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webextensions/webextension1.xml" ContentType="application/vnd.ms-office.webextension+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hidePivotFieldList="1" defaultThemeVersion="166925"/>
  <mc:AlternateContent xmlns:mc="http://schemas.openxmlformats.org/markup-compatibility/2006">
    <mc:Choice Requires="x15">
      <x15ac:absPath xmlns:x15ac="http://schemas.microsoft.com/office/spreadsheetml/2010/11/ac" url="/Users/hayleycronquist/Box Sync/*LTCCC/Data/State Staffing Data_edited[95]/"/>
    </mc:Choice>
  </mc:AlternateContent>
  <xr:revisionPtr revIDLastSave="0" documentId="13_ncr:1_{F30EAA16-8655-1143-8244-EE89F04157E2}" xr6:coauthVersionLast="47" xr6:coauthVersionMax="47" xr10:uidLastSave="{00000000-0000-0000-0000-000000000000}"/>
  <bookViews>
    <workbookView xWindow="0" yWindow="500" windowWidth="28800" windowHeight="17500" xr2:uid="{67A66CE9-00D2-4A3F-AF07-D49C2DF022CA}"/>
  </bookViews>
  <sheets>
    <sheet name="Nurse" sheetId="6" r:id="rId1"/>
    <sheet name="Contract" sheetId="7" r:id="rId2"/>
    <sheet name="Non-Nurse" sheetId="8" r:id="rId3"/>
    <sheet name="Summary Data" sheetId="10" r:id="rId4"/>
    <sheet name="Charts" sheetId="11" r:id="rId5"/>
    <sheet name="Notes &amp; Glossary" sheetId="12" r:id="rId6"/>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7" l="1"/>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G29" i="10"/>
  <c r="H4" i="10"/>
  <c r="G2" i="6" l="1"/>
  <c r="G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I2" i="6"/>
  <c r="I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K2" i="6" l="1"/>
  <c r="L2" i="6"/>
  <c r="H2" i="6" s="1"/>
  <c r="P2" i="6"/>
  <c r="S2" i="6"/>
  <c r="W2" i="6"/>
  <c r="K3" i="6"/>
  <c r="L3" i="6"/>
  <c r="H3" i="6" s="1"/>
  <c r="P3" i="6"/>
  <c r="S3" i="6"/>
  <c r="W3" i="6"/>
  <c r="K4" i="6"/>
  <c r="L4" i="6"/>
  <c r="H4" i="6" s="1"/>
  <c r="P4" i="6"/>
  <c r="S4" i="6"/>
  <c r="W4" i="6"/>
  <c r="K5" i="6"/>
  <c r="L5" i="6"/>
  <c r="H5" i="6" s="1"/>
  <c r="P5" i="6"/>
  <c r="S5" i="6"/>
  <c r="W5" i="6"/>
  <c r="K6" i="6"/>
  <c r="L6" i="6"/>
  <c r="H6" i="6" s="1"/>
  <c r="P6" i="6"/>
  <c r="S6" i="6"/>
  <c r="W6" i="6"/>
  <c r="K7" i="6"/>
  <c r="L7" i="6"/>
  <c r="H7" i="6" s="1"/>
  <c r="P7" i="6"/>
  <c r="S7" i="6"/>
  <c r="W7" i="6"/>
  <c r="K8" i="6"/>
  <c r="L8" i="6"/>
  <c r="H8" i="6" s="1"/>
  <c r="P8" i="6"/>
  <c r="S8" i="6"/>
  <c r="W8" i="6"/>
  <c r="K9" i="6"/>
  <c r="L9" i="6"/>
  <c r="H9" i="6" s="1"/>
  <c r="P9" i="6"/>
  <c r="S9" i="6"/>
  <c r="W9" i="6"/>
  <c r="K10" i="6"/>
  <c r="L10" i="6"/>
  <c r="H10" i="6" s="1"/>
  <c r="P10" i="6"/>
  <c r="S10" i="6"/>
  <c r="W10" i="6"/>
  <c r="K11" i="6"/>
  <c r="L11" i="6"/>
  <c r="H11" i="6" s="1"/>
  <c r="P11" i="6"/>
  <c r="S11" i="6"/>
  <c r="W11" i="6"/>
  <c r="K12" i="6"/>
  <c r="L12" i="6"/>
  <c r="H12" i="6" s="1"/>
  <c r="P12" i="6"/>
  <c r="S12" i="6"/>
  <c r="W12" i="6"/>
  <c r="K13" i="6"/>
  <c r="L13" i="6"/>
  <c r="H13" i="6" s="1"/>
  <c r="P13" i="6"/>
  <c r="S13" i="6"/>
  <c r="W13" i="6"/>
  <c r="K14" i="6"/>
  <c r="L14" i="6"/>
  <c r="H14" i="6" s="1"/>
  <c r="P14" i="6"/>
  <c r="S14" i="6"/>
  <c r="W14" i="6"/>
  <c r="H15" i="6"/>
  <c r="K15" i="6"/>
  <c r="L15" i="6"/>
  <c r="P15" i="6"/>
  <c r="S15" i="6"/>
  <c r="W15" i="6"/>
  <c r="K16" i="6"/>
  <c r="L16" i="6"/>
  <c r="H16" i="6" s="1"/>
  <c r="P16" i="6"/>
  <c r="S16" i="6"/>
  <c r="W16" i="6"/>
  <c r="K17" i="6"/>
  <c r="L17" i="6"/>
  <c r="H17" i="6" s="1"/>
  <c r="P17" i="6"/>
  <c r="S17" i="6"/>
  <c r="W17" i="6"/>
  <c r="K18" i="6"/>
  <c r="L18" i="6"/>
  <c r="H18" i="6" s="1"/>
  <c r="P18" i="6"/>
  <c r="S18" i="6"/>
  <c r="W18" i="6"/>
  <c r="K19" i="6"/>
  <c r="L19" i="6"/>
  <c r="H19" i="6" s="1"/>
  <c r="P19" i="6"/>
  <c r="S19" i="6"/>
  <c r="W19" i="6"/>
  <c r="K20" i="6"/>
  <c r="L20" i="6"/>
  <c r="H20" i="6" s="1"/>
  <c r="P20" i="6"/>
  <c r="S20" i="6"/>
  <c r="W20" i="6"/>
  <c r="K21" i="6"/>
  <c r="L21" i="6"/>
  <c r="H21" i="6" s="1"/>
  <c r="P21" i="6"/>
  <c r="S21" i="6"/>
  <c r="W21" i="6"/>
  <c r="K22" i="6"/>
  <c r="L22" i="6"/>
  <c r="H22" i="6" s="1"/>
  <c r="P22" i="6"/>
  <c r="S22" i="6"/>
  <c r="W22" i="6"/>
  <c r="K23" i="6"/>
  <c r="L23" i="6"/>
  <c r="H23" i="6" s="1"/>
  <c r="P23" i="6"/>
  <c r="S23" i="6"/>
  <c r="W23" i="6"/>
  <c r="K24" i="6"/>
  <c r="L24" i="6"/>
  <c r="H24" i="6" s="1"/>
  <c r="P24" i="6"/>
  <c r="S24" i="6"/>
  <c r="W24" i="6"/>
  <c r="K25" i="6"/>
  <c r="L25" i="6"/>
  <c r="H25" i="6" s="1"/>
  <c r="P25" i="6"/>
  <c r="S25" i="6"/>
  <c r="W25" i="6"/>
  <c r="K26" i="6"/>
  <c r="L26" i="6"/>
  <c r="H26" i="6" s="1"/>
  <c r="P26" i="6"/>
  <c r="S26" i="6"/>
  <c r="W26" i="6"/>
  <c r="K27" i="6"/>
  <c r="L27" i="6"/>
  <c r="H27" i="6" s="1"/>
  <c r="P27" i="6"/>
  <c r="S27" i="6"/>
  <c r="W27" i="6"/>
  <c r="K28" i="6"/>
  <c r="L28" i="6"/>
  <c r="H28" i="6" s="1"/>
  <c r="P28" i="6"/>
  <c r="S28" i="6"/>
  <c r="W28" i="6"/>
  <c r="K29" i="6"/>
  <c r="L29" i="6"/>
  <c r="H29" i="6" s="1"/>
  <c r="P29" i="6"/>
  <c r="S29" i="6"/>
  <c r="W29" i="6"/>
  <c r="K30" i="6"/>
  <c r="L30" i="6"/>
  <c r="H30" i="6" s="1"/>
  <c r="P30" i="6"/>
  <c r="S30" i="6"/>
  <c r="W30" i="6"/>
  <c r="K31" i="6"/>
  <c r="L31" i="6"/>
  <c r="H31" i="6" s="1"/>
  <c r="P31" i="6"/>
  <c r="S31" i="6"/>
  <c r="W31" i="6"/>
  <c r="K32" i="6"/>
  <c r="L32" i="6"/>
  <c r="H32" i="6" s="1"/>
  <c r="P32" i="6"/>
  <c r="S32" i="6"/>
  <c r="W32" i="6"/>
  <c r="K33" i="6"/>
  <c r="L33" i="6"/>
  <c r="H33" i="6" s="1"/>
  <c r="P33" i="6"/>
  <c r="S33" i="6"/>
  <c r="W33" i="6"/>
  <c r="K34" i="6"/>
  <c r="L34" i="6"/>
  <c r="H34" i="6" s="1"/>
  <c r="P34" i="6"/>
  <c r="S34" i="6"/>
  <c r="W34" i="6"/>
  <c r="K35" i="6"/>
  <c r="L35" i="6"/>
  <c r="H35" i="6" s="1"/>
  <c r="P35" i="6"/>
  <c r="S35" i="6"/>
  <c r="W35" i="6"/>
  <c r="K36" i="6"/>
  <c r="L36" i="6"/>
  <c r="H36" i="6" s="1"/>
  <c r="P36" i="6"/>
  <c r="S36" i="6"/>
  <c r="W36" i="6"/>
  <c r="K37" i="6"/>
  <c r="L37" i="6"/>
  <c r="H37" i="6" s="1"/>
  <c r="P37" i="6"/>
  <c r="S37" i="6"/>
  <c r="W37" i="6"/>
  <c r="K38" i="6"/>
  <c r="L38" i="6"/>
  <c r="H38" i="6" s="1"/>
  <c r="P38" i="6"/>
  <c r="S38" i="6"/>
  <c r="W38" i="6"/>
  <c r="K39" i="6"/>
  <c r="L39" i="6"/>
  <c r="H39" i="6" s="1"/>
  <c r="P39" i="6"/>
  <c r="S39" i="6"/>
  <c r="W39" i="6"/>
  <c r="K40" i="6"/>
  <c r="L40" i="6"/>
  <c r="H40" i="6" s="1"/>
  <c r="P40" i="6"/>
  <c r="S40" i="6"/>
  <c r="W40" i="6"/>
  <c r="K41" i="6"/>
  <c r="L41" i="6"/>
  <c r="H41" i="6" s="1"/>
  <c r="P41" i="6"/>
  <c r="S41" i="6"/>
  <c r="W41" i="6"/>
  <c r="K42" i="6"/>
  <c r="L42" i="6"/>
  <c r="H42" i="6" s="1"/>
  <c r="P42" i="6"/>
  <c r="S42" i="6"/>
  <c r="W42" i="6"/>
  <c r="K43" i="6"/>
  <c r="L43" i="6"/>
  <c r="H43" i="6" s="1"/>
  <c r="P43" i="6"/>
  <c r="S43" i="6"/>
  <c r="W43" i="6"/>
  <c r="K44" i="6"/>
  <c r="L44" i="6"/>
  <c r="H44" i="6" s="1"/>
  <c r="P44" i="6"/>
  <c r="S44" i="6"/>
  <c r="W44" i="6"/>
  <c r="K45" i="6"/>
  <c r="L45" i="6"/>
  <c r="H45" i="6" s="1"/>
  <c r="P45" i="6"/>
  <c r="S45" i="6"/>
  <c r="W45" i="6"/>
  <c r="K46" i="6"/>
  <c r="L46" i="6"/>
  <c r="H46" i="6" s="1"/>
  <c r="P46" i="6"/>
  <c r="S46" i="6"/>
  <c r="W46" i="6"/>
  <c r="K47" i="6"/>
  <c r="L47" i="6"/>
  <c r="H47" i="6" s="1"/>
  <c r="P47" i="6"/>
  <c r="S47" i="6"/>
  <c r="W47" i="6"/>
  <c r="K48" i="6"/>
  <c r="L48" i="6"/>
  <c r="H48" i="6" s="1"/>
  <c r="P48" i="6"/>
  <c r="S48" i="6"/>
  <c r="W48" i="6"/>
  <c r="K49" i="6"/>
  <c r="L49" i="6"/>
  <c r="H49" i="6" s="1"/>
  <c r="P49" i="6"/>
  <c r="S49" i="6"/>
  <c r="W49" i="6"/>
  <c r="K50" i="6"/>
  <c r="L50" i="6"/>
  <c r="H50" i="6" s="1"/>
  <c r="P50" i="6"/>
  <c r="S50" i="6"/>
  <c r="W50" i="6"/>
  <c r="K51" i="6"/>
  <c r="L51" i="6"/>
  <c r="H51" i="6" s="1"/>
  <c r="P51" i="6"/>
  <c r="S51" i="6"/>
  <c r="W51" i="6"/>
  <c r="K52" i="6"/>
  <c r="L52" i="6"/>
  <c r="H52" i="6" s="1"/>
  <c r="P52" i="6"/>
  <c r="S52" i="6"/>
  <c r="W52" i="6"/>
  <c r="K53" i="6"/>
  <c r="L53" i="6"/>
  <c r="H53" i="6" s="1"/>
  <c r="P53" i="6"/>
  <c r="S53" i="6"/>
  <c r="W53" i="6"/>
  <c r="K54" i="6"/>
  <c r="L54" i="6"/>
  <c r="H54" i="6" s="1"/>
  <c r="P54" i="6"/>
  <c r="S54" i="6"/>
  <c r="W54" i="6"/>
  <c r="K55" i="6"/>
  <c r="L55" i="6"/>
  <c r="H55" i="6" s="1"/>
  <c r="P55" i="6"/>
  <c r="S55" i="6"/>
  <c r="W55" i="6"/>
  <c r="K56" i="6"/>
  <c r="L56" i="6"/>
  <c r="H56" i="6" s="1"/>
  <c r="P56" i="6"/>
  <c r="S56" i="6"/>
  <c r="W56" i="6"/>
  <c r="K57" i="6"/>
  <c r="L57" i="6"/>
  <c r="H57" i="6" s="1"/>
  <c r="P57" i="6"/>
  <c r="S57" i="6"/>
  <c r="W57" i="6"/>
  <c r="K58" i="6"/>
  <c r="L58" i="6"/>
  <c r="H58" i="6" s="1"/>
  <c r="P58" i="6"/>
  <c r="S58" i="6"/>
  <c r="W58" i="6"/>
  <c r="K59" i="6"/>
  <c r="L59" i="6"/>
  <c r="H59" i="6" s="1"/>
  <c r="P59" i="6"/>
  <c r="S59" i="6"/>
  <c r="W59" i="6"/>
  <c r="K60" i="6"/>
  <c r="L60" i="6"/>
  <c r="H60" i="6" s="1"/>
  <c r="P60" i="6"/>
  <c r="S60" i="6"/>
  <c r="W60" i="6"/>
  <c r="K61" i="6"/>
  <c r="L61" i="6"/>
  <c r="H61" i="6" s="1"/>
  <c r="P61" i="6"/>
  <c r="S61" i="6"/>
  <c r="W61" i="6"/>
  <c r="K62" i="6"/>
  <c r="L62" i="6"/>
  <c r="H62" i="6" s="1"/>
  <c r="P62" i="6"/>
  <c r="S62" i="6"/>
  <c r="W62" i="6"/>
  <c r="K63" i="6"/>
  <c r="L63" i="6"/>
  <c r="H63" i="6" s="1"/>
  <c r="P63" i="6"/>
  <c r="S63" i="6"/>
  <c r="W63" i="6"/>
  <c r="K64" i="6"/>
  <c r="L64" i="6"/>
  <c r="H64" i="6" s="1"/>
  <c r="P64" i="6"/>
  <c r="S64" i="6"/>
  <c r="W64" i="6"/>
  <c r="K65" i="6"/>
  <c r="L65" i="6"/>
  <c r="H65" i="6" s="1"/>
  <c r="P65" i="6"/>
  <c r="S65" i="6"/>
  <c r="W65" i="6"/>
  <c r="K66" i="6"/>
  <c r="L66" i="6"/>
  <c r="H66" i="6" s="1"/>
  <c r="P66" i="6"/>
  <c r="S66" i="6"/>
  <c r="W66" i="6"/>
  <c r="K67" i="6"/>
  <c r="L67" i="6"/>
  <c r="H67" i="6" s="1"/>
  <c r="P67" i="6"/>
  <c r="S67" i="6"/>
  <c r="W67" i="6"/>
  <c r="K68" i="6"/>
  <c r="L68" i="6"/>
  <c r="H68" i="6" s="1"/>
  <c r="P68" i="6"/>
  <c r="S68" i="6"/>
  <c r="W68" i="6"/>
  <c r="K69" i="6"/>
  <c r="L69" i="6"/>
  <c r="H69" i="6" s="1"/>
  <c r="P69" i="6"/>
  <c r="S69" i="6"/>
  <c r="W69" i="6"/>
  <c r="K70" i="6"/>
  <c r="L70" i="6"/>
  <c r="H70" i="6" s="1"/>
  <c r="P70" i="6"/>
  <c r="S70" i="6"/>
  <c r="W70" i="6"/>
  <c r="K71" i="6"/>
  <c r="L71" i="6"/>
  <c r="H71" i="6" s="1"/>
  <c r="P71" i="6"/>
  <c r="S71" i="6"/>
  <c r="W71" i="6"/>
  <c r="K72" i="6"/>
  <c r="L72" i="6"/>
  <c r="H72" i="6" s="1"/>
  <c r="P72" i="6"/>
  <c r="S72" i="6"/>
  <c r="W72" i="6"/>
  <c r="K73" i="6"/>
  <c r="L73" i="6"/>
  <c r="H73" i="6" s="1"/>
  <c r="P73" i="6"/>
  <c r="S73" i="6"/>
  <c r="W73" i="6"/>
  <c r="K74" i="6"/>
  <c r="L74" i="6"/>
  <c r="H74" i="6" s="1"/>
  <c r="P74" i="6"/>
  <c r="S74" i="6"/>
  <c r="W74" i="6"/>
  <c r="K75" i="6"/>
  <c r="L75" i="6"/>
  <c r="H75" i="6" s="1"/>
  <c r="P75" i="6"/>
  <c r="S75" i="6"/>
  <c r="W75" i="6"/>
  <c r="K76" i="6"/>
  <c r="L76" i="6"/>
  <c r="H76" i="6" s="1"/>
  <c r="P76" i="6"/>
  <c r="S76" i="6"/>
  <c r="W76" i="6"/>
  <c r="K77" i="6"/>
  <c r="L77" i="6"/>
  <c r="H77" i="6" s="1"/>
  <c r="P77" i="6"/>
  <c r="S77" i="6"/>
  <c r="W77" i="6"/>
  <c r="K78" i="6"/>
  <c r="L78" i="6"/>
  <c r="H78" i="6" s="1"/>
  <c r="P78" i="6"/>
  <c r="S78" i="6"/>
  <c r="W78" i="6"/>
  <c r="K79" i="6"/>
  <c r="L79" i="6"/>
  <c r="H79" i="6" s="1"/>
  <c r="P79" i="6"/>
  <c r="S79" i="6"/>
  <c r="W79" i="6"/>
  <c r="K80" i="6"/>
  <c r="L80" i="6"/>
  <c r="H80" i="6" s="1"/>
  <c r="P80" i="6"/>
  <c r="S80" i="6"/>
  <c r="W80" i="6"/>
  <c r="K81" i="6"/>
  <c r="L81" i="6"/>
  <c r="H81" i="6" s="1"/>
  <c r="P81" i="6"/>
  <c r="S81" i="6"/>
  <c r="W81" i="6"/>
  <c r="K82" i="6"/>
  <c r="L82" i="6"/>
  <c r="H82" i="6" s="1"/>
  <c r="P82" i="6"/>
  <c r="S82" i="6"/>
  <c r="W82" i="6"/>
  <c r="K83" i="6"/>
  <c r="L83" i="6"/>
  <c r="H83" i="6" s="1"/>
  <c r="P83" i="6"/>
  <c r="S83" i="6"/>
  <c r="W83" i="6"/>
  <c r="K84" i="6"/>
  <c r="L84" i="6"/>
  <c r="H84" i="6" s="1"/>
  <c r="P84" i="6"/>
  <c r="S84" i="6"/>
  <c r="W84" i="6"/>
  <c r="K85" i="6"/>
  <c r="L85" i="6"/>
  <c r="H85" i="6" s="1"/>
  <c r="P85" i="6"/>
  <c r="S85" i="6"/>
  <c r="W85" i="6"/>
  <c r="K86" i="6"/>
  <c r="L86" i="6"/>
  <c r="H86" i="6" s="1"/>
  <c r="P86" i="6"/>
  <c r="S86" i="6"/>
  <c r="W86" i="6"/>
  <c r="K87" i="6"/>
  <c r="L87" i="6"/>
  <c r="H87" i="6" s="1"/>
  <c r="P87" i="6"/>
  <c r="S87" i="6"/>
  <c r="W87" i="6"/>
  <c r="K88" i="6"/>
  <c r="L88" i="6"/>
  <c r="H88" i="6" s="1"/>
  <c r="P88" i="6"/>
  <c r="S88" i="6"/>
  <c r="W88" i="6"/>
  <c r="K89" i="6"/>
  <c r="L89" i="6"/>
  <c r="H89" i="6" s="1"/>
  <c r="P89" i="6"/>
  <c r="S89" i="6"/>
  <c r="W89" i="6"/>
  <c r="K90" i="6"/>
  <c r="L90" i="6"/>
  <c r="H90" i="6" s="1"/>
  <c r="P90" i="6"/>
  <c r="S90" i="6"/>
  <c r="W90" i="6"/>
  <c r="K91" i="6"/>
  <c r="L91" i="6"/>
  <c r="H91" i="6" s="1"/>
  <c r="P91" i="6"/>
  <c r="S91" i="6"/>
  <c r="W91" i="6"/>
  <c r="K92" i="6"/>
  <c r="L92" i="6"/>
  <c r="H92" i="6" s="1"/>
  <c r="P92" i="6"/>
  <c r="S92" i="6"/>
  <c r="W92" i="6"/>
  <c r="K93" i="6"/>
  <c r="L93" i="6"/>
  <c r="H93" i="6" s="1"/>
  <c r="P93" i="6"/>
  <c r="S93" i="6"/>
  <c r="W93" i="6"/>
  <c r="K94" i="6"/>
  <c r="L94" i="6"/>
  <c r="H94" i="6" s="1"/>
  <c r="P94" i="6"/>
  <c r="S94" i="6"/>
  <c r="W94" i="6"/>
  <c r="K95" i="6"/>
  <c r="L95" i="6"/>
  <c r="H95" i="6" s="1"/>
  <c r="P95" i="6"/>
  <c r="S95" i="6"/>
  <c r="W95" i="6"/>
  <c r="K96" i="6"/>
  <c r="L96" i="6"/>
  <c r="H96" i="6" s="1"/>
  <c r="P96" i="6"/>
  <c r="S96" i="6"/>
  <c r="W96" i="6"/>
  <c r="K97" i="6"/>
  <c r="L97" i="6"/>
  <c r="H97" i="6" s="1"/>
  <c r="P97" i="6"/>
  <c r="S97" i="6"/>
  <c r="W97" i="6"/>
  <c r="K98" i="6"/>
  <c r="L98" i="6"/>
  <c r="H98" i="6" s="1"/>
  <c r="P98" i="6"/>
  <c r="S98" i="6"/>
  <c r="W98" i="6"/>
  <c r="K99" i="6"/>
  <c r="L99" i="6"/>
  <c r="H99" i="6" s="1"/>
  <c r="P99" i="6"/>
  <c r="S99" i="6"/>
  <c r="W99" i="6"/>
  <c r="K100" i="6"/>
  <c r="L100" i="6"/>
  <c r="H100" i="6" s="1"/>
  <c r="P100" i="6"/>
  <c r="S100" i="6"/>
  <c r="W100" i="6"/>
  <c r="K101" i="6"/>
  <c r="L101" i="6"/>
  <c r="H101" i="6" s="1"/>
  <c r="P101" i="6"/>
  <c r="S101" i="6"/>
  <c r="W101" i="6"/>
  <c r="K102" i="6"/>
  <c r="L102" i="6"/>
  <c r="P102" i="6"/>
  <c r="S102" i="6"/>
  <c r="W102" i="6"/>
  <c r="K103" i="6"/>
  <c r="L103" i="6"/>
  <c r="H103" i="6" s="1"/>
  <c r="P103" i="6"/>
  <c r="S103" i="6"/>
  <c r="W103" i="6"/>
  <c r="K104" i="6"/>
  <c r="L104" i="6"/>
  <c r="H104" i="6" s="1"/>
  <c r="P104" i="6"/>
  <c r="S104" i="6"/>
  <c r="W104" i="6"/>
  <c r="K105" i="6"/>
  <c r="L105" i="6"/>
  <c r="H105" i="6" s="1"/>
  <c r="P105" i="6"/>
  <c r="S105" i="6"/>
  <c r="W105" i="6"/>
  <c r="K106" i="6"/>
  <c r="L106" i="6"/>
  <c r="P106" i="6"/>
  <c r="S106" i="6"/>
  <c r="W106" i="6"/>
  <c r="K107" i="6"/>
  <c r="L107" i="6"/>
  <c r="H107" i="6" s="1"/>
  <c r="P107" i="6"/>
  <c r="S107" i="6"/>
  <c r="W107" i="6"/>
  <c r="K108" i="6"/>
  <c r="L108" i="6"/>
  <c r="H108" i="6" s="1"/>
  <c r="P108" i="6"/>
  <c r="S108" i="6"/>
  <c r="W108" i="6"/>
  <c r="K109" i="6"/>
  <c r="L109" i="6"/>
  <c r="H109" i="6" s="1"/>
  <c r="P109" i="6"/>
  <c r="S109" i="6"/>
  <c r="W109" i="6"/>
  <c r="K110" i="6"/>
  <c r="L110" i="6"/>
  <c r="P110" i="6"/>
  <c r="S110" i="6"/>
  <c r="W110" i="6"/>
  <c r="K111" i="6"/>
  <c r="L111" i="6"/>
  <c r="H111" i="6" s="1"/>
  <c r="P111" i="6"/>
  <c r="S111" i="6"/>
  <c r="W111" i="6"/>
  <c r="K112" i="6"/>
  <c r="L112" i="6"/>
  <c r="H112" i="6" s="1"/>
  <c r="P112" i="6"/>
  <c r="S112" i="6"/>
  <c r="W112" i="6"/>
  <c r="K113" i="6"/>
  <c r="L113" i="6"/>
  <c r="H113" i="6" s="1"/>
  <c r="P113" i="6"/>
  <c r="S113" i="6"/>
  <c r="W113" i="6"/>
  <c r="K114" i="6"/>
  <c r="L114" i="6"/>
  <c r="P114" i="6"/>
  <c r="S114" i="6"/>
  <c r="W114" i="6"/>
  <c r="K115" i="6"/>
  <c r="L115" i="6"/>
  <c r="H115" i="6" s="1"/>
  <c r="P115" i="6"/>
  <c r="S115" i="6"/>
  <c r="W115" i="6"/>
  <c r="K116" i="6"/>
  <c r="L116" i="6"/>
  <c r="H116" i="6" s="1"/>
  <c r="P116" i="6"/>
  <c r="S116" i="6"/>
  <c r="W116" i="6"/>
  <c r="K117" i="6"/>
  <c r="L117" i="6"/>
  <c r="H117" i="6" s="1"/>
  <c r="P117" i="6"/>
  <c r="S117" i="6"/>
  <c r="W117" i="6"/>
  <c r="K118" i="6"/>
  <c r="L118" i="6"/>
  <c r="P118" i="6"/>
  <c r="S118" i="6"/>
  <c r="W118" i="6"/>
  <c r="K119" i="6"/>
  <c r="L119" i="6"/>
  <c r="H119" i="6" s="1"/>
  <c r="P119" i="6"/>
  <c r="S119" i="6"/>
  <c r="W119" i="6"/>
  <c r="K120" i="6"/>
  <c r="L120" i="6"/>
  <c r="H120" i="6" s="1"/>
  <c r="P120" i="6"/>
  <c r="S120" i="6"/>
  <c r="W120" i="6"/>
  <c r="K121" i="6"/>
  <c r="L121" i="6"/>
  <c r="H121" i="6" s="1"/>
  <c r="P121" i="6"/>
  <c r="S121" i="6"/>
  <c r="W121" i="6"/>
  <c r="K122" i="6"/>
  <c r="L122" i="6"/>
  <c r="P122" i="6"/>
  <c r="S122" i="6"/>
  <c r="W122" i="6"/>
  <c r="K123" i="6"/>
  <c r="L123" i="6"/>
  <c r="H123" i="6" s="1"/>
  <c r="P123" i="6"/>
  <c r="S123" i="6"/>
  <c r="W123" i="6"/>
  <c r="K124" i="6"/>
  <c r="L124" i="6"/>
  <c r="H124" i="6" s="1"/>
  <c r="P124" i="6"/>
  <c r="S124" i="6"/>
  <c r="W124" i="6"/>
  <c r="K125" i="6"/>
  <c r="L125" i="6"/>
  <c r="H125" i="6" s="1"/>
  <c r="P125" i="6"/>
  <c r="S125" i="6"/>
  <c r="W125" i="6"/>
  <c r="K126" i="6"/>
  <c r="L126" i="6"/>
  <c r="P126" i="6"/>
  <c r="S126" i="6"/>
  <c r="W126" i="6"/>
  <c r="K127" i="6"/>
  <c r="L127" i="6"/>
  <c r="H127" i="6" s="1"/>
  <c r="P127" i="6"/>
  <c r="S127" i="6"/>
  <c r="W127" i="6"/>
  <c r="K128" i="6"/>
  <c r="L128" i="6"/>
  <c r="H128" i="6" s="1"/>
  <c r="P128" i="6"/>
  <c r="S128" i="6"/>
  <c r="W128" i="6"/>
  <c r="K129" i="6"/>
  <c r="L129" i="6"/>
  <c r="H129" i="6" s="1"/>
  <c r="P129" i="6"/>
  <c r="S129" i="6"/>
  <c r="W129" i="6"/>
  <c r="K130" i="6"/>
  <c r="L130" i="6"/>
  <c r="P130" i="6"/>
  <c r="S130" i="6"/>
  <c r="W130" i="6"/>
  <c r="K131" i="6"/>
  <c r="L131" i="6"/>
  <c r="H131" i="6" s="1"/>
  <c r="P131" i="6"/>
  <c r="S131" i="6"/>
  <c r="W131" i="6"/>
  <c r="K132" i="6"/>
  <c r="L132" i="6"/>
  <c r="H132" i="6" s="1"/>
  <c r="P132" i="6"/>
  <c r="S132" i="6"/>
  <c r="W132" i="6"/>
  <c r="K133" i="6"/>
  <c r="L133" i="6"/>
  <c r="H133" i="6" s="1"/>
  <c r="P133" i="6"/>
  <c r="S133" i="6"/>
  <c r="W133" i="6"/>
  <c r="K134" i="6"/>
  <c r="L134" i="6"/>
  <c r="P134" i="6"/>
  <c r="S134" i="6"/>
  <c r="W134" i="6"/>
  <c r="K135" i="6"/>
  <c r="L135" i="6"/>
  <c r="H135" i="6" s="1"/>
  <c r="P135" i="6"/>
  <c r="S135" i="6"/>
  <c r="W135" i="6"/>
  <c r="K136" i="6"/>
  <c r="L136" i="6"/>
  <c r="H136" i="6" s="1"/>
  <c r="P136" i="6"/>
  <c r="S136" i="6"/>
  <c r="W136" i="6"/>
  <c r="K137" i="6"/>
  <c r="L137" i="6"/>
  <c r="H137" i="6" s="1"/>
  <c r="P137" i="6"/>
  <c r="S137" i="6"/>
  <c r="W137" i="6"/>
  <c r="K138" i="6"/>
  <c r="L138" i="6"/>
  <c r="P138" i="6"/>
  <c r="S138" i="6"/>
  <c r="W138" i="6"/>
  <c r="K139" i="6"/>
  <c r="L139" i="6"/>
  <c r="H139" i="6" s="1"/>
  <c r="P139" i="6"/>
  <c r="S139" i="6"/>
  <c r="W139" i="6"/>
  <c r="K140" i="6"/>
  <c r="L140" i="6"/>
  <c r="H140" i="6" s="1"/>
  <c r="P140" i="6"/>
  <c r="S140" i="6"/>
  <c r="W140" i="6"/>
  <c r="K141" i="6"/>
  <c r="L141" i="6"/>
  <c r="H141" i="6" s="1"/>
  <c r="P141" i="6"/>
  <c r="S141" i="6"/>
  <c r="W141" i="6"/>
  <c r="K142" i="6"/>
  <c r="L142" i="6"/>
  <c r="P142" i="6"/>
  <c r="S142" i="6"/>
  <c r="W142" i="6"/>
  <c r="K143" i="6"/>
  <c r="L143" i="6"/>
  <c r="H143" i="6" s="1"/>
  <c r="P143" i="6"/>
  <c r="S143" i="6"/>
  <c r="W143" i="6"/>
  <c r="K144" i="6"/>
  <c r="L144" i="6"/>
  <c r="H144" i="6" s="1"/>
  <c r="P144" i="6"/>
  <c r="S144" i="6"/>
  <c r="W144" i="6"/>
  <c r="K145" i="6"/>
  <c r="L145" i="6"/>
  <c r="H145" i="6" s="1"/>
  <c r="P145" i="6"/>
  <c r="S145" i="6"/>
  <c r="W145" i="6"/>
  <c r="K146" i="6"/>
  <c r="L146" i="6"/>
  <c r="P146" i="6"/>
  <c r="S146" i="6"/>
  <c r="W146" i="6"/>
  <c r="K147" i="6"/>
  <c r="L147" i="6"/>
  <c r="H147" i="6" s="1"/>
  <c r="P147" i="6"/>
  <c r="S147" i="6"/>
  <c r="W147" i="6"/>
  <c r="K148" i="6"/>
  <c r="L148" i="6"/>
  <c r="H148" i="6" s="1"/>
  <c r="P148" i="6"/>
  <c r="S148" i="6"/>
  <c r="W148" i="6"/>
  <c r="K149" i="6"/>
  <c r="L149" i="6"/>
  <c r="H149" i="6" s="1"/>
  <c r="P149" i="6"/>
  <c r="S149" i="6"/>
  <c r="W149" i="6"/>
  <c r="K150" i="6"/>
  <c r="L150" i="6"/>
  <c r="P150" i="6"/>
  <c r="S150" i="6"/>
  <c r="W150" i="6"/>
  <c r="K151" i="6"/>
  <c r="L151" i="6"/>
  <c r="H151" i="6" s="1"/>
  <c r="P151" i="6"/>
  <c r="S151" i="6"/>
  <c r="W151" i="6"/>
  <c r="K152" i="6"/>
  <c r="L152" i="6"/>
  <c r="H152" i="6" s="1"/>
  <c r="P152" i="6"/>
  <c r="S152" i="6"/>
  <c r="W152" i="6"/>
  <c r="K153" i="6"/>
  <c r="L153" i="6"/>
  <c r="H153" i="6" s="1"/>
  <c r="P153" i="6"/>
  <c r="S153" i="6"/>
  <c r="W153" i="6"/>
  <c r="K154" i="6"/>
  <c r="L154" i="6"/>
  <c r="P154" i="6"/>
  <c r="S154" i="6"/>
  <c r="W154" i="6"/>
  <c r="K155" i="6"/>
  <c r="L155" i="6"/>
  <c r="H155" i="6" s="1"/>
  <c r="P155" i="6"/>
  <c r="S155" i="6"/>
  <c r="W155" i="6"/>
  <c r="K156" i="6"/>
  <c r="L156" i="6"/>
  <c r="H156" i="6" s="1"/>
  <c r="P156" i="6"/>
  <c r="S156" i="6"/>
  <c r="W156" i="6"/>
  <c r="K157" i="6"/>
  <c r="L157" i="6"/>
  <c r="H157" i="6" s="1"/>
  <c r="P157" i="6"/>
  <c r="S157" i="6"/>
  <c r="W157" i="6"/>
  <c r="K158" i="6"/>
  <c r="L158" i="6"/>
  <c r="P158" i="6"/>
  <c r="S158" i="6"/>
  <c r="W158" i="6"/>
  <c r="K159" i="6"/>
  <c r="L159" i="6"/>
  <c r="H159" i="6" s="1"/>
  <c r="P159" i="6"/>
  <c r="S159" i="6"/>
  <c r="W159" i="6"/>
  <c r="K160" i="6"/>
  <c r="L160" i="6"/>
  <c r="H160" i="6" s="1"/>
  <c r="P160" i="6"/>
  <c r="S160" i="6"/>
  <c r="W160" i="6"/>
  <c r="K161" i="6"/>
  <c r="L161" i="6"/>
  <c r="H161" i="6" s="1"/>
  <c r="P161" i="6"/>
  <c r="S161" i="6"/>
  <c r="W161" i="6"/>
  <c r="K162" i="6"/>
  <c r="L162" i="6"/>
  <c r="H162" i="6" s="1"/>
  <c r="P162" i="6"/>
  <c r="S162" i="6"/>
  <c r="W162" i="6"/>
  <c r="K163" i="6"/>
  <c r="L163" i="6"/>
  <c r="H163" i="6" s="1"/>
  <c r="P163" i="6"/>
  <c r="S163" i="6"/>
  <c r="W163" i="6"/>
  <c r="K164" i="6"/>
  <c r="L164" i="6"/>
  <c r="H164" i="6" s="1"/>
  <c r="P164" i="6"/>
  <c r="S164" i="6"/>
  <c r="W164" i="6"/>
  <c r="K165" i="6"/>
  <c r="L165" i="6"/>
  <c r="H165" i="6" s="1"/>
  <c r="P165" i="6"/>
  <c r="S165" i="6"/>
  <c r="W165" i="6"/>
  <c r="K166" i="6"/>
  <c r="L166" i="6"/>
  <c r="H166" i="6" s="1"/>
  <c r="P166" i="6"/>
  <c r="S166" i="6"/>
  <c r="W166" i="6"/>
  <c r="K167" i="6"/>
  <c r="L167" i="6"/>
  <c r="H167" i="6" s="1"/>
  <c r="P167" i="6"/>
  <c r="S167" i="6"/>
  <c r="W167" i="6"/>
  <c r="K168" i="6"/>
  <c r="L168" i="6"/>
  <c r="H168" i="6" s="1"/>
  <c r="P168" i="6"/>
  <c r="S168" i="6"/>
  <c r="W168" i="6"/>
  <c r="K169" i="6"/>
  <c r="L169" i="6"/>
  <c r="H169" i="6" s="1"/>
  <c r="P169" i="6"/>
  <c r="S169" i="6"/>
  <c r="W169" i="6"/>
  <c r="K170" i="6"/>
  <c r="L170" i="6"/>
  <c r="H170" i="6" s="1"/>
  <c r="P170" i="6"/>
  <c r="S170" i="6"/>
  <c r="W170" i="6"/>
  <c r="K171" i="6"/>
  <c r="L171" i="6"/>
  <c r="H171" i="6" s="1"/>
  <c r="P171" i="6"/>
  <c r="S171" i="6"/>
  <c r="W171" i="6"/>
  <c r="K172" i="6"/>
  <c r="L172" i="6"/>
  <c r="H172" i="6" s="1"/>
  <c r="P172" i="6"/>
  <c r="S172" i="6"/>
  <c r="W172" i="6"/>
  <c r="K173" i="6"/>
  <c r="L173" i="6"/>
  <c r="H173" i="6" s="1"/>
  <c r="P173" i="6"/>
  <c r="S173" i="6"/>
  <c r="W173" i="6"/>
  <c r="K174" i="6"/>
  <c r="L174" i="6"/>
  <c r="H174" i="6" s="1"/>
  <c r="P174" i="6"/>
  <c r="S174" i="6"/>
  <c r="W174" i="6"/>
  <c r="K175" i="6"/>
  <c r="L175" i="6"/>
  <c r="H175" i="6" s="1"/>
  <c r="P175" i="6"/>
  <c r="S175" i="6"/>
  <c r="W175" i="6"/>
  <c r="K176" i="6"/>
  <c r="L176" i="6"/>
  <c r="H176" i="6" s="1"/>
  <c r="P176" i="6"/>
  <c r="S176" i="6"/>
  <c r="W176" i="6"/>
  <c r="K177" i="6"/>
  <c r="L177" i="6"/>
  <c r="H177" i="6" s="1"/>
  <c r="P177" i="6"/>
  <c r="S177" i="6"/>
  <c r="W177" i="6"/>
  <c r="K178" i="6"/>
  <c r="L178" i="6"/>
  <c r="H178" i="6" s="1"/>
  <c r="P178" i="6"/>
  <c r="S178" i="6"/>
  <c r="W178" i="6"/>
  <c r="K179" i="6"/>
  <c r="L179" i="6"/>
  <c r="H179" i="6" s="1"/>
  <c r="P179" i="6"/>
  <c r="S179" i="6"/>
  <c r="W179" i="6"/>
  <c r="K180" i="6"/>
  <c r="L180" i="6"/>
  <c r="H180" i="6" s="1"/>
  <c r="P180" i="6"/>
  <c r="S180" i="6"/>
  <c r="W180" i="6"/>
  <c r="K181" i="6"/>
  <c r="L181" i="6"/>
  <c r="H181" i="6" s="1"/>
  <c r="P181" i="6"/>
  <c r="S181" i="6"/>
  <c r="W181" i="6"/>
  <c r="K182" i="6"/>
  <c r="L182" i="6"/>
  <c r="H182" i="6" s="1"/>
  <c r="P182" i="6"/>
  <c r="S182" i="6"/>
  <c r="W182" i="6"/>
  <c r="K183" i="6"/>
  <c r="L183" i="6"/>
  <c r="H183" i="6" s="1"/>
  <c r="P183" i="6"/>
  <c r="S183" i="6"/>
  <c r="W183" i="6"/>
  <c r="K184" i="6"/>
  <c r="L184" i="6"/>
  <c r="H184" i="6" s="1"/>
  <c r="P184" i="6"/>
  <c r="S184" i="6"/>
  <c r="W184" i="6"/>
  <c r="K185" i="6"/>
  <c r="L185" i="6"/>
  <c r="H185" i="6" s="1"/>
  <c r="P185" i="6"/>
  <c r="S185" i="6"/>
  <c r="W185" i="6"/>
  <c r="K186" i="6"/>
  <c r="L186" i="6"/>
  <c r="H186" i="6" s="1"/>
  <c r="P186" i="6"/>
  <c r="S186" i="6"/>
  <c r="W186" i="6"/>
  <c r="K187" i="6"/>
  <c r="L187" i="6"/>
  <c r="H187" i="6" s="1"/>
  <c r="P187" i="6"/>
  <c r="S187" i="6"/>
  <c r="W187" i="6"/>
  <c r="K188" i="6"/>
  <c r="L188" i="6"/>
  <c r="H188" i="6" s="1"/>
  <c r="P188" i="6"/>
  <c r="S188" i="6"/>
  <c r="W188" i="6"/>
  <c r="K189" i="6"/>
  <c r="L189" i="6"/>
  <c r="H189" i="6" s="1"/>
  <c r="P189" i="6"/>
  <c r="S189" i="6"/>
  <c r="W189" i="6"/>
  <c r="K190" i="6"/>
  <c r="L190" i="6"/>
  <c r="H190" i="6" s="1"/>
  <c r="P190" i="6"/>
  <c r="S190" i="6"/>
  <c r="W190" i="6"/>
  <c r="K191" i="6"/>
  <c r="L191" i="6"/>
  <c r="H191" i="6" s="1"/>
  <c r="P191" i="6"/>
  <c r="S191" i="6"/>
  <c r="W191" i="6"/>
  <c r="K192" i="6"/>
  <c r="L192" i="6"/>
  <c r="H192" i="6" s="1"/>
  <c r="P192" i="6"/>
  <c r="S192" i="6"/>
  <c r="W192" i="6"/>
  <c r="K193" i="6"/>
  <c r="L193" i="6"/>
  <c r="H193" i="6" s="1"/>
  <c r="P193" i="6"/>
  <c r="S193" i="6"/>
  <c r="W193" i="6"/>
  <c r="K194" i="6"/>
  <c r="L194" i="6"/>
  <c r="H194" i="6" s="1"/>
  <c r="P194" i="6"/>
  <c r="S194" i="6"/>
  <c r="W194" i="6"/>
  <c r="K195" i="6"/>
  <c r="L195" i="6"/>
  <c r="H195" i="6" s="1"/>
  <c r="P195" i="6"/>
  <c r="S195" i="6"/>
  <c r="W195" i="6"/>
  <c r="K196" i="6"/>
  <c r="L196" i="6"/>
  <c r="H196" i="6" s="1"/>
  <c r="P196" i="6"/>
  <c r="S196" i="6"/>
  <c r="W196" i="6"/>
  <c r="K197" i="6"/>
  <c r="L197" i="6"/>
  <c r="H197" i="6" s="1"/>
  <c r="P197" i="6"/>
  <c r="S197" i="6"/>
  <c r="W197" i="6"/>
  <c r="K198" i="6"/>
  <c r="L198" i="6"/>
  <c r="H198" i="6" s="1"/>
  <c r="P198" i="6"/>
  <c r="S198" i="6"/>
  <c r="W198" i="6"/>
  <c r="K199" i="6"/>
  <c r="L199" i="6"/>
  <c r="H199" i="6" s="1"/>
  <c r="P199" i="6"/>
  <c r="S199" i="6"/>
  <c r="W199" i="6"/>
  <c r="K200" i="6"/>
  <c r="L200" i="6"/>
  <c r="H200" i="6" s="1"/>
  <c r="P200" i="6"/>
  <c r="S200" i="6"/>
  <c r="W200" i="6"/>
  <c r="K201" i="6"/>
  <c r="L201" i="6"/>
  <c r="H201" i="6" s="1"/>
  <c r="P201" i="6"/>
  <c r="S201" i="6"/>
  <c r="W201" i="6"/>
  <c r="K202" i="6"/>
  <c r="L202" i="6"/>
  <c r="H202" i="6" s="1"/>
  <c r="P202" i="6"/>
  <c r="S202" i="6"/>
  <c r="W202" i="6"/>
  <c r="K203" i="6"/>
  <c r="L203" i="6"/>
  <c r="H203" i="6" s="1"/>
  <c r="P203" i="6"/>
  <c r="S203" i="6"/>
  <c r="W203" i="6"/>
  <c r="K204" i="6"/>
  <c r="L204" i="6"/>
  <c r="H204" i="6" s="1"/>
  <c r="P204" i="6"/>
  <c r="S204" i="6"/>
  <c r="W204" i="6"/>
  <c r="K205" i="6"/>
  <c r="L205" i="6"/>
  <c r="H205" i="6" s="1"/>
  <c r="P205" i="6"/>
  <c r="S205" i="6"/>
  <c r="W205" i="6"/>
  <c r="K206" i="6"/>
  <c r="L206" i="6"/>
  <c r="H206" i="6" s="1"/>
  <c r="P206" i="6"/>
  <c r="S206" i="6"/>
  <c r="W206" i="6"/>
  <c r="K207" i="6"/>
  <c r="L207" i="6"/>
  <c r="H207" i="6" s="1"/>
  <c r="P207" i="6"/>
  <c r="S207" i="6"/>
  <c r="W207" i="6"/>
  <c r="K208" i="6"/>
  <c r="L208" i="6"/>
  <c r="H208" i="6" s="1"/>
  <c r="P208" i="6"/>
  <c r="S208" i="6"/>
  <c r="W208" i="6"/>
  <c r="K209" i="6"/>
  <c r="L209" i="6"/>
  <c r="H209" i="6" s="1"/>
  <c r="P209" i="6"/>
  <c r="S209" i="6"/>
  <c r="W209" i="6"/>
  <c r="K210" i="6"/>
  <c r="L210" i="6"/>
  <c r="H210" i="6" s="1"/>
  <c r="P210" i="6"/>
  <c r="S210" i="6"/>
  <c r="W210" i="6"/>
  <c r="K211" i="6"/>
  <c r="L211" i="6"/>
  <c r="H211" i="6" s="1"/>
  <c r="P211" i="6"/>
  <c r="S211" i="6"/>
  <c r="W211" i="6"/>
  <c r="K212" i="6"/>
  <c r="L212" i="6"/>
  <c r="H212" i="6" s="1"/>
  <c r="P212" i="6"/>
  <c r="S212" i="6"/>
  <c r="W212" i="6"/>
  <c r="K213" i="6"/>
  <c r="L213" i="6"/>
  <c r="H213" i="6" s="1"/>
  <c r="P213" i="6"/>
  <c r="S213" i="6"/>
  <c r="W213" i="6"/>
  <c r="K214" i="6"/>
  <c r="L214" i="6"/>
  <c r="H214" i="6" s="1"/>
  <c r="P214" i="6"/>
  <c r="S214" i="6"/>
  <c r="W214" i="6"/>
  <c r="K215" i="6"/>
  <c r="L215" i="6"/>
  <c r="H215" i="6" s="1"/>
  <c r="P215" i="6"/>
  <c r="S215" i="6"/>
  <c r="W215" i="6"/>
  <c r="K216" i="6"/>
  <c r="L216" i="6"/>
  <c r="H216" i="6" s="1"/>
  <c r="P216" i="6"/>
  <c r="J216" i="6" s="1"/>
  <c r="F216" i="6" s="1"/>
  <c r="S216" i="6"/>
  <c r="W216" i="6"/>
  <c r="K217" i="6"/>
  <c r="L217" i="6"/>
  <c r="H217" i="6" s="1"/>
  <c r="P217" i="6"/>
  <c r="S217" i="6"/>
  <c r="W217" i="6"/>
  <c r="K218" i="6"/>
  <c r="L218" i="6"/>
  <c r="H218" i="6" s="1"/>
  <c r="P218" i="6"/>
  <c r="S218" i="6"/>
  <c r="W218" i="6"/>
  <c r="K219" i="6"/>
  <c r="L219" i="6"/>
  <c r="H219" i="6" s="1"/>
  <c r="P219" i="6"/>
  <c r="S219" i="6"/>
  <c r="W219" i="6"/>
  <c r="K220" i="6"/>
  <c r="L220" i="6"/>
  <c r="H220" i="6" s="1"/>
  <c r="P220" i="6"/>
  <c r="S220" i="6"/>
  <c r="W220" i="6"/>
  <c r="K221" i="6"/>
  <c r="L221" i="6"/>
  <c r="H221" i="6" s="1"/>
  <c r="P221" i="6"/>
  <c r="S221" i="6"/>
  <c r="W221" i="6"/>
  <c r="K222" i="6"/>
  <c r="L222" i="6"/>
  <c r="H222" i="6" s="1"/>
  <c r="P222" i="6"/>
  <c r="S222" i="6"/>
  <c r="W222" i="6"/>
  <c r="K223" i="6"/>
  <c r="L223" i="6"/>
  <c r="H223" i="6" s="1"/>
  <c r="P223" i="6"/>
  <c r="S223" i="6"/>
  <c r="W223" i="6"/>
  <c r="K224" i="6"/>
  <c r="L224" i="6"/>
  <c r="H224" i="6" s="1"/>
  <c r="P224" i="6"/>
  <c r="S224" i="6"/>
  <c r="W224" i="6"/>
  <c r="K225" i="6"/>
  <c r="L225" i="6"/>
  <c r="H225" i="6" s="1"/>
  <c r="P225" i="6"/>
  <c r="S225" i="6"/>
  <c r="W225" i="6"/>
  <c r="K226" i="6"/>
  <c r="L226" i="6"/>
  <c r="H226" i="6" s="1"/>
  <c r="P226" i="6"/>
  <c r="S226" i="6"/>
  <c r="W226" i="6"/>
  <c r="K227" i="6"/>
  <c r="L227" i="6"/>
  <c r="H227" i="6" s="1"/>
  <c r="P227" i="6"/>
  <c r="S227" i="6"/>
  <c r="W227" i="6"/>
  <c r="K228" i="6"/>
  <c r="L228" i="6"/>
  <c r="H228" i="6" s="1"/>
  <c r="P228" i="6"/>
  <c r="S228" i="6"/>
  <c r="W228" i="6"/>
  <c r="K229" i="6"/>
  <c r="L229" i="6"/>
  <c r="H229" i="6" s="1"/>
  <c r="P229" i="6"/>
  <c r="S229" i="6"/>
  <c r="W229" i="6"/>
  <c r="K230" i="6"/>
  <c r="L230" i="6"/>
  <c r="H230" i="6" s="1"/>
  <c r="P230" i="6"/>
  <c r="S230" i="6"/>
  <c r="W230" i="6"/>
  <c r="K231" i="6"/>
  <c r="L231" i="6"/>
  <c r="H231" i="6" s="1"/>
  <c r="P231" i="6"/>
  <c r="S231" i="6"/>
  <c r="W231" i="6"/>
  <c r="K232" i="6"/>
  <c r="L232" i="6"/>
  <c r="H232" i="6" s="1"/>
  <c r="P232" i="6"/>
  <c r="S232" i="6"/>
  <c r="W232" i="6"/>
  <c r="K233" i="6"/>
  <c r="L233" i="6"/>
  <c r="H233" i="6" s="1"/>
  <c r="P233" i="6"/>
  <c r="S233" i="6"/>
  <c r="W233" i="6"/>
  <c r="K234" i="6"/>
  <c r="L234" i="6"/>
  <c r="H234" i="6" s="1"/>
  <c r="P234" i="6"/>
  <c r="S234" i="6"/>
  <c r="W234" i="6"/>
  <c r="K235" i="6"/>
  <c r="L235" i="6"/>
  <c r="H235" i="6" s="1"/>
  <c r="P235" i="6"/>
  <c r="S235" i="6"/>
  <c r="W235" i="6"/>
  <c r="K236" i="6"/>
  <c r="L236" i="6"/>
  <c r="H236" i="6" s="1"/>
  <c r="P236" i="6"/>
  <c r="S236" i="6"/>
  <c r="W236" i="6"/>
  <c r="K237" i="6"/>
  <c r="L237" i="6"/>
  <c r="H237" i="6" s="1"/>
  <c r="P237" i="6"/>
  <c r="S237" i="6"/>
  <c r="W237" i="6"/>
  <c r="K238" i="6"/>
  <c r="L238" i="6"/>
  <c r="H238" i="6" s="1"/>
  <c r="P238" i="6"/>
  <c r="S238" i="6"/>
  <c r="W238" i="6"/>
  <c r="K239" i="6"/>
  <c r="L239" i="6"/>
  <c r="H239" i="6" s="1"/>
  <c r="P239" i="6"/>
  <c r="S239" i="6"/>
  <c r="W239" i="6"/>
  <c r="K240" i="6"/>
  <c r="L240" i="6"/>
  <c r="H240" i="6" s="1"/>
  <c r="P240" i="6"/>
  <c r="S240" i="6"/>
  <c r="W240" i="6"/>
  <c r="K241" i="6"/>
  <c r="L241" i="6"/>
  <c r="H241" i="6" s="1"/>
  <c r="P241" i="6"/>
  <c r="S241" i="6"/>
  <c r="W241" i="6"/>
  <c r="K242" i="6"/>
  <c r="L242" i="6"/>
  <c r="H242" i="6" s="1"/>
  <c r="P242" i="6"/>
  <c r="S242" i="6"/>
  <c r="W242" i="6"/>
  <c r="K243" i="6"/>
  <c r="L243" i="6"/>
  <c r="H243" i="6" s="1"/>
  <c r="P243" i="6"/>
  <c r="S243" i="6"/>
  <c r="W243" i="6"/>
  <c r="K244" i="6"/>
  <c r="L244" i="6"/>
  <c r="H244" i="6" s="1"/>
  <c r="P244" i="6"/>
  <c r="S244" i="6"/>
  <c r="W244" i="6"/>
  <c r="K245" i="6"/>
  <c r="L245" i="6"/>
  <c r="H245" i="6" s="1"/>
  <c r="P245" i="6"/>
  <c r="S245" i="6"/>
  <c r="W245" i="6"/>
  <c r="K246" i="6"/>
  <c r="L246" i="6"/>
  <c r="H246" i="6" s="1"/>
  <c r="P246" i="6"/>
  <c r="S246" i="6"/>
  <c r="W246" i="6"/>
  <c r="K247" i="6"/>
  <c r="L247" i="6"/>
  <c r="H247" i="6" s="1"/>
  <c r="P247" i="6"/>
  <c r="S247" i="6"/>
  <c r="W247" i="6"/>
  <c r="K248" i="6"/>
  <c r="L248" i="6"/>
  <c r="H248" i="6" s="1"/>
  <c r="P248" i="6"/>
  <c r="S248" i="6"/>
  <c r="W248" i="6"/>
  <c r="K249" i="6"/>
  <c r="L249" i="6"/>
  <c r="H249" i="6" s="1"/>
  <c r="P249" i="6"/>
  <c r="S249" i="6"/>
  <c r="W249" i="6"/>
  <c r="K250" i="6"/>
  <c r="L250" i="6"/>
  <c r="H250" i="6" s="1"/>
  <c r="P250" i="6"/>
  <c r="S250" i="6"/>
  <c r="W250" i="6"/>
  <c r="K251" i="6"/>
  <c r="L251" i="6"/>
  <c r="H251" i="6" s="1"/>
  <c r="P251" i="6"/>
  <c r="S251" i="6"/>
  <c r="W251" i="6"/>
  <c r="K252" i="6"/>
  <c r="L252" i="6"/>
  <c r="H252" i="6" s="1"/>
  <c r="P252" i="6"/>
  <c r="S252" i="6"/>
  <c r="W252" i="6"/>
  <c r="K253" i="6"/>
  <c r="L253" i="6"/>
  <c r="H253" i="6" s="1"/>
  <c r="P253" i="6"/>
  <c r="S253" i="6"/>
  <c r="W253" i="6"/>
  <c r="K254" i="6"/>
  <c r="L254" i="6"/>
  <c r="H254" i="6" s="1"/>
  <c r="P254" i="6"/>
  <c r="S254" i="6"/>
  <c r="W254" i="6"/>
  <c r="K255" i="6"/>
  <c r="L255" i="6"/>
  <c r="H255" i="6" s="1"/>
  <c r="P255" i="6"/>
  <c r="S255" i="6"/>
  <c r="W255" i="6"/>
  <c r="K256" i="6"/>
  <c r="L256" i="6"/>
  <c r="H256" i="6" s="1"/>
  <c r="P256" i="6"/>
  <c r="S256" i="6"/>
  <c r="W256" i="6"/>
  <c r="K257" i="6"/>
  <c r="L257" i="6"/>
  <c r="H257" i="6" s="1"/>
  <c r="P257" i="6"/>
  <c r="S257" i="6"/>
  <c r="W257" i="6"/>
  <c r="K258" i="6"/>
  <c r="L258" i="6"/>
  <c r="H258" i="6" s="1"/>
  <c r="P258" i="6"/>
  <c r="S258" i="6"/>
  <c r="W258" i="6"/>
  <c r="K259" i="6"/>
  <c r="L259" i="6"/>
  <c r="H259" i="6" s="1"/>
  <c r="P259" i="6"/>
  <c r="S259" i="6"/>
  <c r="W259" i="6"/>
  <c r="K260" i="6"/>
  <c r="L260" i="6"/>
  <c r="H260" i="6" s="1"/>
  <c r="P260" i="6"/>
  <c r="S260" i="6"/>
  <c r="W260" i="6"/>
  <c r="K261" i="6"/>
  <c r="L261" i="6"/>
  <c r="H261" i="6" s="1"/>
  <c r="P261" i="6"/>
  <c r="S261" i="6"/>
  <c r="W261" i="6"/>
  <c r="K262" i="6"/>
  <c r="L262" i="6"/>
  <c r="H262" i="6" s="1"/>
  <c r="P262" i="6"/>
  <c r="J262" i="6" s="1"/>
  <c r="F262" i="6" s="1"/>
  <c r="S262" i="6"/>
  <c r="W262" i="6"/>
  <c r="K263" i="6"/>
  <c r="L263" i="6"/>
  <c r="H263" i="6" s="1"/>
  <c r="P263" i="6"/>
  <c r="S263" i="6"/>
  <c r="W263" i="6"/>
  <c r="K264" i="6"/>
  <c r="L264" i="6"/>
  <c r="H264" i="6" s="1"/>
  <c r="P264" i="6"/>
  <c r="S264" i="6"/>
  <c r="W264" i="6"/>
  <c r="K265" i="6"/>
  <c r="L265" i="6"/>
  <c r="H265" i="6" s="1"/>
  <c r="P265" i="6"/>
  <c r="S265" i="6"/>
  <c r="W265" i="6"/>
  <c r="K266" i="6"/>
  <c r="L266" i="6"/>
  <c r="H266" i="6" s="1"/>
  <c r="P266" i="6"/>
  <c r="S266" i="6"/>
  <c r="W266" i="6"/>
  <c r="K267" i="6"/>
  <c r="L267" i="6"/>
  <c r="H267" i="6" s="1"/>
  <c r="P267" i="6"/>
  <c r="S267" i="6"/>
  <c r="W267" i="6"/>
  <c r="K268" i="6"/>
  <c r="L268" i="6"/>
  <c r="H268" i="6" s="1"/>
  <c r="P268" i="6"/>
  <c r="S268" i="6"/>
  <c r="W268" i="6"/>
  <c r="K269" i="6"/>
  <c r="L269" i="6"/>
  <c r="H269" i="6" s="1"/>
  <c r="P269" i="6"/>
  <c r="S269" i="6"/>
  <c r="W269" i="6"/>
  <c r="K270" i="6"/>
  <c r="L270" i="6"/>
  <c r="H270" i="6" s="1"/>
  <c r="P270" i="6"/>
  <c r="S270" i="6"/>
  <c r="W270" i="6"/>
  <c r="K271" i="6"/>
  <c r="L271" i="6"/>
  <c r="H271" i="6" s="1"/>
  <c r="P271" i="6"/>
  <c r="S271" i="6"/>
  <c r="W271" i="6"/>
  <c r="K272" i="6"/>
  <c r="L272" i="6"/>
  <c r="H272" i="6" s="1"/>
  <c r="P272" i="6"/>
  <c r="S272" i="6"/>
  <c r="W272" i="6"/>
  <c r="K273" i="6"/>
  <c r="L273" i="6"/>
  <c r="H273" i="6" s="1"/>
  <c r="P273" i="6"/>
  <c r="S273" i="6"/>
  <c r="W273" i="6"/>
  <c r="K274" i="6"/>
  <c r="L274" i="6"/>
  <c r="H274" i="6" s="1"/>
  <c r="P274" i="6"/>
  <c r="S274" i="6"/>
  <c r="W274" i="6"/>
  <c r="K275" i="6"/>
  <c r="L275" i="6"/>
  <c r="H275" i="6" s="1"/>
  <c r="P275" i="6"/>
  <c r="S275" i="6"/>
  <c r="W275" i="6"/>
  <c r="K276" i="6"/>
  <c r="L276" i="6"/>
  <c r="H276" i="6" s="1"/>
  <c r="P276" i="6"/>
  <c r="S276" i="6"/>
  <c r="W276" i="6"/>
  <c r="K277" i="6"/>
  <c r="L277" i="6"/>
  <c r="H277" i="6" s="1"/>
  <c r="P277" i="6"/>
  <c r="S277" i="6"/>
  <c r="W277" i="6"/>
  <c r="K278" i="6"/>
  <c r="L278" i="6"/>
  <c r="H278" i="6" s="1"/>
  <c r="P278" i="6"/>
  <c r="S278" i="6"/>
  <c r="W278" i="6"/>
  <c r="K279" i="6"/>
  <c r="L279" i="6"/>
  <c r="H279" i="6" s="1"/>
  <c r="P279" i="6"/>
  <c r="S279" i="6"/>
  <c r="W279" i="6"/>
  <c r="K280" i="6"/>
  <c r="L280" i="6"/>
  <c r="H280" i="6" s="1"/>
  <c r="P280" i="6"/>
  <c r="S280" i="6"/>
  <c r="W280" i="6"/>
  <c r="K281" i="6"/>
  <c r="L281" i="6"/>
  <c r="H281" i="6" s="1"/>
  <c r="P281" i="6"/>
  <c r="S281" i="6"/>
  <c r="W281" i="6"/>
  <c r="K282" i="6"/>
  <c r="L282" i="6"/>
  <c r="H282" i="6" s="1"/>
  <c r="P282" i="6"/>
  <c r="S282" i="6"/>
  <c r="W282" i="6"/>
  <c r="K283" i="6"/>
  <c r="L283" i="6"/>
  <c r="H283" i="6" s="1"/>
  <c r="P283" i="6"/>
  <c r="S283" i="6"/>
  <c r="W283" i="6"/>
  <c r="K284" i="6"/>
  <c r="L284" i="6"/>
  <c r="H284" i="6" s="1"/>
  <c r="P284" i="6"/>
  <c r="S284" i="6"/>
  <c r="W284" i="6"/>
  <c r="K285" i="6"/>
  <c r="L285" i="6"/>
  <c r="H285" i="6" s="1"/>
  <c r="P285" i="6"/>
  <c r="S285" i="6"/>
  <c r="W285" i="6"/>
  <c r="K286" i="6"/>
  <c r="L286" i="6"/>
  <c r="H286" i="6" s="1"/>
  <c r="P286" i="6"/>
  <c r="S286" i="6"/>
  <c r="W286" i="6"/>
  <c r="K287" i="6"/>
  <c r="L287" i="6"/>
  <c r="H287" i="6" s="1"/>
  <c r="P287" i="6"/>
  <c r="S287" i="6"/>
  <c r="W287" i="6"/>
  <c r="K288" i="6"/>
  <c r="L288" i="6"/>
  <c r="H288" i="6" s="1"/>
  <c r="P288" i="6"/>
  <c r="S288" i="6"/>
  <c r="W288" i="6"/>
  <c r="K289" i="6"/>
  <c r="L289" i="6"/>
  <c r="H289" i="6" s="1"/>
  <c r="P289" i="6"/>
  <c r="S289" i="6"/>
  <c r="W289" i="6"/>
  <c r="K290" i="6"/>
  <c r="L290" i="6"/>
  <c r="H290" i="6" s="1"/>
  <c r="P290" i="6"/>
  <c r="S290" i="6"/>
  <c r="W290" i="6"/>
  <c r="K291" i="6"/>
  <c r="L291" i="6"/>
  <c r="H291" i="6" s="1"/>
  <c r="P291" i="6"/>
  <c r="S291" i="6"/>
  <c r="W291" i="6"/>
  <c r="K292" i="6"/>
  <c r="L292" i="6"/>
  <c r="H292" i="6" s="1"/>
  <c r="P292" i="6"/>
  <c r="S292" i="6"/>
  <c r="W292" i="6"/>
  <c r="K293" i="6"/>
  <c r="L293" i="6"/>
  <c r="H293" i="6" s="1"/>
  <c r="P293" i="6"/>
  <c r="S293" i="6"/>
  <c r="W293" i="6"/>
  <c r="K294" i="6"/>
  <c r="L294" i="6"/>
  <c r="H294" i="6" s="1"/>
  <c r="P294" i="6"/>
  <c r="S294" i="6"/>
  <c r="W294" i="6"/>
  <c r="K295" i="6"/>
  <c r="L295" i="6"/>
  <c r="H295" i="6" s="1"/>
  <c r="P295" i="6"/>
  <c r="S295" i="6"/>
  <c r="W295" i="6"/>
  <c r="K296" i="6"/>
  <c r="L296" i="6"/>
  <c r="H296" i="6" s="1"/>
  <c r="P296" i="6"/>
  <c r="S296" i="6"/>
  <c r="W296" i="6"/>
  <c r="K297" i="6"/>
  <c r="L297" i="6"/>
  <c r="H297" i="6" s="1"/>
  <c r="P297" i="6"/>
  <c r="S297" i="6"/>
  <c r="W297" i="6"/>
  <c r="K298" i="6"/>
  <c r="L298" i="6"/>
  <c r="H298" i="6" s="1"/>
  <c r="P298" i="6"/>
  <c r="S298" i="6"/>
  <c r="W298" i="6"/>
  <c r="K299" i="6"/>
  <c r="L299" i="6"/>
  <c r="H299" i="6" s="1"/>
  <c r="P299" i="6"/>
  <c r="S299" i="6"/>
  <c r="W299" i="6"/>
  <c r="K300" i="6"/>
  <c r="L300" i="6"/>
  <c r="H300" i="6" s="1"/>
  <c r="P300" i="6"/>
  <c r="S300" i="6"/>
  <c r="W300" i="6"/>
  <c r="K301" i="6"/>
  <c r="L301" i="6"/>
  <c r="H301" i="6" s="1"/>
  <c r="P301" i="6"/>
  <c r="S301" i="6"/>
  <c r="W301" i="6"/>
  <c r="K302" i="6"/>
  <c r="L302" i="6"/>
  <c r="H302" i="6" s="1"/>
  <c r="P302" i="6"/>
  <c r="S302" i="6"/>
  <c r="W302" i="6"/>
  <c r="K303" i="6"/>
  <c r="L303" i="6"/>
  <c r="H303" i="6" s="1"/>
  <c r="P303" i="6"/>
  <c r="S303" i="6"/>
  <c r="W303" i="6"/>
  <c r="K304" i="6"/>
  <c r="L304" i="6"/>
  <c r="H304" i="6" s="1"/>
  <c r="P304" i="6"/>
  <c r="S304" i="6"/>
  <c r="W304" i="6"/>
  <c r="K305" i="6"/>
  <c r="L305" i="6"/>
  <c r="H305" i="6" s="1"/>
  <c r="P305" i="6"/>
  <c r="S305" i="6"/>
  <c r="W305" i="6"/>
  <c r="K306" i="6"/>
  <c r="L306" i="6"/>
  <c r="H306" i="6" s="1"/>
  <c r="P306" i="6"/>
  <c r="S306" i="6"/>
  <c r="W306" i="6"/>
  <c r="K307" i="6"/>
  <c r="L307" i="6"/>
  <c r="H307" i="6" s="1"/>
  <c r="P307" i="6"/>
  <c r="S307" i="6"/>
  <c r="W307" i="6"/>
  <c r="H308" i="6"/>
  <c r="K308" i="6"/>
  <c r="L308" i="6"/>
  <c r="P308" i="6"/>
  <c r="S308" i="6"/>
  <c r="W308" i="6"/>
  <c r="K309" i="6"/>
  <c r="L309" i="6"/>
  <c r="H309" i="6" s="1"/>
  <c r="P309" i="6"/>
  <c r="S309" i="6"/>
  <c r="W309" i="6"/>
  <c r="K310" i="6"/>
  <c r="L310" i="6"/>
  <c r="H310" i="6" s="1"/>
  <c r="P310" i="6"/>
  <c r="S310" i="6"/>
  <c r="W310" i="6"/>
  <c r="K311" i="6"/>
  <c r="L311" i="6"/>
  <c r="H311" i="6" s="1"/>
  <c r="P311" i="6"/>
  <c r="S311" i="6"/>
  <c r="W311" i="6"/>
  <c r="K312" i="6"/>
  <c r="L312" i="6"/>
  <c r="H312" i="6" s="1"/>
  <c r="P312" i="6"/>
  <c r="S312" i="6"/>
  <c r="W312" i="6"/>
  <c r="K313" i="6"/>
  <c r="L313" i="6"/>
  <c r="H313" i="6" s="1"/>
  <c r="P313" i="6"/>
  <c r="S313" i="6"/>
  <c r="W313" i="6"/>
  <c r="H314" i="6"/>
  <c r="K314" i="6"/>
  <c r="L314" i="6"/>
  <c r="P314" i="6"/>
  <c r="S314" i="6"/>
  <c r="W314" i="6"/>
  <c r="K315" i="6"/>
  <c r="L315" i="6"/>
  <c r="H315" i="6" s="1"/>
  <c r="P315" i="6"/>
  <c r="S315" i="6"/>
  <c r="W315" i="6"/>
  <c r="K316" i="6"/>
  <c r="L316" i="6"/>
  <c r="H316" i="6" s="1"/>
  <c r="P316" i="6"/>
  <c r="S316" i="6"/>
  <c r="W316" i="6"/>
  <c r="K317" i="6"/>
  <c r="L317" i="6"/>
  <c r="H317" i="6" s="1"/>
  <c r="P317" i="6"/>
  <c r="S317" i="6"/>
  <c r="W317" i="6"/>
  <c r="K318" i="6"/>
  <c r="L318" i="6"/>
  <c r="H318" i="6" s="1"/>
  <c r="P318" i="6"/>
  <c r="S318" i="6"/>
  <c r="W318" i="6"/>
  <c r="K319" i="6"/>
  <c r="L319" i="6"/>
  <c r="H319" i="6" s="1"/>
  <c r="P319" i="6"/>
  <c r="S319" i="6"/>
  <c r="W319" i="6"/>
  <c r="K320" i="6"/>
  <c r="L320" i="6"/>
  <c r="H320" i="6" s="1"/>
  <c r="P320" i="6"/>
  <c r="S320" i="6"/>
  <c r="W320" i="6"/>
  <c r="K321" i="6"/>
  <c r="L321" i="6"/>
  <c r="H321" i="6" s="1"/>
  <c r="P321" i="6"/>
  <c r="S321" i="6"/>
  <c r="W321" i="6"/>
  <c r="K322" i="6"/>
  <c r="L322" i="6"/>
  <c r="H322" i="6" s="1"/>
  <c r="P322" i="6"/>
  <c r="S322" i="6"/>
  <c r="W322" i="6"/>
  <c r="K323" i="6"/>
  <c r="L323" i="6"/>
  <c r="H323" i="6" s="1"/>
  <c r="P323" i="6"/>
  <c r="S323" i="6"/>
  <c r="W323" i="6"/>
  <c r="K324" i="6"/>
  <c r="L324" i="6"/>
  <c r="H324" i="6" s="1"/>
  <c r="P324" i="6"/>
  <c r="S324" i="6"/>
  <c r="W324" i="6"/>
  <c r="K325" i="6"/>
  <c r="L325" i="6"/>
  <c r="H325" i="6" s="1"/>
  <c r="P325" i="6"/>
  <c r="S325" i="6"/>
  <c r="W325" i="6"/>
  <c r="K326" i="6"/>
  <c r="L326" i="6"/>
  <c r="H326" i="6" s="1"/>
  <c r="P326" i="6"/>
  <c r="S326" i="6"/>
  <c r="W326" i="6"/>
  <c r="K327" i="6"/>
  <c r="L327" i="6"/>
  <c r="H327" i="6" s="1"/>
  <c r="P327" i="6"/>
  <c r="S327" i="6"/>
  <c r="W327" i="6"/>
  <c r="K328" i="6"/>
  <c r="L328" i="6"/>
  <c r="H328" i="6" s="1"/>
  <c r="P328" i="6"/>
  <c r="S328" i="6"/>
  <c r="W328" i="6"/>
  <c r="K329" i="6"/>
  <c r="L329" i="6"/>
  <c r="H329" i="6" s="1"/>
  <c r="P329" i="6"/>
  <c r="S329" i="6"/>
  <c r="W329" i="6"/>
  <c r="K330" i="6"/>
  <c r="L330" i="6"/>
  <c r="H330" i="6" s="1"/>
  <c r="P330" i="6"/>
  <c r="S330" i="6"/>
  <c r="W330" i="6"/>
  <c r="K331" i="6"/>
  <c r="L331" i="6"/>
  <c r="H331" i="6" s="1"/>
  <c r="P331" i="6"/>
  <c r="S331" i="6"/>
  <c r="W331" i="6"/>
  <c r="K332" i="6"/>
  <c r="L332" i="6"/>
  <c r="H332" i="6" s="1"/>
  <c r="P332" i="6"/>
  <c r="S332" i="6"/>
  <c r="W332" i="6"/>
  <c r="K333" i="6"/>
  <c r="L333" i="6"/>
  <c r="H333" i="6" s="1"/>
  <c r="P333" i="6"/>
  <c r="S333" i="6"/>
  <c r="W333" i="6"/>
  <c r="K334" i="6"/>
  <c r="L334" i="6"/>
  <c r="H334" i="6" s="1"/>
  <c r="P334" i="6"/>
  <c r="S334" i="6"/>
  <c r="W334" i="6"/>
  <c r="K335" i="6"/>
  <c r="L335" i="6"/>
  <c r="H335" i="6" s="1"/>
  <c r="P335" i="6"/>
  <c r="S335" i="6"/>
  <c r="W335" i="6"/>
  <c r="K336" i="6"/>
  <c r="L336" i="6"/>
  <c r="H336" i="6" s="1"/>
  <c r="P336" i="6"/>
  <c r="S336" i="6"/>
  <c r="W336" i="6"/>
  <c r="K337" i="6"/>
  <c r="L337" i="6"/>
  <c r="H337" i="6" s="1"/>
  <c r="P337" i="6"/>
  <c r="S337" i="6"/>
  <c r="W337" i="6"/>
  <c r="K338" i="6"/>
  <c r="L338" i="6"/>
  <c r="H338" i="6" s="1"/>
  <c r="P338" i="6"/>
  <c r="S338" i="6"/>
  <c r="W338" i="6"/>
  <c r="K339" i="6"/>
  <c r="L339" i="6"/>
  <c r="H339" i="6" s="1"/>
  <c r="P339" i="6"/>
  <c r="S339" i="6"/>
  <c r="W339" i="6"/>
  <c r="K340" i="6"/>
  <c r="L340" i="6"/>
  <c r="H340" i="6" s="1"/>
  <c r="P340" i="6"/>
  <c r="S340" i="6"/>
  <c r="W340" i="6"/>
  <c r="K341" i="6"/>
  <c r="L341" i="6"/>
  <c r="H341" i="6" s="1"/>
  <c r="P341" i="6"/>
  <c r="S341" i="6"/>
  <c r="W341" i="6"/>
  <c r="K342" i="6"/>
  <c r="L342" i="6"/>
  <c r="H342" i="6" s="1"/>
  <c r="P342" i="6"/>
  <c r="S342" i="6"/>
  <c r="W342" i="6"/>
  <c r="K343" i="6"/>
  <c r="L343" i="6"/>
  <c r="H343" i="6" s="1"/>
  <c r="P343" i="6"/>
  <c r="S343" i="6"/>
  <c r="W343" i="6"/>
  <c r="K344" i="6"/>
  <c r="L344" i="6"/>
  <c r="H344" i="6" s="1"/>
  <c r="P344" i="6"/>
  <c r="S344" i="6"/>
  <c r="W344" i="6"/>
  <c r="K345" i="6"/>
  <c r="L345" i="6"/>
  <c r="H345" i="6" s="1"/>
  <c r="P345" i="6"/>
  <c r="S345" i="6"/>
  <c r="W345" i="6"/>
  <c r="K346" i="6"/>
  <c r="L346" i="6"/>
  <c r="H346" i="6" s="1"/>
  <c r="P346" i="6"/>
  <c r="S346" i="6"/>
  <c r="W346" i="6"/>
  <c r="K347" i="6"/>
  <c r="L347" i="6"/>
  <c r="H347" i="6" s="1"/>
  <c r="P347" i="6"/>
  <c r="S347" i="6"/>
  <c r="W347" i="6"/>
  <c r="K348" i="6"/>
  <c r="L348" i="6"/>
  <c r="H348" i="6" s="1"/>
  <c r="P348" i="6"/>
  <c r="S348" i="6"/>
  <c r="W348" i="6"/>
  <c r="K349" i="6"/>
  <c r="L349" i="6"/>
  <c r="H349" i="6" s="1"/>
  <c r="P349" i="6"/>
  <c r="S349" i="6"/>
  <c r="W349" i="6"/>
  <c r="K350" i="6"/>
  <c r="L350" i="6"/>
  <c r="H350" i="6" s="1"/>
  <c r="P350" i="6"/>
  <c r="S350" i="6"/>
  <c r="W350" i="6"/>
  <c r="K351" i="6"/>
  <c r="L351" i="6"/>
  <c r="H351" i="6" s="1"/>
  <c r="P351" i="6"/>
  <c r="S351" i="6"/>
  <c r="W351" i="6"/>
  <c r="K352" i="6"/>
  <c r="L352" i="6"/>
  <c r="H352" i="6" s="1"/>
  <c r="P352" i="6"/>
  <c r="S352" i="6"/>
  <c r="W352" i="6"/>
  <c r="K353" i="6"/>
  <c r="L353" i="6"/>
  <c r="H353" i="6" s="1"/>
  <c r="P353" i="6"/>
  <c r="S353" i="6"/>
  <c r="W353" i="6"/>
  <c r="K354" i="6"/>
  <c r="L354" i="6"/>
  <c r="H354" i="6" s="1"/>
  <c r="P354" i="6"/>
  <c r="S354" i="6"/>
  <c r="W354" i="6"/>
  <c r="K355" i="6"/>
  <c r="L355" i="6"/>
  <c r="H355" i="6" s="1"/>
  <c r="P355" i="6"/>
  <c r="S355" i="6"/>
  <c r="W355" i="6"/>
  <c r="K356" i="6"/>
  <c r="L356" i="6"/>
  <c r="H356" i="6" s="1"/>
  <c r="P356" i="6"/>
  <c r="S356" i="6"/>
  <c r="W356" i="6"/>
  <c r="K357" i="6"/>
  <c r="L357" i="6"/>
  <c r="H357" i="6" s="1"/>
  <c r="P357" i="6"/>
  <c r="S357" i="6"/>
  <c r="W357" i="6"/>
  <c r="K358" i="6"/>
  <c r="L358" i="6"/>
  <c r="H358" i="6" s="1"/>
  <c r="P358" i="6"/>
  <c r="S358" i="6"/>
  <c r="W358" i="6"/>
  <c r="K359" i="6"/>
  <c r="L359" i="6"/>
  <c r="H359" i="6" s="1"/>
  <c r="P359" i="6"/>
  <c r="S359" i="6"/>
  <c r="W359" i="6"/>
  <c r="K360" i="6"/>
  <c r="L360" i="6"/>
  <c r="H360" i="6" s="1"/>
  <c r="P360" i="6"/>
  <c r="S360" i="6"/>
  <c r="W360" i="6"/>
  <c r="K361" i="6"/>
  <c r="L361" i="6"/>
  <c r="H361" i="6" s="1"/>
  <c r="P361" i="6"/>
  <c r="S361" i="6"/>
  <c r="W361" i="6"/>
  <c r="K362" i="6"/>
  <c r="L362" i="6"/>
  <c r="H362" i="6" s="1"/>
  <c r="P362" i="6"/>
  <c r="S362" i="6"/>
  <c r="W362" i="6"/>
  <c r="K363" i="6"/>
  <c r="L363" i="6"/>
  <c r="H363" i="6" s="1"/>
  <c r="P363" i="6"/>
  <c r="S363" i="6"/>
  <c r="W363" i="6"/>
  <c r="K364" i="6"/>
  <c r="L364" i="6"/>
  <c r="H364" i="6" s="1"/>
  <c r="P364" i="6"/>
  <c r="S364" i="6"/>
  <c r="W364" i="6"/>
  <c r="K365" i="6"/>
  <c r="L365" i="6"/>
  <c r="H365" i="6" s="1"/>
  <c r="P365" i="6"/>
  <c r="S365" i="6"/>
  <c r="W365" i="6"/>
  <c r="K366" i="6"/>
  <c r="L366" i="6"/>
  <c r="H366" i="6" s="1"/>
  <c r="P366" i="6"/>
  <c r="S366" i="6"/>
  <c r="W366" i="6"/>
  <c r="K367" i="6"/>
  <c r="L367" i="6"/>
  <c r="H367" i="6" s="1"/>
  <c r="P367" i="6"/>
  <c r="S367" i="6"/>
  <c r="W367" i="6"/>
  <c r="K368" i="6"/>
  <c r="L368" i="6"/>
  <c r="H368" i="6" s="1"/>
  <c r="P368" i="6"/>
  <c r="S368" i="6"/>
  <c r="W368" i="6"/>
  <c r="K369" i="6"/>
  <c r="L369" i="6"/>
  <c r="H369" i="6" s="1"/>
  <c r="P369" i="6"/>
  <c r="S369" i="6"/>
  <c r="W369" i="6"/>
  <c r="K370" i="6"/>
  <c r="L370" i="6"/>
  <c r="H370" i="6" s="1"/>
  <c r="P370" i="6"/>
  <c r="S370" i="6"/>
  <c r="W370" i="6"/>
  <c r="K371" i="6"/>
  <c r="L371" i="6"/>
  <c r="H371" i="6" s="1"/>
  <c r="P371" i="6"/>
  <c r="S371" i="6"/>
  <c r="W371" i="6"/>
  <c r="K372" i="6"/>
  <c r="L372" i="6"/>
  <c r="H372" i="6" s="1"/>
  <c r="P372" i="6"/>
  <c r="S372" i="6"/>
  <c r="W372" i="6"/>
  <c r="K373" i="6"/>
  <c r="L373" i="6"/>
  <c r="H373" i="6" s="1"/>
  <c r="P373" i="6"/>
  <c r="S373" i="6"/>
  <c r="W373" i="6"/>
  <c r="K374" i="6"/>
  <c r="L374" i="6"/>
  <c r="H374" i="6" s="1"/>
  <c r="P374" i="6"/>
  <c r="S374" i="6"/>
  <c r="W374" i="6"/>
  <c r="K375" i="6"/>
  <c r="L375" i="6"/>
  <c r="H375" i="6" s="1"/>
  <c r="P375" i="6"/>
  <c r="S375" i="6"/>
  <c r="W375" i="6"/>
  <c r="K376" i="6"/>
  <c r="L376" i="6"/>
  <c r="H376" i="6" s="1"/>
  <c r="P376" i="6"/>
  <c r="S376" i="6"/>
  <c r="W376" i="6"/>
  <c r="K377" i="6"/>
  <c r="L377" i="6"/>
  <c r="H377" i="6" s="1"/>
  <c r="P377" i="6"/>
  <c r="S377" i="6"/>
  <c r="W377" i="6"/>
  <c r="K378" i="6"/>
  <c r="L378" i="6"/>
  <c r="H378" i="6" s="1"/>
  <c r="P378" i="6"/>
  <c r="S378" i="6"/>
  <c r="W378" i="6"/>
  <c r="K379" i="6"/>
  <c r="L379" i="6"/>
  <c r="H379" i="6" s="1"/>
  <c r="P379" i="6"/>
  <c r="S379" i="6"/>
  <c r="W379" i="6"/>
  <c r="K380" i="6"/>
  <c r="L380" i="6"/>
  <c r="H380" i="6" s="1"/>
  <c r="P380" i="6"/>
  <c r="J380" i="6" s="1"/>
  <c r="F380" i="6" s="1"/>
  <c r="S380" i="6"/>
  <c r="W380" i="6"/>
  <c r="K381" i="6"/>
  <c r="L381" i="6"/>
  <c r="H381" i="6" s="1"/>
  <c r="P381" i="6"/>
  <c r="S381" i="6"/>
  <c r="W381" i="6"/>
  <c r="K382" i="6"/>
  <c r="L382" i="6"/>
  <c r="H382" i="6" s="1"/>
  <c r="P382" i="6"/>
  <c r="S382" i="6"/>
  <c r="W382" i="6"/>
  <c r="K383" i="6"/>
  <c r="L383" i="6"/>
  <c r="H383" i="6" s="1"/>
  <c r="P383" i="6"/>
  <c r="S383" i="6"/>
  <c r="W383" i="6"/>
  <c r="K384" i="6"/>
  <c r="L384" i="6"/>
  <c r="H384" i="6" s="1"/>
  <c r="P384" i="6"/>
  <c r="S384" i="6"/>
  <c r="W384" i="6"/>
  <c r="K385" i="6"/>
  <c r="L385" i="6"/>
  <c r="H385" i="6" s="1"/>
  <c r="P385" i="6"/>
  <c r="S385" i="6"/>
  <c r="W385" i="6"/>
  <c r="K386" i="6"/>
  <c r="L386" i="6"/>
  <c r="H386" i="6" s="1"/>
  <c r="P386" i="6"/>
  <c r="S386" i="6"/>
  <c r="W386" i="6"/>
  <c r="K387" i="6"/>
  <c r="L387" i="6"/>
  <c r="H387" i="6" s="1"/>
  <c r="P387" i="6"/>
  <c r="S387" i="6"/>
  <c r="W387" i="6"/>
  <c r="K388" i="6"/>
  <c r="L388" i="6"/>
  <c r="H388" i="6" s="1"/>
  <c r="P388" i="6"/>
  <c r="J388" i="6" s="1"/>
  <c r="F388" i="6" s="1"/>
  <c r="S388" i="6"/>
  <c r="W388" i="6"/>
  <c r="K389" i="6"/>
  <c r="L389" i="6"/>
  <c r="H389" i="6" s="1"/>
  <c r="P389" i="6"/>
  <c r="S389" i="6"/>
  <c r="W389" i="6"/>
  <c r="K390" i="6"/>
  <c r="L390" i="6"/>
  <c r="H390" i="6" s="1"/>
  <c r="P390" i="6"/>
  <c r="S390" i="6"/>
  <c r="W390" i="6"/>
  <c r="K391" i="6"/>
  <c r="L391" i="6"/>
  <c r="H391" i="6" s="1"/>
  <c r="P391" i="6"/>
  <c r="S391" i="6"/>
  <c r="W391" i="6"/>
  <c r="K392" i="6"/>
  <c r="L392" i="6"/>
  <c r="H392" i="6" s="1"/>
  <c r="P392" i="6"/>
  <c r="S392" i="6"/>
  <c r="W392" i="6"/>
  <c r="K393" i="6"/>
  <c r="L393" i="6"/>
  <c r="H393" i="6" s="1"/>
  <c r="P393" i="6"/>
  <c r="S393" i="6"/>
  <c r="W393" i="6"/>
  <c r="K394" i="6"/>
  <c r="L394" i="6"/>
  <c r="H394" i="6" s="1"/>
  <c r="P394" i="6"/>
  <c r="S394" i="6"/>
  <c r="W394" i="6"/>
  <c r="K395" i="6"/>
  <c r="L395" i="6"/>
  <c r="H395" i="6" s="1"/>
  <c r="P395" i="6"/>
  <c r="S395" i="6"/>
  <c r="W395" i="6"/>
  <c r="K396" i="6"/>
  <c r="L396" i="6"/>
  <c r="H396" i="6" s="1"/>
  <c r="P396" i="6"/>
  <c r="S396" i="6"/>
  <c r="W396" i="6"/>
  <c r="K397" i="6"/>
  <c r="L397" i="6"/>
  <c r="H397" i="6" s="1"/>
  <c r="P397" i="6"/>
  <c r="S397" i="6"/>
  <c r="W397" i="6"/>
  <c r="K398" i="6"/>
  <c r="L398" i="6"/>
  <c r="H398" i="6" s="1"/>
  <c r="P398" i="6"/>
  <c r="S398" i="6"/>
  <c r="W398" i="6"/>
  <c r="K399" i="6"/>
  <c r="L399" i="6"/>
  <c r="H399" i="6" s="1"/>
  <c r="P399" i="6"/>
  <c r="S399" i="6"/>
  <c r="W399" i="6"/>
  <c r="K400" i="6"/>
  <c r="L400" i="6"/>
  <c r="H400" i="6" s="1"/>
  <c r="P400" i="6"/>
  <c r="S400" i="6"/>
  <c r="W400" i="6"/>
  <c r="K401" i="6"/>
  <c r="L401" i="6"/>
  <c r="H401" i="6" s="1"/>
  <c r="P401" i="6"/>
  <c r="S401" i="6"/>
  <c r="W401" i="6"/>
  <c r="K402" i="6"/>
  <c r="L402" i="6"/>
  <c r="H402" i="6" s="1"/>
  <c r="P402" i="6"/>
  <c r="S402" i="6"/>
  <c r="W402" i="6"/>
  <c r="K403" i="6"/>
  <c r="L403" i="6"/>
  <c r="H403" i="6" s="1"/>
  <c r="P403" i="6"/>
  <c r="S403" i="6"/>
  <c r="W403" i="6"/>
  <c r="K404" i="6"/>
  <c r="L404" i="6"/>
  <c r="H404" i="6" s="1"/>
  <c r="P404" i="6"/>
  <c r="S404" i="6"/>
  <c r="W404" i="6"/>
  <c r="K405" i="6"/>
  <c r="L405" i="6"/>
  <c r="H405" i="6" s="1"/>
  <c r="P405" i="6"/>
  <c r="S405" i="6"/>
  <c r="W405" i="6"/>
  <c r="K406" i="6"/>
  <c r="L406" i="6"/>
  <c r="H406" i="6" s="1"/>
  <c r="P406" i="6"/>
  <c r="S406" i="6"/>
  <c r="W406" i="6"/>
  <c r="K407" i="6"/>
  <c r="L407" i="6"/>
  <c r="H407" i="6" s="1"/>
  <c r="P407" i="6"/>
  <c r="S407" i="6"/>
  <c r="W407" i="6"/>
  <c r="K408" i="6"/>
  <c r="L408" i="6"/>
  <c r="H408" i="6" s="1"/>
  <c r="P408" i="6"/>
  <c r="S408" i="6"/>
  <c r="W408" i="6"/>
  <c r="J261" i="6" l="1"/>
  <c r="F261" i="6" s="1"/>
  <c r="J345" i="6"/>
  <c r="F345" i="6" s="1"/>
  <c r="J16" i="6"/>
  <c r="F16" i="6" s="1"/>
  <c r="J13" i="6"/>
  <c r="F13" i="6" s="1"/>
  <c r="J348" i="6"/>
  <c r="F348" i="6" s="1"/>
  <c r="J258" i="6"/>
  <c r="F258" i="6" s="1"/>
  <c r="J308" i="6"/>
  <c r="F308" i="6" s="1"/>
  <c r="J278" i="6"/>
  <c r="F278" i="6" s="1"/>
  <c r="J315" i="6"/>
  <c r="F315" i="6" s="1"/>
  <c r="J312" i="6"/>
  <c r="F312" i="6" s="1"/>
  <c r="J292" i="6"/>
  <c r="F292" i="6" s="1"/>
  <c r="J403" i="6"/>
  <c r="F403" i="6" s="1"/>
  <c r="J307" i="6"/>
  <c r="F307" i="6" s="1"/>
  <c r="J304" i="6"/>
  <c r="F304" i="6" s="1"/>
  <c r="J86" i="6"/>
  <c r="F86" i="6" s="1"/>
  <c r="J8" i="6"/>
  <c r="F8" i="6" s="1"/>
  <c r="J327" i="6"/>
  <c r="F327" i="6" s="1"/>
  <c r="J243" i="6"/>
  <c r="F243" i="6" s="1"/>
  <c r="J299" i="6"/>
  <c r="F299" i="6" s="1"/>
  <c r="J269" i="6"/>
  <c r="F269" i="6" s="1"/>
  <c r="J266" i="6"/>
  <c r="F266" i="6" s="1"/>
  <c r="J182" i="6"/>
  <c r="F182" i="6" s="1"/>
  <c r="J179" i="6"/>
  <c r="F179" i="6" s="1"/>
  <c r="J396" i="6"/>
  <c r="F396" i="6" s="1"/>
  <c r="J393" i="6"/>
  <c r="F393" i="6" s="1"/>
  <c r="J390" i="6"/>
  <c r="F390" i="6" s="1"/>
  <c r="J382" i="6"/>
  <c r="F382" i="6" s="1"/>
  <c r="J379" i="6"/>
  <c r="F379" i="6" s="1"/>
  <c r="J371" i="6"/>
  <c r="F371" i="6" s="1"/>
  <c r="J70" i="6"/>
  <c r="F70" i="6" s="1"/>
  <c r="J67" i="6"/>
  <c r="F67" i="6" s="1"/>
  <c r="J355" i="6"/>
  <c r="F355" i="6" s="1"/>
  <c r="J236" i="6"/>
  <c r="F236" i="6" s="1"/>
  <c r="J48" i="6"/>
  <c r="F48" i="6" s="1"/>
  <c r="J45" i="6"/>
  <c r="F45" i="6" s="1"/>
  <c r="J377" i="6"/>
  <c r="F377" i="6" s="1"/>
  <c r="J223" i="6"/>
  <c r="F223" i="6" s="1"/>
  <c r="J214" i="6"/>
  <c r="F214" i="6" s="1"/>
  <c r="J211" i="6"/>
  <c r="F211" i="6" s="1"/>
  <c r="J364" i="6"/>
  <c r="F364" i="6" s="1"/>
  <c r="J361" i="6"/>
  <c r="F361" i="6" s="1"/>
  <c r="J350" i="6"/>
  <c r="F350" i="6" s="1"/>
  <c r="J347" i="6"/>
  <c r="F347" i="6" s="1"/>
  <c r="J339" i="6"/>
  <c r="F339" i="6" s="1"/>
  <c r="J320" i="6"/>
  <c r="F320" i="6" s="1"/>
  <c r="J311" i="6"/>
  <c r="F311" i="6" s="1"/>
  <c r="J277" i="6"/>
  <c r="F277" i="6" s="1"/>
  <c r="J274" i="6"/>
  <c r="F274" i="6" s="1"/>
  <c r="J265" i="6"/>
  <c r="F265" i="6" s="1"/>
  <c r="J231" i="6"/>
  <c r="F231" i="6" s="1"/>
  <c r="J228" i="6"/>
  <c r="F228" i="6" s="1"/>
  <c r="J190" i="6"/>
  <c r="F190" i="6" s="1"/>
  <c r="J187" i="6"/>
  <c r="F187" i="6" s="1"/>
  <c r="J94" i="6"/>
  <c r="F94" i="6" s="1"/>
  <c r="J56" i="6"/>
  <c r="F56" i="6" s="1"/>
  <c r="J53" i="6"/>
  <c r="F53" i="6" s="1"/>
  <c r="J24" i="6"/>
  <c r="F24" i="6" s="1"/>
  <c r="J21" i="6"/>
  <c r="F21" i="6" s="1"/>
  <c r="J353" i="6"/>
  <c r="F353" i="6" s="1"/>
  <c r="J342" i="6"/>
  <c r="F342" i="6" s="1"/>
  <c r="J289" i="6"/>
  <c r="F289" i="6" s="1"/>
  <c r="J286" i="6"/>
  <c r="F286" i="6" s="1"/>
  <c r="J283" i="6"/>
  <c r="F283" i="6" s="1"/>
  <c r="J234" i="6"/>
  <c r="F234" i="6" s="1"/>
  <c r="J4" i="6"/>
  <c r="F4" i="6" s="1"/>
  <c r="J406" i="6"/>
  <c r="F406" i="6" s="1"/>
  <c r="J332" i="6"/>
  <c r="F332" i="6" s="1"/>
  <c r="J284" i="6"/>
  <c r="F284" i="6" s="1"/>
  <c r="J281" i="6"/>
  <c r="F281" i="6" s="1"/>
  <c r="J249" i="6"/>
  <c r="F249" i="6" s="1"/>
  <c r="J246" i="6"/>
  <c r="F246" i="6" s="1"/>
  <c r="J226" i="6"/>
  <c r="F226" i="6" s="1"/>
  <c r="J387" i="6"/>
  <c r="F387" i="6" s="1"/>
  <c r="J252" i="6"/>
  <c r="F252" i="6" s="1"/>
  <c r="J206" i="6"/>
  <c r="F206" i="6" s="1"/>
  <c r="J203" i="6"/>
  <c r="F203" i="6" s="1"/>
  <c r="J174" i="6"/>
  <c r="F174" i="6" s="1"/>
  <c r="J171" i="6"/>
  <c r="F171" i="6" s="1"/>
  <c r="J78" i="6"/>
  <c r="F78" i="6" s="1"/>
  <c r="J40" i="6"/>
  <c r="F40" i="6" s="1"/>
  <c r="J37" i="6"/>
  <c r="F37" i="6" s="1"/>
  <c r="J5" i="6"/>
  <c r="F5" i="6" s="1"/>
  <c r="J385" i="6"/>
  <c r="F385" i="6" s="1"/>
  <c r="J374" i="6"/>
  <c r="F374" i="6" s="1"/>
  <c r="J198" i="6"/>
  <c r="F198" i="6" s="1"/>
  <c r="J195" i="6"/>
  <c r="F195" i="6" s="1"/>
  <c r="J166" i="6"/>
  <c r="F166" i="6" s="1"/>
  <c r="J163" i="6"/>
  <c r="F163" i="6" s="1"/>
  <c r="J64" i="6"/>
  <c r="F64" i="6" s="1"/>
  <c r="J61" i="6"/>
  <c r="F61" i="6" s="1"/>
  <c r="J32" i="6"/>
  <c r="F32" i="6" s="1"/>
  <c r="J29" i="6"/>
  <c r="F29" i="6" s="1"/>
  <c r="J408" i="6"/>
  <c r="F408" i="6" s="1"/>
  <c r="J405" i="6"/>
  <c r="F405" i="6" s="1"/>
  <c r="J402" i="6"/>
  <c r="F402" i="6" s="1"/>
  <c r="J399" i="6"/>
  <c r="F399" i="6" s="1"/>
  <c r="J376" i="6"/>
  <c r="F376" i="6" s="1"/>
  <c r="J373" i="6"/>
  <c r="F373" i="6" s="1"/>
  <c r="J370" i="6"/>
  <c r="F370" i="6" s="1"/>
  <c r="J367" i="6"/>
  <c r="F367" i="6" s="1"/>
  <c r="J358" i="6"/>
  <c r="F358" i="6" s="1"/>
  <c r="J344" i="6"/>
  <c r="F344" i="6" s="1"/>
  <c r="J341" i="6"/>
  <c r="F341" i="6" s="1"/>
  <c r="J338" i="6"/>
  <c r="F338" i="6" s="1"/>
  <c r="J335" i="6"/>
  <c r="F335" i="6" s="1"/>
  <c r="J329" i="6"/>
  <c r="F329" i="6" s="1"/>
  <c r="J326" i="6"/>
  <c r="F326" i="6" s="1"/>
  <c r="J323" i="6"/>
  <c r="F323" i="6" s="1"/>
  <c r="J317" i="6"/>
  <c r="F317" i="6" s="1"/>
  <c r="J314" i="6"/>
  <c r="F314" i="6" s="1"/>
  <c r="J301" i="6"/>
  <c r="F301" i="6" s="1"/>
  <c r="J298" i="6"/>
  <c r="F298" i="6" s="1"/>
  <c r="J295" i="6"/>
  <c r="F295" i="6" s="1"/>
  <c r="J271" i="6"/>
  <c r="F271" i="6" s="1"/>
  <c r="J268" i="6"/>
  <c r="F268" i="6" s="1"/>
  <c r="J255" i="6"/>
  <c r="F255" i="6" s="1"/>
  <c r="J225" i="6"/>
  <c r="F225" i="6" s="1"/>
  <c r="J218" i="6"/>
  <c r="F218" i="6" s="1"/>
  <c r="J208" i="6"/>
  <c r="F208" i="6" s="1"/>
  <c r="J205" i="6"/>
  <c r="F205" i="6" s="1"/>
  <c r="J192" i="6"/>
  <c r="F192" i="6" s="1"/>
  <c r="J189" i="6"/>
  <c r="F189" i="6" s="1"/>
  <c r="J176" i="6"/>
  <c r="F176" i="6" s="1"/>
  <c r="J173" i="6"/>
  <c r="F173" i="6" s="1"/>
  <c r="J96" i="6"/>
  <c r="F96" i="6" s="1"/>
  <c r="J80" i="6"/>
  <c r="F80" i="6" s="1"/>
  <c r="J58" i="6"/>
  <c r="F58" i="6" s="1"/>
  <c r="J55" i="6"/>
  <c r="F55" i="6" s="1"/>
  <c r="J42" i="6"/>
  <c r="F42" i="6" s="1"/>
  <c r="J39" i="6"/>
  <c r="F39" i="6" s="1"/>
  <c r="J26" i="6"/>
  <c r="F26" i="6" s="1"/>
  <c r="J23" i="6"/>
  <c r="F23" i="6" s="1"/>
  <c r="J10" i="6"/>
  <c r="F10" i="6" s="1"/>
  <c r="J7" i="6"/>
  <c r="F7" i="6" s="1"/>
  <c r="J244" i="6"/>
  <c r="F244" i="6" s="1"/>
  <c r="J241" i="6"/>
  <c r="F241" i="6" s="1"/>
  <c r="J238" i="6"/>
  <c r="F238" i="6" s="1"/>
  <c r="J235" i="6"/>
  <c r="F235" i="6" s="1"/>
  <c r="J232" i="6"/>
  <c r="F232" i="6" s="1"/>
  <c r="J222" i="6"/>
  <c r="F222" i="6" s="1"/>
  <c r="J215" i="6"/>
  <c r="F215" i="6" s="1"/>
  <c r="J202" i="6"/>
  <c r="F202" i="6" s="1"/>
  <c r="J199" i="6"/>
  <c r="F199" i="6" s="1"/>
  <c r="J186" i="6"/>
  <c r="F186" i="6" s="1"/>
  <c r="J183" i="6"/>
  <c r="F183" i="6" s="1"/>
  <c r="J170" i="6"/>
  <c r="F170" i="6" s="1"/>
  <c r="J167" i="6"/>
  <c r="F167" i="6" s="1"/>
  <c r="J90" i="6"/>
  <c r="F90" i="6" s="1"/>
  <c r="J74" i="6"/>
  <c r="F74" i="6" s="1"/>
  <c r="J71" i="6"/>
  <c r="F71" i="6" s="1"/>
  <c r="J65" i="6"/>
  <c r="F65" i="6" s="1"/>
  <c r="J52" i="6"/>
  <c r="F52" i="6" s="1"/>
  <c r="J49" i="6"/>
  <c r="F49" i="6" s="1"/>
  <c r="J36" i="6"/>
  <c r="F36" i="6" s="1"/>
  <c r="J33" i="6"/>
  <c r="F33" i="6" s="1"/>
  <c r="J20" i="6"/>
  <c r="F20" i="6" s="1"/>
  <c r="J17" i="6"/>
  <c r="F17" i="6" s="1"/>
  <c r="J400" i="6"/>
  <c r="F400" i="6" s="1"/>
  <c r="J397" i="6"/>
  <c r="F397" i="6" s="1"/>
  <c r="J394" i="6"/>
  <c r="F394" i="6" s="1"/>
  <c r="J391" i="6"/>
  <c r="F391" i="6" s="1"/>
  <c r="J368" i="6"/>
  <c r="F368" i="6" s="1"/>
  <c r="J365" i="6"/>
  <c r="F365" i="6" s="1"/>
  <c r="J362" i="6"/>
  <c r="F362" i="6" s="1"/>
  <c r="J359" i="6"/>
  <c r="F359" i="6" s="1"/>
  <c r="J356" i="6"/>
  <c r="F356" i="6" s="1"/>
  <c r="J336" i="6"/>
  <c r="F336" i="6" s="1"/>
  <c r="J333" i="6"/>
  <c r="F333" i="6" s="1"/>
  <c r="J330" i="6"/>
  <c r="F330" i="6" s="1"/>
  <c r="J324" i="6"/>
  <c r="F324" i="6" s="1"/>
  <c r="J321" i="6"/>
  <c r="F321" i="6" s="1"/>
  <c r="J318" i="6"/>
  <c r="F318" i="6" s="1"/>
  <c r="J305" i="6"/>
  <c r="F305" i="6" s="1"/>
  <c r="J302" i="6"/>
  <c r="F302" i="6" s="1"/>
  <c r="J296" i="6"/>
  <c r="F296" i="6" s="1"/>
  <c r="J293" i="6"/>
  <c r="F293" i="6" s="1"/>
  <c r="J290" i="6"/>
  <c r="F290" i="6" s="1"/>
  <c r="J287" i="6"/>
  <c r="F287" i="6" s="1"/>
  <c r="J275" i="6"/>
  <c r="F275" i="6" s="1"/>
  <c r="J272" i="6"/>
  <c r="F272" i="6" s="1"/>
  <c r="J259" i="6"/>
  <c r="F259" i="6" s="1"/>
  <c r="J256" i="6"/>
  <c r="F256" i="6" s="1"/>
  <c r="J253" i="6"/>
  <c r="F253" i="6" s="1"/>
  <c r="J250" i="6"/>
  <c r="F250" i="6" s="1"/>
  <c r="J247" i="6"/>
  <c r="F247" i="6" s="1"/>
  <c r="J229" i="6"/>
  <c r="F229" i="6" s="1"/>
  <c r="J219" i="6"/>
  <c r="F219" i="6" s="1"/>
  <c r="J212" i="6"/>
  <c r="F212" i="6" s="1"/>
  <c r="J209" i="6"/>
  <c r="F209" i="6" s="1"/>
  <c r="J196" i="6"/>
  <c r="F196" i="6" s="1"/>
  <c r="J193" i="6"/>
  <c r="F193" i="6" s="1"/>
  <c r="J180" i="6"/>
  <c r="F180" i="6" s="1"/>
  <c r="J177" i="6"/>
  <c r="F177" i="6" s="1"/>
  <c r="J164" i="6"/>
  <c r="F164" i="6" s="1"/>
  <c r="J100" i="6"/>
  <c r="F100" i="6" s="1"/>
  <c r="J84" i="6"/>
  <c r="F84" i="6" s="1"/>
  <c r="J68" i="6"/>
  <c r="F68" i="6" s="1"/>
  <c r="J62" i="6"/>
  <c r="F62" i="6" s="1"/>
  <c r="J59" i="6"/>
  <c r="F59" i="6" s="1"/>
  <c r="J46" i="6"/>
  <c r="F46" i="6" s="1"/>
  <c r="J43" i="6"/>
  <c r="F43" i="6" s="1"/>
  <c r="J30" i="6"/>
  <c r="F30" i="6" s="1"/>
  <c r="J27" i="6"/>
  <c r="F27" i="6" s="1"/>
  <c r="J14" i="6"/>
  <c r="F14" i="6" s="1"/>
  <c r="J11" i="6"/>
  <c r="F11" i="6" s="1"/>
  <c r="J392" i="6"/>
  <c r="F392" i="6" s="1"/>
  <c r="J389" i="6"/>
  <c r="F389" i="6" s="1"/>
  <c r="J386" i="6"/>
  <c r="F386" i="6" s="1"/>
  <c r="J383" i="6"/>
  <c r="F383" i="6" s="1"/>
  <c r="J360" i="6"/>
  <c r="F360" i="6" s="1"/>
  <c r="J354" i="6"/>
  <c r="F354" i="6" s="1"/>
  <c r="J351" i="6"/>
  <c r="F351" i="6" s="1"/>
  <c r="J309" i="6"/>
  <c r="F309" i="6" s="1"/>
  <c r="J306" i="6"/>
  <c r="F306" i="6" s="1"/>
  <c r="J288" i="6"/>
  <c r="F288" i="6" s="1"/>
  <c r="J285" i="6"/>
  <c r="F285" i="6" s="1"/>
  <c r="J282" i="6"/>
  <c r="F282" i="6" s="1"/>
  <c r="J279" i="6"/>
  <c r="F279" i="6" s="1"/>
  <c r="J276" i="6"/>
  <c r="F276" i="6" s="1"/>
  <c r="J263" i="6"/>
  <c r="F263" i="6" s="1"/>
  <c r="J260" i="6"/>
  <c r="F260" i="6" s="1"/>
  <c r="J248" i="6"/>
  <c r="F248" i="6" s="1"/>
  <c r="J245" i="6"/>
  <c r="F245" i="6" s="1"/>
  <c r="J242" i="6"/>
  <c r="F242" i="6" s="1"/>
  <c r="J239" i="6"/>
  <c r="F239" i="6" s="1"/>
  <c r="J233" i="6"/>
  <c r="F233" i="6" s="1"/>
  <c r="J220" i="6"/>
  <c r="F220" i="6" s="1"/>
  <c r="J213" i="6"/>
  <c r="F213" i="6" s="1"/>
  <c r="J200" i="6"/>
  <c r="F200" i="6" s="1"/>
  <c r="J197" i="6"/>
  <c r="F197" i="6" s="1"/>
  <c r="J184" i="6"/>
  <c r="F184" i="6" s="1"/>
  <c r="J181" i="6"/>
  <c r="F181" i="6" s="1"/>
  <c r="J168" i="6"/>
  <c r="F168" i="6" s="1"/>
  <c r="J165" i="6"/>
  <c r="F165" i="6" s="1"/>
  <c r="J88" i="6"/>
  <c r="F88" i="6" s="1"/>
  <c r="J72" i="6"/>
  <c r="F72" i="6" s="1"/>
  <c r="J69" i="6"/>
  <c r="F69" i="6" s="1"/>
  <c r="J66" i="6"/>
  <c r="F66" i="6" s="1"/>
  <c r="J63" i="6"/>
  <c r="F63" i="6" s="1"/>
  <c r="J50" i="6"/>
  <c r="F50" i="6" s="1"/>
  <c r="J47" i="6"/>
  <c r="F47" i="6" s="1"/>
  <c r="J34" i="6"/>
  <c r="F34" i="6" s="1"/>
  <c r="J31" i="6"/>
  <c r="F31" i="6" s="1"/>
  <c r="J18" i="6"/>
  <c r="F18" i="6" s="1"/>
  <c r="J15" i="6"/>
  <c r="F15" i="6" s="1"/>
  <c r="J2" i="6"/>
  <c r="F2" i="6" s="1"/>
  <c r="J404" i="6"/>
  <c r="F404" i="6" s="1"/>
  <c r="J401" i="6"/>
  <c r="F401" i="6" s="1"/>
  <c r="J398" i="6"/>
  <c r="F398" i="6" s="1"/>
  <c r="J395" i="6"/>
  <c r="F395" i="6" s="1"/>
  <c r="J372" i="6"/>
  <c r="F372" i="6" s="1"/>
  <c r="J369" i="6"/>
  <c r="F369" i="6" s="1"/>
  <c r="J366" i="6"/>
  <c r="F366" i="6" s="1"/>
  <c r="J363" i="6"/>
  <c r="F363" i="6" s="1"/>
  <c r="J357" i="6"/>
  <c r="F357" i="6" s="1"/>
  <c r="J340" i="6"/>
  <c r="F340" i="6" s="1"/>
  <c r="J337" i="6"/>
  <c r="F337" i="6" s="1"/>
  <c r="J334" i="6"/>
  <c r="F334" i="6" s="1"/>
  <c r="J331" i="6"/>
  <c r="F331" i="6" s="1"/>
  <c r="J328" i="6"/>
  <c r="F328" i="6" s="1"/>
  <c r="J325" i="6"/>
  <c r="F325" i="6" s="1"/>
  <c r="J322" i="6"/>
  <c r="F322" i="6" s="1"/>
  <c r="J319" i="6"/>
  <c r="F319" i="6" s="1"/>
  <c r="J316" i="6"/>
  <c r="F316" i="6" s="1"/>
  <c r="J303" i="6"/>
  <c r="F303" i="6" s="1"/>
  <c r="J300" i="6"/>
  <c r="F300" i="6" s="1"/>
  <c r="J297" i="6"/>
  <c r="F297" i="6" s="1"/>
  <c r="J294" i="6"/>
  <c r="F294" i="6" s="1"/>
  <c r="J291" i="6"/>
  <c r="F291" i="6" s="1"/>
  <c r="J273" i="6"/>
  <c r="F273" i="6" s="1"/>
  <c r="J270" i="6"/>
  <c r="F270" i="6" s="1"/>
  <c r="J257" i="6"/>
  <c r="F257" i="6" s="1"/>
  <c r="J254" i="6"/>
  <c r="F254" i="6" s="1"/>
  <c r="J251" i="6"/>
  <c r="F251" i="6" s="1"/>
  <c r="J230" i="6"/>
  <c r="F230" i="6" s="1"/>
  <c r="J227" i="6"/>
  <c r="F227" i="6" s="1"/>
  <c r="J224" i="6"/>
  <c r="F224" i="6" s="1"/>
  <c r="J217" i="6"/>
  <c r="F217" i="6" s="1"/>
  <c r="J210" i="6"/>
  <c r="F210" i="6" s="1"/>
  <c r="J207" i="6"/>
  <c r="F207" i="6" s="1"/>
  <c r="J194" i="6"/>
  <c r="F194" i="6" s="1"/>
  <c r="J191" i="6"/>
  <c r="F191" i="6" s="1"/>
  <c r="J178" i="6"/>
  <c r="F178" i="6" s="1"/>
  <c r="J175" i="6"/>
  <c r="F175" i="6" s="1"/>
  <c r="J162" i="6"/>
  <c r="F162" i="6" s="1"/>
  <c r="J98" i="6"/>
  <c r="F98" i="6" s="1"/>
  <c r="J82" i="6"/>
  <c r="F82" i="6" s="1"/>
  <c r="J60" i="6"/>
  <c r="F60" i="6" s="1"/>
  <c r="J57" i="6"/>
  <c r="F57" i="6" s="1"/>
  <c r="J44" i="6"/>
  <c r="F44" i="6" s="1"/>
  <c r="J41" i="6"/>
  <c r="F41" i="6" s="1"/>
  <c r="J28" i="6"/>
  <c r="F28" i="6" s="1"/>
  <c r="J25" i="6"/>
  <c r="F25" i="6" s="1"/>
  <c r="J12" i="6"/>
  <c r="F12" i="6" s="1"/>
  <c r="J9" i="6"/>
  <c r="F9" i="6" s="1"/>
  <c r="J407" i="6"/>
  <c r="F407" i="6" s="1"/>
  <c r="J384" i="6"/>
  <c r="F384" i="6" s="1"/>
  <c r="J381" i="6"/>
  <c r="F381" i="6" s="1"/>
  <c r="J378" i="6"/>
  <c r="F378" i="6" s="1"/>
  <c r="J375" i="6"/>
  <c r="F375" i="6" s="1"/>
  <c r="J352" i="6"/>
  <c r="F352" i="6" s="1"/>
  <c r="J349" i="6"/>
  <c r="F349" i="6" s="1"/>
  <c r="J346" i="6"/>
  <c r="F346" i="6" s="1"/>
  <c r="J343" i="6"/>
  <c r="F343" i="6" s="1"/>
  <c r="J313" i="6"/>
  <c r="F313" i="6" s="1"/>
  <c r="J310" i="6"/>
  <c r="F310" i="6" s="1"/>
  <c r="J280" i="6"/>
  <c r="F280" i="6" s="1"/>
  <c r="J267" i="6"/>
  <c r="F267" i="6" s="1"/>
  <c r="J264" i="6"/>
  <c r="F264" i="6" s="1"/>
  <c r="J240" i="6"/>
  <c r="F240" i="6" s="1"/>
  <c r="J237" i="6"/>
  <c r="F237" i="6" s="1"/>
  <c r="J221" i="6"/>
  <c r="F221" i="6" s="1"/>
  <c r="J204" i="6"/>
  <c r="F204" i="6" s="1"/>
  <c r="J201" i="6"/>
  <c r="F201" i="6" s="1"/>
  <c r="J188" i="6"/>
  <c r="F188" i="6" s="1"/>
  <c r="J185" i="6"/>
  <c r="F185" i="6" s="1"/>
  <c r="J172" i="6"/>
  <c r="F172" i="6" s="1"/>
  <c r="J169" i="6"/>
  <c r="F169" i="6" s="1"/>
  <c r="J92" i="6"/>
  <c r="F92" i="6" s="1"/>
  <c r="J76" i="6"/>
  <c r="F76" i="6" s="1"/>
  <c r="J54" i="6"/>
  <c r="F54" i="6" s="1"/>
  <c r="J51" i="6"/>
  <c r="F51" i="6" s="1"/>
  <c r="J38" i="6"/>
  <c r="F38" i="6" s="1"/>
  <c r="J35" i="6"/>
  <c r="F35" i="6" s="1"/>
  <c r="J22" i="6"/>
  <c r="F22" i="6" s="1"/>
  <c r="J19" i="6"/>
  <c r="F19" i="6" s="1"/>
  <c r="J6" i="6"/>
  <c r="F6" i="6" s="1"/>
  <c r="J3" i="6"/>
  <c r="F3" i="6" s="1"/>
  <c r="J161" i="6"/>
  <c r="F161" i="6" s="1"/>
  <c r="J157" i="6"/>
  <c r="F157" i="6" s="1"/>
  <c r="J153" i="6"/>
  <c r="F153" i="6" s="1"/>
  <c r="J149" i="6"/>
  <c r="F149" i="6" s="1"/>
  <c r="J145" i="6"/>
  <c r="F145" i="6" s="1"/>
  <c r="J141" i="6"/>
  <c r="F141" i="6" s="1"/>
  <c r="J137" i="6"/>
  <c r="F137" i="6" s="1"/>
  <c r="J133" i="6"/>
  <c r="F133" i="6" s="1"/>
  <c r="J129" i="6"/>
  <c r="F129" i="6" s="1"/>
  <c r="J125" i="6"/>
  <c r="F125" i="6" s="1"/>
  <c r="J121" i="6"/>
  <c r="F121" i="6" s="1"/>
  <c r="J117" i="6"/>
  <c r="F117" i="6" s="1"/>
  <c r="J113" i="6"/>
  <c r="F113" i="6" s="1"/>
  <c r="J109" i="6"/>
  <c r="F109" i="6" s="1"/>
  <c r="J105" i="6"/>
  <c r="F105" i="6" s="1"/>
  <c r="J158" i="6"/>
  <c r="F158" i="6" s="1"/>
  <c r="J154" i="6"/>
  <c r="F154" i="6" s="1"/>
  <c r="J150" i="6"/>
  <c r="F150" i="6" s="1"/>
  <c r="J146" i="6"/>
  <c r="F146" i="6" s="1"/>
  <c r="J142" i="6"/>
  <c r="F142" i="6" s="1"/>
  <c r="J138" i="6"/>
  <c r="F138" i="6" s="1"/>
  <c r="J134" i="6"/>
  <c r="F134" i="6" s="1"/>
  <c r="J130" i="6"/>
  <c r="F130" i="6" s="1"/>
  <c r="J126" i="6"/>
  <c r="F126" i="6" s="1"/>
  <c r="J122" i="6"/>
  <c r="F122" i="6" s="1"/>
  <c r="J118" i="6"/>
  <c r="F118" i="6" s="1"/>
  <c r="J114" i="6"/>
  <c r="F114" i="6" s="1"/>
  <c r="J110" i="6"/>
  <c r="F110" i="6" s="1"/>
  <c r="J106" i="6"/>
  <c r="F106" i="6" s="1"/>
  <c r="J102" i="6"/>
  <c r="F102" i="6" s="1"/>
  <c r="J99" i="6"/>
  <c r="F99" i="6" s="1"/>
  <c r="J95" i="6"/>
  <c r="F95" i="6" s="1"/>
  <c r="J91" i="6"/>
  <c r="F91" i="6" s="1"/>
  <c r="J87" i="6"/>
  <c r="F87" i="6" s="1"/>
  <c r="J83" i="6"/>
  <c r="F83" i="6" s="1"/>
  <c r="J79" i="6"/>
  <c r="F79" i="6" s="1"/>
  <c r="J75" i="6"/>
  <c r="F75" i="6" s="1"/>
  <c r="J159" i="6"/>
  <c r="F159" i="6" s="1"/>
  <c r="H158" i="6"/>
  <c r="J155" i="6"/>
  <c r="F155" i="6" s="1"/>
  <c r="H154" i="6"/>
  <c r="J151" i="6"/>
  <c r="F151" i="6" s="1"/>
  <c r="H150" i="6"/>
  <c r="J147" i="6"/>
  <c r="F147" i="6" s="1"/>
  <c r="H146" i="6"/>
  <c r="J143" i="6"/>
  <c r="F143" i="6" s="1"/>
  <c r="H142" i="6"/>
  <c r="J139" i="6"/>
  <c r="F139" i="6" s="1"/>
  <c r="H138" i="6"/>
  <c r="J135" i="6"/>
  <c r="F135" i="6" s="1"/>
  <c r="H134" i="6"/>
  <c r="J131" i="6"/>
  <c r="F131" i="6" s="1"/>
  <c r="H130" i="6"/>
  <c r="J127" i="6"/>
  <c r="F127" i="6" s="1"/>
  <c r="H126" i="6"/>
  <c r="J123" i="6"/>
  <c r="F123" i="6" s="1"/>
  <c r="H122" i="6"/>
  <c r="J119" i="6"/>
  <c r="F119" i="6" s="1"/>
  <c r="H118" i="6"/>
  <c r="J115" i="6"/>
  <c r="F115" i="6" s="1"/>
  <c r="H114" i="6"/>
  <c r="J111" i="6"/>
  <c r="F111" i="6" s="1"/>
  <c r="H110" i="6"/>
  <c r="J107" i="6"/>
  <c r="F107" i="6" s="1"/>
  <c r="H106" i="6"/>
  <c r="J103" i="6"/>
  <c r="F103" i="6" s="1"/>
  <c r="H102" i="6"/>
  <c r="J160" i="6"/>
  <c r="F160" i="6" s="1"/>
  <c r="J156" i="6"/>
  <c r="F156" i="6" s="1"/>
  <c r="J152" i="6"/>
  <c r="F152" i="6" s="1"/>
  <c r="J148" i="6"/>
  <c r="F148" i="6" s="1"/>
  <c r="J144" i="6"/>
  <c r="F144" i="6" s="1"/>
  <c r="J140" i="6"/>
  <c r="F140" i="6" s="1"/>
  <c r="J136" i="6"/>
  <c r="F136" i="6" s="1"/>
  <c r="J132" i="6"/>
  <c r="F132" i="6" s="1"/>
  <c r="J128" i="6"/>
  <c r="F128" i="6" s="1"/>
  <c r="J124" i="6"/>
  <c r="F124" i="6" s="1"/>
  <c r="J120" i="6"/>
  <c r="F120" i="6" s="1"/>
  <c r="J116" i="6"/>
  <c r="F116" i="6" s="1"/>
  <c r="J112" i="6"/>
  <c r="F112" i="6" s="1"/>
  <c r="J108" i="6"/>
  <c r="F108" i="6" s="1"/>
  <c r="J104" i="6"/>
  <c r="F104" i="6" s="1"/>
  <c r="J101" i="6"/>
  <c r="F101" i="6" s="1"/>
  <c r="J97" i="6"/>
  <c r="F97" i="6" s="1"/>
  <c r="J93" i="6"/>
  <c r="F93" i="6" s="1"/>
  <c r="J89" i="6"/>
  <c r="F89" i="6" s="1"/>
  <c r="J85" i="6"/>
  <c r="F85" i="6" s="1"/>
  <c r="J81" i="6"/>
  <c r="F81" i="6" s="1"/>
  <c r="J77" i="6"/>
  <c r="F77" i="6" s="1"/>
  <c r="J73" i="6"/>
  <c r="F73" i="6" s="1"/>
  <c r="AD2" i="7" l="1"/>
  <c r="AD3" i="7"/>
  <c r="AD4" i="7"/>
  <c r="AD5" i="7"/>
  <c r="AD6" i="7"/>
  <c r="AD7" i="7"/>
  <c r="AD8" i="7"/>
  <c r="AD9" i="7"/>
  <c r="AD10" i="7"/>
  <c r="AD11" i="7"/>
  <c r="AD12" i="7"/>
  <c r="AD13" i="7"/>
  <c r="AD14" i="7"/>
  <c r="AD15" i="7"/>
  <c r="AD16" i="7"/>
  <c r="AD17" i="7"/>
  <c r="AD18" i="7"/>
  <c r="AD19" i="7"/>
  <c r="AD20" i="7"/>
  <c r="AD21" i="7"/>
  <c r="AD22" i="7"/>
  <c r="AD23" i="7"/>
  <c r="AD24" i="7"/>
  <c r="AD25" i="7"/>
  <c r="AD26" i="7"/>
  <c r="AD27" i="7"/>
  <c r="AD28" i="7"/>
  <c r="AD29" i="7"/>
  <c r="AD30" i="7"/>
  <c r="AD31" i="7"/>
  <c r="AD32" i="7"/>
  <c r="AD33" i="7"/>
  <c r="AD34" i="7"/>
  <c r="AD35" i="7"/>
  <c r="AD36" i="7"/>
  <c r="AD37" i="7"/>
  <c r="AD38" i="7"/>
  <c r="AD39" i="7"/>
  <c r="AD40" i="7"/>
  <c r="AD41" i="7"/>
  <c r="AD42" i="7"/>
  <c r="AD43" i="7"/>
  <c r="AD44" i="7"/>
  <c r="AD45" i="7"/>
  <c r="AD46" i="7"/>
  <c r="AD47" i="7"/>
  <c r="AD48" i="7"/>
  <c r="AD49" i="7"/>
  <c r="AD50" i="7"/>
  <c r="AD51" i="7"/>
  <c r="AD52" i="7"/>
  <c r="AD53" i="7"/>
  <c r="AD54" i="7"/>
  <c r="AD55" i="7"/>
  <c r="AD56" i="7"/>
  <c r="AD57" i="7"/>
  <c r="AD58" i="7"/>
  <c r="AD59" i="7"/>
  <c r="AD60" i="7"/>
  <c r="AD61" i="7"/>
  <c r="AD62" i="7"/>
  <c r="AD63" i="7"/>
  <c r="AD64" i="7"/>
  <c r="AD65" i="7"/>
  <c r="AD66" i="7"/>
  <c r="AD67" i="7"/>
  <c r="AD68" i="7"/>
  <c r="AD69" i="7"/>
  <c r="AD70" i="7"/>
  <c r="AD71" i="7"/>
  <c r="AD72" i="7"/>
  <c r="AD73" i="7"/>
  <c r="AD74" i="7"/>
  <c r="AD75" i="7"/>
  <c r="AD76" i="7"/>
  <c r="AD77" i="7"/>
  <c r="AD78" i="7"/>
  <c r="AD79" i="7"/>
  <c r="AD80" i="7"/>
  <c r="AD81" i="7"/>
  <c r="AD82" i="7"/>
  <c r="AD83" i="7"/>
  <c r="AD84" i="7"/>
  <c r="AD85" i="7"/>
  <c r="AD86" i="7"/>
  <c r="AD87" i="7"/>
  <c r="AD88" i="7"/>
  <c r="AD89" i="7"/>
  <c r="AD90" i="7"/>
  <c r="AD91" i="7"/>
  <c r="AD92" i="7"/>
  <c r="AD93" i="7"/>
  <c r="AD94" i="7"/>
  <c r="AD95" i="7"/>
  <c r="AD96" i="7"/>
  <c r="AD97" i="7"/>
  <c r="AD98" i="7"/>
  <c r="AD99" i="7"/>
  <c r="AD100" i="7"/>
  <c r="AD101" i="7"/>
  <c r="AD102" i="7"/>
  <c r="AD103" i="7"/>
  <c r="AD104" i="7"/>
  <c r="AD105" i="7"/>
  <c r="AD106" i="7"/>
  <c r="AD107" i="7"/>
  <c r="AD108" i="7"/>
  <c r="AD109" i="7"/>
  <c r="AD110" i="7"/>
  <c r="AD111" i="7"/>
  <c r="AD112" i="7"/>
  <c r="AD113" i="7"/>
  <c r="AD114" i="7"/>
  <c r="AD115" i="7"/>
  <c r="AD116" i="7"/>
  <c r="AD117" i="7"/>
  <c r="AD118" i="7"/>
  <c r="AD119" i="7"/>
  <c r="AD120" i="7"/>
  <c r="AD121" i="7"/>
  <c r="AD122" i="7"/>
  <c r="AD123" i="7"/>
  <c r="AD124" i="7"/>
  <c r="AD125" i="7"/>
  <c r="AD126" i="7"/>
  <c r="AD127" i="7"/>
  <c r="AD128" i="7"/>
  <c r="AD129" i="7"/>
  <c r="AD130" i="7"/>
  <c r="AD131" i="7"/>
  <c r="AD132" i="7"/>
  <c r="AD133" i="7"/>
  <c r="AD134" i="7"/>
  <c r="AD135" i="7"/>
  <c r="AD136" i="7"/>
  <c r="AD137" i="7"/>
  <c r="AD138" i="7"/>
  <c r="AD139" i="7"/>
  <c r="AD140" i="7"/>
  <c r="AD141" i="7"/>
  <c r="AD142" i="7"/>
  <c r="AD143" i="7"/>
  <c r="AD144" i="7"/>
  <c r="AD145" i="7"/>
  <c r="AD146" i="7"/>
  <c r="AD147" i="7"/>
  <c r="AD148" i="7"/>
  <c r="AD149" i="7"/>
  <c r="AD150" i="7"/>
  <c r="AD151" i="7"/>
  <c r="AD152" i="7"/>
  <c r="AD153" i="7"/>
  <c r="AD154" i="7"/>
  <c r="AD155" i="7"/>
  <c r="AD156" i="7"/>
  <c r="AD157" i="7"/>
  <c r="AD158" i="7"/>
  <c r="AD159" i="7"/>
  <c r="AD160" i="7"/>
  <c r="AD161" i="7"/>
  <c r="AD162" i="7"/>
  <c r="AD163" i="7"/>
  <c r="AD164" i="7"/>
  <c r="AD165" i="7"/>
  <c r="AD166" i="7"/>
  <c r="AD167" i="7"/>
  <c r="AD168" i="7"/>
  <c r="AD169" i="7"/>
  <c r="AD170" i="7"/>
  <c r="AD171" i="7"/>
  <c r="AD172" i="7"/>
  <c r="AD173" i="7"/>
  <c r="AD174" i="7"/>
  <c r="AD175" i="7"/>
  <c r="AD176" i="7"/>
  <c r="AD177" i="7"/>
  <c r="AD178" i="7"/>
  <c r="AD179" i="7"/>
  <c r="AD180" i="7"/>
  <c r="AD181" i="7"/>
  <c r="AD182" i="7"/>
  <c r="AD183" i="7"/>
  <c r="AD184" i="7"/>
  <c r="AD185" i="7"/>
  <c r="AD186" i="7"/>
  <c r="AD187" i="7"/>
  <c r="AD188" i="7"/>
  <c r="AD189" i="7"/>
  <c r="AD190" i="7"/>
  <c r="AD191" i="7"/>
  <c r="AD192" i="7"/>
  <c r="AD193" i="7"/>
  <c r="AD194" i="7"/>
  <c r="AD195" i="7"/>
  <c r="AD196" i="7"/>
  <c r="AD197" i="7"/>
  <c r="AD198" i="7"/>
  <c r="AD199" i="7"/>
  <c r="AD200" i="7"/>
  <c r="AD201" i="7"/>
  <c r="AD202" i="7"/>
  <c r="AD203" i="7"/>
  <c r="AD204" i="7"/>
  <c r="AD205" i="7"/>
  <c r="AD206" i="7"/>
  <c r="AD207" i="7"/>
  <c r="AD208" i="7"/>
  <c r="AD209" i="7"/>
  <c r="AD210" i="7"/>
  <c r="AD211" i="7"/>
  <c r="AD212" i="7"/>
  <c r="AD213" i="7"/>
  <c r="AD214" i="7"/>
  <c r="AD215" i="7"/>
  <c r="AD216" i="7"/>
  <c r="AD217" i="7"/>
  <c r="AD218" i="7"/>
  <c r="AD219" i="7"/>
  <c r="AD220" i="7"/>
  <c r="AD221" i="7"/>
  <c r="AD222" i="7"/>
  <c r="AD223" i="7"/>
  <c r="AD224" i="7"/>
  <c r="AD225" i="7"/>
  <c r="AD226" i="7"/>
  <c r="AD227" i="7"/>
  <c r="AD228" i="7"/>
  <c r="AD229" i="7"/>
  <c r="AD230" i="7"/>
  <c r="AD231" i="7"/>
  <c r="AD232" i="7"/>
  <c r="AD233" i="7"/>
  <c r="AD234" i="7"/>
  <c r="AD235" i="7"/>
  <c r="AD236" i="7"/>
  <c r="AD237" i="7"/>
  <c r="AD238" i="7"/>
  <c r="AD239" i="7"/>
  <c r="AD240" i="7"/>
  <c r="AD241" i="7"/>
  <c r="AD242" i="7"/>
  <c r="AD243" i="7"/>
  <c r="AD244" i="7"/>
  <c r="AD245" i="7"/>
  <c r="AD246" i="7"/>
  <c r="AD247" i="7"/>
  <c r="AD248" i="7"/>
  <c r="AD249" i="7"/>
  <c r="AD250" i="7"/>
  <c r="AD251" i="7"/>
  <c r="AD252" i="7"/>
  <c r="AD253" i="7"/>
  <c r="AD254" i="7"/>
  <c r="AD255" i="7"/>
  <c r="AD256" i="7"/>
  <c r="AD257" i="7"/>
  <c r="AD258" i="7"/>
  <c r="AD259" i="7"/>
  <c r="AD260" i="7"/>
  <c r="AD261" i="7"/>
  <c r="AD262" i="7"/>
  <c r="AD263" i="7"/>
  <c r="AD264" i="7"/>
  <c r="AD265" i="7"/>
  <c r="AD266" i="7"/>
  <c r="AD267" i="7"/>
  <c r="AD268" i="7"/>
  <c r="AD269" i="7"/>
  <c r="AD270" i="7"/>
  <c r="AD271" i="7"/>
  <c r="AD272" i="7"/>
  <c r="AD273" i="7"/>
  <c r="AD274" i="7"/>
  <c r="AD275" i="7"/>
  <c r="AD276" i="7"/>
  <c r="AD277" i="7"/>
  <c r="AD278" i="7"/>
  <c r="AD279" i="7"/>
  <c r="AD280" i="7"/>
  <c r="AD281" i="7"/>
  <c r="AD282" i="7"/>
  <c r="AD283" i="7"/>
  <c r="AD284" i="7"/>
  <c r="AD285" i="7"/>
  <c r="AD286" i="7"/>
  <c r="AD287" i="7"/>
  <c r="AD288" i="7"/>
  <c r="AD289" i="7"/>
  <c r="AD290" i="7"/>
  <c r="AD291" i="7"/>
  <c r="AD292" i="7"/>
  <c r="AD293" i="7"/>
  <c r="AD294" i="7"/>
  <c r="AD295" i="7"/>
  <c r="AD296" i="7"/>
  <c r="AD297" i="7"/>
  <c r="AD298" i="7"/>
  <c r="AD299" i="7"/>
  <c r="AD300" i="7"/>
  <c r="AD301" i="7"/>
  <c r="AD302" i="7"/>
  <c r="AD303" i="7"/>
  <c r="AD304" i="7"/>
  <c r="AD305" i="7"/>
  <c r="AD306" i="7"/>
  <c r="AD307" i="7"/>
  <c r="AD308" i="7"/>
  <c r="AD309" i="7"/>
  <c r="AD310" i="7"/>
  <c r="AD311" i="7"/>
  <c r="AD312" i="7"/>
  <c r="AD313" i="7"/>
  <c r="AD314" i="7"/>
  <c r="AD315" i="7"/>
  <c r="AD316" i="7"/>
  <c r="AD317" i="7"/>
  <c r="AD318" i="7"/>
  <c r="AD319" i="7"/>
  <c r="AD320" i="7"/>
  <c r="AD321" i="7"/>
  <c r="AD322" i="7"/>
  <c r="AD323" i="7"/>
  <c r="AD324" i="7"/>
  <c r="AD325" i="7"/>
  <c r="AD326" i="7"/>
  <c r="AD327" i="7"/>
  <c r="AD328" i="7"/>
  <c r="AD329" i="7"/>
  <c r="AD330" i="7"/>
  <c r="AD331" i="7"/>
  <c r="AD332" i="7"/>
  <c r="AD333" i="7"/>
  <c r="AD334" i="7"/>
  <c r="AD335" i="7"/>
  <c r="AD336" i="7"/>
  <c r="AD337" i="7"/>
  <c r="AD338" i="7"/>
  <c r="AD339" i="7"/>
  <c r="AD340" i="7"/>
  <c r="AD341" i="7"/>
  <c r="AD342" i="7"/>
  <c r="AD343" i="7"/>
  <c r="AD344" i="7"/>
  <c r="AD345" i="7"/>
  <c r="AD346" i="7"/>
  <c r="AD347" i="7"/>
  <c r="AD348" i="7"/>
  <c r="AD349" i="7"/>
  <c r="AD350" i="7"/>
  <c r="AD351" i="7"/>
  <c r="AD352" i="7"/>
  <c r="AD353" i="7"/>
  <c r="AD354" i="7"/>
  <c r="AD355" i="7"/>
  <c r="AD356" i="7"/>
  <c r="AD357" i="7"/>
  <c r="AD358" i="7"/>
  <c r="AD359" i="7"/>
  <c r="AD360" i="7"/>
  <c r="AD361" i="7"/>
  <c r="AD362" i="7"/>
  <c r="AD363" i="7"/>
  <c r="AD364" i="7"/>
  <c r="AD365" i="7"/>
  <c r="AD366" i="7"/>
  <c r="AD367" i="7"/>
  <c r="AD368" i="7"/>
  <c r="AD369" i="7"/>
  <c r="AD370" i="7"/>
  <c r="AD371" i="7"/>
  <c r="AD372" i="7"/>
  <c r="AD373" i="7"/>
  <c r="AD374" i="7"/>
  <c r="AD375" i="7"/>
  <c r="AD376" i="7"/>
  <c r="AD377" i="7"/>
  <c r="AD378" i="7"/>
  <c r="AD379" i="7"/>
  <c r="AD380" i="7"/>
  <c r="AD381" i="7"/>
  <c r="AD382" i="7"/>
  <c r="AD383" i="7"/>
  <c r="AD384" i="7"/>
  <c r="AD385" i="7"/>
  <c r="AD386" i="7"/>
  <c r="AD387" i="7"/>
  <c r="AD388" i="7"/>
  <c r="AD389" i="7"/>
  <c r="AD390" i="7"/>
  <c r="AD391" i="7"/>
  <c r="AD392" i="7"/>
  <c r="AD393" i="7"/>
  <c r="AD394" i="7"/>
  <c r="AD395" i="7"/>
  <c r="AD396" i="7"/>
  <c r="AD397" i="7"/>
  <c r="AD398" i="7"/>
  <c r="AD399" i="7"/>
  <c r="AD400" i="7"/>
  <c r="AD401" i="7"/>
  <c r="AD402" i="7"/>
  <c r="AD403" i="7"/>
  <c r="AD404" i="7"/>
  <c r="AD405" i="7"/>
  <c r="AD406" i="7"/>
  <c r="AD407" i="7"/>
  <c r="AD408" i="7"/>
  <c r="G26" i="10"/>
  <c r="G25" i="10"/>
  <c r="G24" i="10"/>
  <c r="G23" i="10"/>
  <c r="G22" i="10"/>
  <c r="G21" i="10"/>
  <c r="G20" i="10"/>
  <c r="G19" i="10"/>
  <c r="G15" i="10"/>
  <c r="G14" i="10"/>
  <c r="G13" i="10"/>
  <c r="G11" i="10"/>
  <c r="G10" i="10"/>
  <c r="G8" i="10"/>
  <c r="G7" i="10"/>
  <c r="G6" i="10"/>
  <c r="C7" i="10"/>
  <c r="C6" i="10"/>
  <c r="C3" i="10"/>
  <c r="G12" i="10" l="1"/>
  <c r="I12" i="10" s="1"/>
  <c r="G37" i="10" s="1"/>
  <c r="I8" i="10"/>
  <c r="I7" i="10"/>
  <c r="I10" i="10"/>
  <c r="I11" i="10"/>
  <c r="I13" i="10"/>
  <c r="I14" i="10"/>
  <c r="I15" i="10"/>
  <c r="I6" i="10"/>
  <c r="G27" i="10"/>
  <c r="Z408" i="8"/>
  <c r="V408" i="8"/>
  <c r="R408" i="8"/>
  <c r="O408" i="8"/>
  <c r="Z407" i="8"/>
  <c r="V407" i="8"/>
  <c r="R407" i="8"/>
  <c r="O407" i="8"/>
  <c r="Z406" i="8"/>
  <c r="V406" i="8"/>
  <c r="R406" i="8"/>
  <c r="O406" i="8"/>
  <c r="Z405" i="8"/>
  <c r="V405" i="8"/>
  <c r="R405" i="8"/>
  <c r="O405" i="8"/>
  <c r="Z404" i="8"/>
  <c r="V404" i="8"/>
  <c r="R404" i="8"/>
  <c r="O404" i="8"/>
  <c r="Z403" i="8"/>
  <c r="V403" i="8"/>
  <c r="R403" i="8"/>
  <c r="O403" i="8"/>
  <c r="Z402" i="8"/>
  <c r="V402" i="8"/>
  <c r="R402" i="8"/>
  <c r="O402" i="8"/>
  <c r="Z401" i="8"/>
  <c r="V401" i="8"/>
  <c r="R401" i="8"/>
  <c r="O401" i="8"/>
  <c r="Z400" i="8"/>
  <c r="V400" i="8"/>
  <c r="R400" i="8"/>
  <c r="O400" i="8"/>
  <c r="Z399" i="8"/>
  <c r="V399" i="8"/>
  <c r="R399" i="8"/>
  <c r="O399" i="8"/>
  <c r="Z398" i="8"/>
  <c r="V398" i="8"/>
  <c r="R398" i="8"/>
  <c r="O398" i="8"/>
  <c r="Z397" i="8"/>
  <c r="V397" i="8"/>
  <c r="R397" i="8"/>
  <c r="O397" i="8"/>
  <c r="Z396" i="8"/>
  <c r="V396" i="8"/>
  <c r="R396" i="8"/>
  <c r="O396" i="8"/>
  <c r="Z395" i="8"/>
  <c r="V395" i="8"/>
  <c r="R395" i="8"/>
  <c r="O395" i="8"/>
  <c r="Z394" i="8"/>
  <c r="V394" i="8"/>
  <c r="R394" i="8"/>
  <c r="O394" i="8"/>
  <c r="Z393" i="8"/>
  <c r="V393" i="8"/>
  <c r="R393" i="8"/>
  <c r="O393" i="8"/>
  <c r="Z392" i="8"/>
  <c r="V392" i="8"/>
  <c r="R392" i="8"/>
  <c r="O392" i="8"/>
  <c r="Z391" i="8"/>
  <c r="V391" i="8"/>
  <c r="R391" i="8"/>
  <c r="O391" i="8"/>
  <c r="Z390" i="8"/>
  <c r="V390" i="8"/>
  <c r="R390" i="8"/>
  <c r="O390" i="8"/>
  <c r="Z389" i="8"/>
  <c r="V389" i="8"/>
  <c r="R389" i="8"/>
  <c r="O389" i="8"/>
  <c r="Z388" i="8"/>
  <c r="V388" i="8"/>
  <c r="R388" i="8"/>
  <c r="O388" i="8"/>
  <c r="Z387" i="8"/>
  <c r="V387" i="8"/>
  <c r="R387" i="8"/>
  <c r="O387" i="8"/>
  <c r="Z386" i="8"/>
  <c r="V386" i="8"/>
  <c r="R386" i="8"/>
  <c r="O386" i="8"/>
  <c r="Z385" i="8"/>
  <c r="V385" i="8"/>
  <c r="R385" i="8"/>
  <c r="O385" i="8"/>
  <c r="Z384" i="8"/>
  <c r="V384" i="8"/>
  <c r="R384" i="8"/>
  <c r="O384" i="8"/>
  <c r="Z383" i="8"/>
  <c r="V383" i="8"/>
  <c r="R383" i="8"/>
  <c r="O383" i="8"/>
  <c r="Z382" i="8"/>
  <c r="V382" i="8"/>
  <c r="R382" i="8"/>
  <c r="O382" i="8"/>
  <c r="Z381" i="8"/>
  <c r="V381" i="8"/>
  <c r="R381" i="8"/>
  <c r="O381" i="8"/>
  <c r="Z380" i="8"/>
  <c r="V380" i="8"/>
  <c r="R380" i="8"/>
  <c r="O380" i="8"/>
  <c r="Z379" i="8"/>
  <c r="V379" i="8"/>
  <c r="R379" i="8"/>
  <c r="O379" i="8"/>
  <c r="Z378" i="8"/>
  <c r="V378" i="8"/>
  <c r="R378" i="8"/>
  <c r="O378" i="8"/>
  <c r="Z377" i="8"/>
  <c r="V377" i="8"/>
  <c r="R377" i="8"/>
  <c r="O377" i="8"/>
  <c r="Z376" i="8"/>
  <c r="V376" i="8"/>
  <c r="R376" i="8"/>
  <c r="O376" i="8"/>
  <c r="Z375" i="8"/>
  <c r="V375" i="8"/>
  <c r="R375" i="8"/>
  <c r="O375" i="8"/>
  <c r="Z374" i="8"/>
  <c r="V374" i="8"/>
  <c r="R374" i="8"/>
  <c r="O374" i="8"/>
  <c r="Z373" i="8"/>
  <c r="V373" i="8"/>
  <c r="R373" i="8"/>
  <c r="O373" i="8"/>
  <c r="Z372" i="8"/>
  <c r="V372" i="8"/>
  <c r="R372" i="8"/>
  <c r="O372" i="8"/>
  <c r="Z371" i="8"/>
  <c r="V371" i="8"/>
  <c r="R371" i="8"/>
  <c r="O371" i="8"/>
  <c r="Z370" i="8"/>
  <c r="V370" i="8"/>
  <c r="R370" i="8"/>
  <c r="O370" i="8"/>
  <c r="Z369" i="8"/>
  <c r="V369" i="8"/>
  <c r="R369" i="8"/>
  <c r="O369" i="8"/>
  <c r="Z368" i="8"/>
  <c r="V368" i="8"/>
  <c r="R368" i="8"/>
  <c r="O368" i="8"/>
  <c r="Z367" i="8"/>
  <c r="V367" i="8"/>
  <c r="R367" i="8"/>
  <c r="O367" i="8"/>
  <c r="Z366" i="8"/>
  <c r="V366" i="8"/>
  <c r="R366" i="8"/>
  <c r="O366" i="8"/>
  <c r="Z365" i="8"/>
  <c r="V365" i="8"/>
  <c r="R365" i="8"/>
  <c r="O365" i="8"/>
  <c r="Z364" i="8"/>
  <c r="V364" i="8"/>
  <c r="R364" i="8"/>
  <c r="O364" i="8"/>
  <c r="Z363" i="8"/>
  <c r="V363" i="8"/>
  <c r="R363" i="8"/>
  <c r="O363" i="8"/>
  <c r="Z362" i="8"/>
  <c r="V362" i="8"/>
  <c r="R362" i="8"/>
  <c r="O362" i="8"/>
  <c r="Z361" i="8"/>
  <c r="V361" i="8"/>
  <c r="R361" i="8"/>
  <c r="O361" i="8"/>
  <c r="Z360" i="8"/>
  <c r="V360" i="8"/>
  <c r="R360" i="8"/>
  <c r="O360" i="8"/>
  <c r="Z359" i="8"/>
  <c r="V359" i="8"/>
  <c r="R359" i="8"/>
  <c r="O359" i="8"/>
  <c r="Z358" i="8"/>
  <c r="V358" i="8"/>
  <c r="R358" i="8"/>
  <c r="O358" i="8"/>
  <c r="Z357" i="8"/>
  <c r="V357" i="8"/>
  <c r="R357" i="8"/>
  <c r="O357" i="8"/>
  <c r="Z356" i="8"/>
  <c r="V356" i="8"/>
  <c r="R356" i="8"/>
  <c r="O356" i="8"/>
  <c r="Z355" i="8"/>
  <c r="V355" i="8"/>
  <c r="R355" i="8"/>
  <c r="O355" i="8"/>
  <c r="Z354" i="8"/>
  <c r="V354" i="8"/>
  <c r="R354" i="8"/>
  <c r="O354" i="8"/>
  <c r="Z353" i="8"/>
  <c r="V353" i="8"/>
  <c r="R353" i="8"/>
  <c r="O353" i="8"/>
  <c r="Z352" i="8"/>
  <c r="V352" i="8"/>
  <c r="R352" i="8"/>
  <c r="O352" i="8"/>
  <c r="Z351" i="8"/>
  <c r="V351" i="8"/>
  <c r="R351" i="8"/>
  <c r="O351" i="8"/>
  <c r="Z350" i="8"/>
  <c r="V350" i="8"/>
  <c r="R350" i="8"/>
  <c r="O350" i="8"/>
  <c r="Z349" i="8"/>
  <c r="V349" i="8"/>
  <c r="R349" i="8"/>
  <c r="O349" i="8"/>
  <c r="Z348" i="8"/>
  <c r="V348" i="8"/>
  <c r="R348" i="8"/>
  <c r="O348" i="8"/>
  <c r="Z347" i="8"/>
  <c r="V347" i="8"/>
  <c r="R347" i="8"/>
  <c r="O347" i="8"/>
  <c r="Z346" i="8"/>
  <c r="V346" i="8"/>
  <c r="R346" i="8"/>
  <c r="O346" i="8"/>
  <c r="Z345" i="8"/>
  <c r="V345" i="8"/>
  <c r="R345" i="8"/>
  <c r="O345" i="8"/>
  <c r="Z344" i="8"/>
  <c r="V344" i="8"/>
  <c r="R344" i="8"/>
  <c r="O344" i="8"/>
  <c r="Z343" i="8"/>
  <c r="V343" i="8"/>
  <c r="R343" i="8"/>
  <c r="O343" i="8"/>
  <c r="Z342" i="8"/>
  <c r="V342" i="8"/>
  <c r="R342" i="8"/>
  <c r="O342" i="8"/>
  <c r="Z341" i="8"/>
  <c r="V341" i="8"/>
  <c r="R341" i="8"/>
  <c r="O341" i="8"/>
  <c r="Z340" i="8"/>
  <c r="V340" i="8"/>
  <c r="R340" i="8"/>
  <c r="O340" i="8"/>
  <c r="Z339" i="8"/>
  <c r="V339" i="8"/>
  <c r="R339" i="8"/>
  <c r="O339" i="8"/>
  <c r="Z338" i="8"/>
  <c r="V338" i="8"/>
  <c r="R338" i="8"/>
  <c r="O338" i="8"/>
  <c r="Z337" i="8"/>
  <c r="V337" i="8"/>
  <c r="R337" i="8"/>
  <c r="O337" i="8"/>
  <c r="Z336" i="8"/>
  <c r="V336" i="8"/>
  <c r="R336" i="8"/>
  <c r="O336" i="8"/>
  <c r="Z335" i="8"/>
  <c r="V335" i="8"/>
  <c r="R335" i="8"/>
  <c r="O335" i="8"/>
  <c r="Z334" i="8"/>
  <c r="V334" i="8"/>
  <c r="R334" i="8"/>
  <c r="O334" i="8"/>
  <c r="Z333" i="8"/>
  <c r="V333" i="8"/>
  <c r="R333" i="8"/>
  <c r="O333" i="8"/>
  <c r="Z332" i="8"/>
  <c r="V332" i="8"/>
  <c r="R332" i="8"/>
  <c r="O332" i="8"/>
  <c r="Z331" i="8"/>
  <c r="V331" i="8"/>
  <c r="R331" i="8"/>
  <c r="O331" i="8"/>
  <c r="Z330" i="8"/>
  <c r="V330" i="8"/>
  <c r="R330" i="8"/>
  <c r="O330" i="8"/>
  <c r="Z329" i="8"/>
  <c r="V329" i="8"/>
  <c r="R329" i="8"/>
  <c r="O329" i="8"/>
  <c r="Z328" i="8"/>
  <c r="V328" i="8"/>
  <c r="R328" i="8"/>
  <c r="O328" i="8"/>
  <c r="Z327" i="8"/>
  <c r="V327" i="8"/>
  <c r="R327" i="8"/>
  <c r="O327" i="8"/>
  <c r="Z326" i="8"/>
  <c r="V326" i="8"/>
  <c r="R326" i="8"/>
  <c r="O326" i="8"/>
  <c r="Z325" i="8"/>
  <c r="V325" i="8"/>
  <c r="R325" i="8"/>
  <c r="O325" i="8"/>
  <c r="Z324" i="8"/>
  <c r="V324" i="8"/>
  <c r="R324" i="8"/>
  <c r="O324" i="8"/>
  <c r="Z323" i="8"/>
  <c r="V323" i="8"/>
  <c r="R323" i="8"/>
  <c r="O323" i="8"/>
  <c r="Z322" i="8"/>
  <c r="V322" i="8"/>
  <c r="R322" i="8"/>
  <c r="O322" i="8"/>
  <c r="Z321" i="8"/>
  <c r="V321" i="8"/>
  <c r="R321" i="8"/>
  <c r="O321" i="8"/>
  <c r="Z320" i="8"/>
  <c r="V320" i="8"/>
  <c r="R320" i="8"/>
  <c r="O320" i="8"/>
  <c r="Z319" i="8"/>
  <c r="V319" i="8"/>
  <c r="R319" i="8"/>
  <c r="O319" i="8"/>
  <c r="Z318" i="8"/>
  <c r="V318" i="8"/>
  <c r="R318" i="8"/>
  <c r="O318" i="8"/>
  <c r="Z317" i="8"/>
  <c r="V317" i="8"/>
  <c r="R317" i="8"/>
  <c r="O317" i="8"/>
  <c r="Z316" i="8"/>
  <c r="V316" i="8"/>
  <c r="R316" i="8"/>
  <c r="O316" i="8"/>
  <c r="Z315" i="8"/>
  <c r="V315" i="8"/>
  <c r="R315" i="8"/>
  <c r="O315" i="8"/>
  <c r="Z314" i="8"/>
  <c r="V314" i="8"/>
  <c r="R314" i="8"/>
  <c r="O314" i="8"/>
  <c r="Z313" i="8"/>
  <c r="V313" i="8"/>
  <c r="R313" i="8"/>
  <c r="O313" i="8"/>
  <c r="Z312" i="8"/>
  <c r="V312" i="8"/>
  <c r="R312" i="8"/>
  <c r="O312" i="8"/>
  <c r="Z311" i="8"/>
  <c r="V311" i="8"/>
  <c r="R311" i="8"/>
  <c r="O311" i="8"/>
  <c r="Z310" i="8"/>
  <c r="V310" i="8"/>
  <c r="R310" i="8"/>
  <c r="O310" i="8"/>
  <c r="Z309" i="8"/>
  <c r="V309" i="8"/>
  <c r="R309" i="8"/>
  <c r="O309" i="8"/>
  <c r="Z308" i="8"/>
  <c r="V308" i="8"/>
  <c r="R308" i="8"/>
  <c r="O308" i="8"/>
  <c r="Z307" i="8"/>
  <c r="V307" i="8"/>
  <c r="R307" i="8"/>
  <c r="O307" i="8"/>
  <c r="Z306" i="8"/>
  <c r="V306" i="8"/>
  <c r="R306" i="8"/>
  <c r="O306" i="8"/>
  <c r="Z305" i="8"/>
  <c r="V305" i="8"/>
  <c r="R305" i="8"/>
  <c r="O305" i="8"/>
  <c r="Z304" i="8"/>
  <c r="V304" i="8"/>
  <c r="R304" i="8"/>
  <c r="O304" i="8"/>
  <c r="Z303" i="8"/>
  <c r="V303" i="8"/>
  <c r="R303" i="8"/>
  <c r="O303" i="8"/>
  <c r="Z302" i="8"/>
  <c r="V302" i="8"/>
  <c r="R302" i="8"/>
  <c r="O302" i="8"/>
  <c r="Z301" i="8"/>
  <c r="V301" i="8"/>
  <c r="R301" i="8"/>
  <c r="O301" i="8"/>
  <c r="Z300" i="8"/>
  <c r="V300" i="8"/>
  <c r="R300" i="8"/>
  <c r="O300" i="8"/>
  <c r="Z299" i="8"/>
  <c r="V299" i="8"/>
  <c r="R299" i="8"/>
  <c r="O299" i="8"/>
  <c r="Z298" i="8"/>
  <c r="V298" i="8"/>
  <c r="R298" i="8"/>
  <c r="O298" i="8"/>
  <c r="Z297" i="8"/>
  <c r="V297" i="8"/>
  <c r="R297" i="8"/>
  <c r="O297" i="8"/>
  <c r="Z296" i="8"/>
  <c r="V296" i="8"/>
  <c r="R296" i="8"/>
  <c r="O296" i="8"/>
  <c r="Z295" i="8"/>
  <c r="V295" i="8"/>
  <c r="R295" i="8"/>
  <c r="O295" i="8"/>
  <c r="Z294" i="8"/>
  <c r="V294" i="8"/>
  <c r="R294" i="8"/>
  <c r="O294" i="8"/>
  <c r="Z293" i="8"/>
  <c r="V293" i="8"/>
  <c r="R293" i="8"/>
  <c r="O293" i="8"/>
  <c r="Z292" i="8"/>
  <c r="V292" i="8"/>
  <c r="R292" i="8"/>
  <c r="O292" i="8"/>
  <c r="Z291" i="8"/>
  <c r="V291" i="8"/>
  <c r="R291" i="8"/>
  <c r="O291" i="8"/>
  <c r="Z290" i="8"/>
  <c r="V290" i="8"/>
  <c r="R290" i="8"/>
  <c r="O290" i="8"/>
  <c r="Z289" i="8"/>
  <c r="V289" i="8"/>
  <c r="R289" i="8"/>
  <c r="O289" i="8"/>
  <c r="Z288" i="8"/>
  <c r="V288" i="8"/>
  <c r="R288" i="8"/>
  <c r="O288" i="8"/>
  <c r="Z287" i="8"/>
  <c r="V287" i="8"/>
  <c r="R287" i="8"/>
  <c r="O287" i="8"/>
  <c r="Z286" i="8"/>
  <c r="V286" i="8"/>
  <c r="R286" i="8"/>
  <c r="O286" i="8"/>
  <c r="Z285" i="8"/>
  <c r="V285" i="8"/>
  <c r="R285" i="8"/>
  <c r="O285" i="8"/>
  <c r="Z284" i="8"/>
  <c r="V284" i="8"/>
  <c r="R284" i="8"/>
  <c r="O284" i="8"/>
  <c r="Z283" i="8"/>
  <c r="V283" i="8"/>
  <c r="R283" i="8"/>
  <c r="O283" i="8"/>
  <c r="Z282" i="8"/>
  <c r="V282" i="8"/>
  <c r="R282" i="8"/>
  <c r="O282" i="8"/>
  <c r="Z281" i="8"/>
  <c r="V281" i="8"/>
  <c r="R281" i="8"/>
  <c r="O281" i="8"/>
  <c r="Z280" i="8"/>
  <c r="V280" i="8"/>
  <c r="R280" i="8"/>
  <c r="O280" i="8"/>
  <c r="Z279" i="8"/>
  <c r="V279" i="8"/>
  <c r="R279" i="8"/>
  <c r="O279" i="8"/>
  <c r="Z278" i="8"/>
  <c r="V278" i="8"/>
  <c r="R278" i="8"/>
  <c r="O278" i="8"/>
  <c r="Z277" i="8"/>
  <c r="V277" i="8"/>
  <c r="R277" i="8"/>
  <c r="O277" i="8"/>
  <c r="Z276" i="8"/>
  <c r="V276" i="8"/>
  <c r="R276" i="8"/>
  <c r="O276" i="8"/>
  <c r="Z275" i="8"/>
  <c r="V275" i="8"/>
  <c r="R275" i="8"/>
  <c r="O275" i="8"/>
  <c r="Z274" i="8"/>
  <c r="V274" i="8"/>
  <c r="R274" i="8"/>
  <c r="O274" i="8"/>
  <c r="Z273" i="8"/>
  <c r="V273" i="8"/>
  <c r="R273" i="8"/>
  <c r="O273" i="8"/>
  <c r="Z272" i="8"/>
  <c r="V272" i="8"/>
  <c r="R272" i="8"/>
  <c r="O272" i="8"/>
  <c r="Z271" i="8"/>
  <c r="V271" i="8"/>
  <c r="R271" i="8"/>
  <c r="O271" i="8"/>
  <c r="Z270" i="8"/>
  <c r="V270" i="8"/>
  <c r="R270" i="8"/>
  <c r="O270" i="8"/>
  <c r="Z269" i="8"/>
  <c r="V269" i="8"/>
  <c r="R269" i="8"/>
  <c r="O269" i="8"/>
  <c r="Z268" i="8"/>
  <c r="V268" i="8"/>
  <c r="R268" i="8"/>
  <c r="O268" i="8"/>
  <c r="Z267" i="8"/>
  <c r="V267" i="8"/>
  <c r="R267" i="8"/>
  <c r="O267" i="8"/>
  <c r="Z266" i="8"/>
  <c r="V266" i="8"/>
  <c r="R266" i="8"/>
  <c r="O266" i="8"/>
  <c r="Z265" i="8"/>
  <c r="V265" i="8"/>
  <c r="R265" i="8"/>
  <c r="O265" i="8"/>
  <c r="Z264" i="8"/>
  <c r="V264" i="8"/>
  <c r="R264" i="8"/>
  <c r="O264" i="8"/>
  <c r="Z263" i="8"/>
  <c r="V263" i="8"/>
  <c r="R263" i="8"/>
  <c r="O263" i="8"/>
  <c r="Z262" i="8"/>
  <c r="V262" i="8"/>
  <c r="R262" i="8"/>
  <c r="O262" i="8"/>
  <c r="Z261" i="8"/>
  <c r="V261" i="8"/>
  <c r="R261" i="8"/>
  <c r="O261" i="8"/>
  <c r="Z260" i="8"/>
  <c r="V260" i="8"/>
  <c r="R260" i="8"/>
  <c r="O260" i="8"/>
  <c r="Z259" i="8"/>
  <c r="V259" i="8"/>
  <c r="R259" i="8"/>
  <c r="O259" i="8"/>
  <c r="Z258" i="8"/>
  <c r="V258" i="8"/>
  <c r="R258" i="8"/>
  <c r="O258" i="8"/>
  <c r="Z257" i="8"/>
  <c r="V257" i="8"/>
  <c r="R257" i="8"/>
  <c r="O257" i="8"/>
  <c r="Z256" i="8"/>
  <c r="V256" i="8"/>
  <c r="R256" i="8"/>
  <c r="O256" i="8"/>
  <c r="Z255" i="8"/>
  <c r="V255" i="8"/>
  <c r="R255" i="8"/>
  <c r="O255" i="8"/>
  <c r="Z254" i="8"/>
  <c r="V254" i="8"/>
  <c r="R254" i="8"/>
  <c r="O254" i="8"/>
  <c r="Z253" i="8"/>
  <c r="V253" i="8"/>
  <c r="R253" i="8"/>
  <c r="O253" i="8"/>
  <c r="Z252" i="8"/>
  <c r="V252" i="8"/>
  <c r="R252" i="8"/>
  <c r="O252" i="8"/>
  <c r="Z251" i="8"/>
  <c r="V251" i="8"/>
  <c r="R251" i="8"/>
  <c r="O251" i="8"/>
  <c r="Z250" i="8"/>
  <c r="V250" i="8"/>
  <c r="R250" i="8"/>
  <c r="O250" i="8"/>
  <c r="Z249" i="8"/>
  <c r="V249" i="8"/>
  <c r="R249" i="8"/>
  <c r="O249" i="8"/>
  <c r="Z248" i="8"/>
  <c r="V248" i="8"/>
  <c r="R248" i="8"/>
  <c r="O248" i="8"/>
  <c r="Z247" i="8"/>
  <c r="V247" i="8"/>
  <c r="R247" i="8"/>
  <c r="O247" i="8"/>
  <c r="Z246" i="8"/>
  <c r="V246" i="8"/>
  <c r="R246" i="8"/>
  <c r="O246" i="8"/>
  <c r="Z245" i="8"/>
  <c r="V245" i="8"/>
  <c r="R245" i="8"/>
  <c r="O245" i="8"/>
  <c r="Z244" i="8"/>
  <c r="V244" i="8"/>
  <c r="R244" i="8"/>
  <c r="O244" i="8"/>
  <c r="Z243" i="8"/>
  <c r="V243" i="8"/>
  <c r="R243" i="8"/>
  <c r="O243" i="8"/>
  <c r="Z242" i="8"/>
  <c r="V242" i="8"/>
  <c r="R242" i="8"/>
  <c r="O242" i="8"/>
  <c r="Z241" i="8"/>
  <c r="V241" i="8"/>
  <c r="R241" i="8"/>
  <c r="O241" i="8"/>
  <c r="Z240" i="8"/>
  <c r="V240" i="8"/>
  <c r="R240" i="8"/>
  <c r="O240" i="8"/>
  <c r="Z239" i="8"/>
  <c r="V239" i="8"/>
  <c r="R239" i="8"/>
  <c r="O239" i="8"/>
  <c r="Z238" i="8"/>
  <c r="V238" i="8"/>
  <c r="R238" i="8"/>
  <c r="O238" i="8"/>
  <c r="Z237" i="8"/>
  <c r="V237" i="8"/>
  <c r="R237" i="8"/>
  <c r="O237" i="8"/>
  <c r="Z236" i="8"/>
  <c r="V236" i="8"/>
  <c r="R236" i="8"/>
  <c r="O236" i="8"/>
  <c r="Z235" i="8"/>
  <c r="V235" i="8"/>
  <c r="R235" i="8"/>
  <c r="O235" i="8"/>
  <c r="Z234" i="8"/>
  <c r="V234" i="8"/>
  <c r="R234" i="8"/>
  <c r="O234" i="8"/>
  <c r="Z233" i="8"/>
  <c r="V233" i="8"/>
  <c r="R233" i="8"/>
  <c r="O233" i="8"/>
  <c r="Z232" i="8"/>
  <c r="V232" i="8"/>
  <c r="R232" i="8"/>
  <c r="O232" i="8"/>
  <c r="Z231" i="8"/>
  <c r="V231" i="8"/>
  <c r="R231" i="8"/>
  <c r="O231" i="8"/>
  <c r="Z230" i="8"/>
  <c r="V230" i="8"/>
  <c r="R230" i="8"/>
  <c r="O230" i="8"/>
  <c r="Z229" i="8"/>
  <c r="V229" i="8"/>
  <c r="R229" i="8"/>
  <c r="O229" i="8"/>
  <c r="Z228" i="8"/>
  <c r="V228" i="8"/>
  <c r="R228" i="8"/>
  <c r="O228" i="8"/>
  <c r="Z227" i="8"/>
  <c r="V227" i="8"/>
  <c r="R227" i="8"/>
  <c r="O227" i="8"/>
  <c r="Z226" i="8"/>
  <c r="V226" i="8"/>
  <c r="R226" i="8"/>
  <c r="O226" i="8"/>
  <c r="Z225" i="8"/>
  <c r="V225" i="8"/>
  <c r="R225" i="8"/>
  <c r="O225" i="8"/>
  <c r="Z224" i="8"/>
  <c r="V224" i="8"/>
  <c r="R224" i="8"/>
  <c r="O224" i="8"/>
  <c r="Z223" i="8"/>
  <c r="V223" i="8"/>
  <c r="R223" i="8"/>
  <c r="O223" i="8"/>
  <c r="Z222" i="8"/>
  <c r="V222" i="8"/>
  <c r="R222" i="8"/>
  <c r="O222" i="8"/>
  <c r="Z221" i="8"/>
  <c r="V221" i="8"/>
  <c r="R221" i="8"/>
  <c r="O221" i="8"/>
  <c r="Z220" i="8"/>
  <c r="V220" i="8"/>
  <c r="R220" i="8"/>
  <c r="O220" i="8"/>
  <c r="Z219" i="8"/>
  <c r="V219" i="8"/>
  <c r="R219" i="8"/>
  <c r="O219" i="8"/>
  <c r="Z218" i="8"/>
  <c r="V218" i="8"/>
  <c r="R218" i="8"/>
  <c r="O218" i="8"/>
  <c r="Z217" i="8"/>
  <c r="V217" i="8"/>
  <c r="R217" i="8"/>
  <c r="O217" i="8"/>
  <c r="Z216" i="8"/>
  <c r="V216" i="8"/>
  <c r="R216" i="8"/>
  <c r="O216" i="8"/>
  <c r="Z215" i="8"/>
  <c r="V215" i="8"/>
  <c r="R215" i="8"/>
  <c r="O215" i="8"/>
  <c r="Z214" i="8"/>
  <c r="V214" i="8"/>
  <c r="R214" i="8"/>
  <c r="O214" i="8"/>
  <c r="Z213" i="8"/>
  <c r="V213" i="8"/>
  <c r="R213" i="8"/>
  <c r="O213" i="8"/>
  <c r="Z212" i="8"/>
  <c r="V212" i="8"/>
  <c r="R212" i="8"/>
  <c r="O212" i="8"/>
  <c r="Z211" i="8"/>
  <c r="V211" i="8"/>
  <c r="R211" i="8"/>
  <c r="O211" i="8"/>
  <c r="Z210" i="8"/>
  <c r="V210" i="8"/>
  <c r="R210" i="8"/>
  <c r="O210" i="8"/>
  <c r="Z209" i="8"/>
  <c r="V209" i="8"/>
  <c r="R209" i="8"/>
  <c r="O209" i="8"/>
  <c r="Z208" i="8"/>
  <c r="V208" i="8"/>
  <c r="R208" i="8"/>
  <c r="O208" i="8"/>
  <c r="Z207" i="8"/>
  <c r="V207" i="8"/>
  <c r="R207" i="8"/>
  <c r="O207" i="8"/>
  <c r="Z206" i="8"/>
  <c r="V206" i="8"/>
  <c r="R206" i="8"/>
  <c r="O206" i="8"/>
  <c r="Z205" i="8"/>
  <c r="V205" i="8"/>
  <c r="R205" i="8"/>
  <c r="O205" i="8"/>
  <c r="Z204" i="8"/>
  <c r="V204" i="8"/>
  <c r="R204" i="8"/>
  <c r="O204" i="8"/>
  <c r="Z203" i="8"/>
  <c r="V203" i="8"/>
  <c r="R203" i="8"/>
  <c r="O203" i="8"/>
  <c r="Z202" i="8"/>
  <c r="V202" i="8"/>
  <c r="R202" i="8"/>
  <c r="O202" i="8"/>
  <c r="Z201" i="8"/>
  <c r="V201" i="8"/>
  <c r="R201" i="8"/>
  <c r="O201" i="8"/>
  <c r="Z200" i="8"/>
  <c r="V200" i="8"/>
  <c r="R200" i="8"/>
  <c r="O200" i="8"/>
  <c r="Z199" i="8"/>
  <c r="V199" i="8"/>
  <c r="R199" i="8"/>
  <c r="O199" i="8"/>
  <c r="Z198" i="8"/>
  <c r="V198" i="8"/>
  <c r="R198" i="8"/>
  <c r="O198" i="8"/>
  <c r="Z197" i="8"/>
  <c r="V197" i="8"/>
  <c r="R197" i="8"/>
  <c r="O197" i="8"/>
  <c r="Z196" i="8"/>
  <c r="V196" i="8"/>
  <c r="R196" i="8"/>
  <c r="O196" i="8"/>
  <c r="Z195" i="8"/>
  <c r="V195" i="8"/>
  <c r="R195" i="8"/>
  <c r="O195" i="8"/>
  <c r="Z194" i="8"/>
  <c r="V194" i="8"/>
  <c r="R194" i="8"/>
  <c r="O194" i="8"/>
  <c r="Z193" i="8"/>
  <c r="V193" i="8"/>
  <c r="R193" i="8"/>
  <c r="O193" i="8"/>
  <c r="Z192" i="8"/>
  <c r="V192" i="8"/>
  <c r="R192" i="8"/>
  <c r="O192" i="8"/>
  <c r="Z191" i="8"/>
  <c r="V191" i="8"/>
  <c r="R191" i="8"/>
  <c r="O191" i="8"/>
  <c r="Z190" i="8"/>
  <c r="V190" i="8"/>
  <c r="R190" i="8"/>
  <c r="O190" i="8"/>
  <c r="Z189" i="8"/>
  <c r="V189" i="8"/>
  <c r="R189" i="8"/>
  <c r="O189" i="8"/>
  <c r="Z188" i="8"/>
  <c r="V188" i="8"/>
  <c r="R188" i="8"/>
  <c r="O188" i="8"/>
  <c r="Z187" i="8"/>
  <c r="V187" i="8"/>
  <c r="R187" i="8"/>
  <c r="O187" i="8"/>
  <c r="Z186" i="8"/>
  <c r="V186" i="8"/>
  <c r="R186" i="8"/>
  <c r="O186" i="8"/>
  <c r="Z185" i="8"/>
  <c r="V185" i="8"/>
  <c r="R185" i="8"/>
  <c r="O185" i="8"/>
  <c r="Z184" i="8"/>
  <c r="V184" i="8"/>
  <c r="R184" i="8"/>
  <c r="O184" i="8"/>
  <c r="Z183" i="8"/>
  <c r="V183" i="8"/>
  <c r="R183" i="8"/>
  <c r="O183" i="8"/>
  <c r="Z182" i="8"/>
  <c r="V182" i="8"/>
  <c r="R182" i="8"/>
  <c r="O182" i="8"/>
  <c r="Z181" i="8"/>
  <c r="V181" i="8"/>
  <c r="R181" i="8"/>
  <c r="O181" i="8"/>
  <c r="Z180" i="8"/>
  <c r="V180" i="8"/>
  <c r="R180" i="8"/>
  <c r="O180" i="8"/>
  <c r="Z179" i="8"/>
  <c r="V179" i="8"/>
  <c r="R179" i="8"/>
  <c r="O179" i="8"/>
  <c r="Z178" i="8"/>
  <c r="V178" i="8"/>
  <c r="R178" i="8"/>
  <c r="O178" i="8"/>
  <c r="Z177" i="8"/>
  <c r="V177" i="8"/>
  <c r="R177" i="8"/>
  <c r="O177" i="8"/>
  <c r="Z176" i="8"/>
  <c r="V176" i="8"/>
  <c r="R176" i="8"/>
  <c r="O176" i="8"/>
  <c r="Z175" i="8"/>
  <c r="V175" i="8"/>
  <c r="R175" i="8"/>
  <c r="O175" i="8"/>
  <c r="Z174" i="8"/>
  <c r="V174" i="8"/>
  <c r="R174" i="8"/>
  <c r="O174" i="8"/>
  <c r="Z173" i="8"/>
  <c r="V173" i="8"/>
  <c r="R173" i="8"/>
  <c r="O173" i="8"/>
  <c r="Z172" i="8"/>
  <c r="V172" i="8"/>
  <c r="R172" i="8"/>
  <c r="O172" i="8"/>
  <c r="Z171" i="8"/>
  <c r="V171" i="8"/>
  <c r="R171" i="8"/>
  <c r="O171" i="8"/>
  <c r="Z170" i="8"/>
  <c r="V170" i="8"/>
  <c r="R170" i="8"/>
  <c r="O170" i="8"/>
  <c r="Z169" i="8"/>
  <c r="V169" i="8"/>
  <c r="R169" i="8"/>
  <c r="O169" i="8"/>
  <c r="Z168" i="8"/>
  <c r="V168" i="8"/>
  <c r="R168" i="8"/>
  <c r="O168" i="8"/>
  <c r="Z167" i="8"/>
  <c r="V167" i="8"/>
  <c r="R167" i="8"/>
  <c r="O167" i="8"/>
  <c r="Z166" i="8"/>
  <c r="V166" i="8"/>
  <c r="R166" i="8"/>
  <c r="O166" i="8"/>
  <c r="Z165" i="8"/>
  <c r="V165" i="8"/>
  <c r="R165" i="8"/>
  <c r="O165" i="8"/>
  <c r="Z164" i="8"/>
  <c r="V164" i="8"/>
  <c r="R164" i="8"/>
  <c r="O164" i="8"/>
  <c r="Z163" i="8"/>
  <c r="V163" i="8"/>
  <c r="R163" i="8"/>
  <c r="O163" i="8"/>
  <c r="Z162" i="8"/>
  <c r="V162" i="8"/>
  <c r="R162" i="8"/>
  <c r="O162" i="8"/>
  <c r="Z161" i="8"/>
  <c r="V161" i="8"/>
  <c r="R161" i="8"/>
  <c r="O161" i="8"/>
  <c r="Z160" i="8"/>
  <c r="V160" i="8"/>
  <c r="R160" i="8"/>
  <c r="O160" i="8"/>
  <c r="Z159" i="8"/>
  <c r="V159" i="8"/>
  <c r="R159" i="8"/>
  <c r="O159" i="8"/>
  <c r="Z158" i="8"/>
  <c r="V158" i="8"/>
  <c r="R158" i="8"/>
  <c r="O158" i="8"/>
  <c r="Z157" i="8"/>
  <c r="V157" i="8"/>
  <c r="R157" i="8"/>
  <c r="O157" i="8"/>
  <c r="Z156" i="8"/>
  <c r="V156" i="8"/>
  <c r="R156" i="8"/>
  <c r="O156" i="8"/>
  <c r="Z155" i="8"/>
  <c r="V155" i="8"/>
  <c r="R155" i="8"/>
  <c r="O155" i="8"/>
  <c r="Z154" i="8"/>
  <c r="V154" i="8"/>
  <c r="R154" i="8"/>
  <c r="O154" i="8"/>
  <c r="Z153" i="8"/>
  <c r="V153" i="8"/>
  <c r="R153" i="8"/>
  <c r="O153" i="8"/>
  <c r="Z152" i="8"/>
  <c r="V152" i="8"/>
  <c r="R152" i="8"/>
  <c r="O152" i="8"/>
  <c r="Z151" i="8"/>
  <c r="V151" i="8"/>
  <c r="R151" i="8"/>
  <c r="O151" i="8"/>
  <c r="Z150" i="8"/>
  <c r="V150" i="8"/>
  <c r="R150" i="8"/>
  <c r="O150" i="8"/>
  <c r="Z149" i="8"/>
  <c r="V149" i="8"/>
  <c r="R149" i="8"/>
  <c r="O149" i="8"/>
  <c r="Z148" i="8"/>
  <c r="V148" i="8"/>
  <c r="R148" i="8"/>
  <c r="O148" i="8"/>
  <c r="Z147" i="8"/>
  <c r="V147" i="8"/>
  <c r="R147" i="8"/>
  <c r="O147" i="8"/>
  <c r="Z146" i="8"/>
  <c r="V146" i="8"/>
  <c r="R146" i="8"/>
  <c r="O146" i="8"/>
  <c r="Z145" i="8"/>
  <c r="V145" i="8"/>
  <c r="R145" i="8"/>
  <c r="O145" i="8"/>
  <c r="Z144" i="8"/>
  <c r="V144" i="8"/>
  <c r="R144" i="8"/>
  <c r="O144" i="8"/>
  <c r="Z143" i="8"/>
  <c r="V143" i="8"/>
  <c r="R143" i="8"/>
  <c r="O143" i="8"/>
  <c r="Z142" i="8"/>
  <c r="V142" i="8"/>
  <c r="R142" i="8"/>
  <c r="O142" i="8"/>
  <c r="Z141" i="8"/>
  <c r="V141" i="8"/>
  <c r="R141" i="8"/>
  <c r="O141" i="8"/>
  <c r="Z140" i="8"/>
  <c r="V140" i="8"/>
  <c r="R140" i="8"/>
  <c r="O140" i="8"/>
  <c r="Z139" i="8"/>
  <c r="V139" i="8"/>
  <c r="R139" i="8"/>
  <c r="O139" i="8"/>
  <c r="Z138" i="8"/>
  <c r="V138" i="8"/>
  <c r="R138" i="8"/>
  <c r="O138" i="8"/>
  <c r="Z137" i="8"/>
  <c r="V137" i="8"/>
  <c r="R137" i="8"/>
  <c r="O137" i="8"/>
  <c r="Z136" i="8"/>
  <c r="V136" i="8"/>
  <c r="R136" i="8"/>
  <c r="O136" i="8"/>
  <c r="Z135" i="8"/>
  <c r="V135" i="8"/>
  <c r="R135" i="8"/>
  <c r="O135" i="8"/>
  <c r="Z134" i="8"/>
  <c r="V134" i="8"/>
  <c r="R134" i="8"/>
  <c r="O134" i="8"/>
  <c r="Z133" i="8"/>
  <c r="V133" i="8"/>
  <c r="R133" i="8"/>
  <c r="O133" i="8"/>
  <c r="Z132" i="8"/>
  <c r="V132" i="8"/>
  <c r="R132" i="8"/>
  <c r="O132" i="8"/>
  <c r="Z131" i="8"/>
  <c r="V131" i="8"/>
  <c r="R131" i="8"/>
  <c r="O131" i="8"/>
  <c r="Z130" i="8"/>
  <c r="V130" i="8"/>
  <c r="R130" i="8"/>
  <c r="O130" i="8"/>
  <c r="Z129" i="8"/>
  <c r="V129" i="8"/>
  <c r="R129" i="8"/>
  <c r="O129" i="8"/>
  <c r="Z128" i="8"/>
  <c r="V128" i="8"/>
  <c r="R128" i="8"/>
  <c r="O128" i="8"/>
  <c r="Z127" i="8"/>
  <c r="V127" i="8"/>
  <c r="R127" i="8"/>
  <c r="O127" i="8"/>
  <c r="Z126" i="8"/>
  <c r="V126" i="8"/>
  <c r="R126" i="8"/>
  <c r="O126" i="8"/>
  <c r="Z125" i="8"/>
  <c r="V125" i="8"/>
  <c r="R125" i="8"/>
  <c r="O125" i="8"/>
  <c r="Z124" i="8"/>
  <c r="V124" i="8"/>
  <c r="R124" i="8"/>
  <c r="O124" i="8"/>
  <c r="Z123" i="8"/>
  <c r="V123" i="8"/>
  <c r="R123" i="8"/>
  <c r="O123" i="8"/>
  <c r="Z122" i="8"/>
  <c r="V122" i="8"/>
  <c r="R122" i="8"/>
  <c r="O122" i="8"/>
  <c r="Z121" i="8"/>
  <c r="V121" i="8"/>
  <c r="R121" i="8"/>
  <c r="O121" i="8"/>
  <c r="Z120" i="8"/>
  <c r="V120" i="8"/>
  <c r="R120" i="8"/>
  <c r="O120" i="8"/>
  <c r="Z119" i="8"/>
  <c r="V119" i="8"/>
  <c r="R119" i="8"/>
  <c r="O119" i="8"/>
  <c r="Z118" i="8"/>
  <c r="V118" i="8"/>
  <c r="R118" i="8"/>
  <c r="O118" i="8"/>
  <c r="Z117" i="8"/>
  <c r="V117" i="8"/>
  <c r="R117" i="8"/>
  <c r="O117" i="8"/>
  <c r="Z116" i="8"/>
  <c r="V116" i="8"/>
  <c r="R116" i="8"/>
  <c r="O116" i="8"/>
  <c r="Z115" i="8"/>
  <c r="V115" i="8"/>
  <c r="R115" i="8"/>
  <c r="O115" i="8"/>
  <c r="Z114" i="8"/>
  <c r="V114" i="8"/>
  <c r="R114" i="8"/>
  <c r="O114" i="8"/>
  <c r="Z113" i="8"/>
  <c r="V113" i="8"/>
  <c r="R113" i="8"/>
  <c r="O113" i="8"/>
  <c r="Z112" i="8"/>
  <c r="V112" i="8"/>
  <c r="R112" i="8"/>
  <c r="O112" i="8"/>
  <c r="Z111" i="8"/>
  <c r="V111" i="8"/>
  <c r="R111" i="8"/>
  <c r="O111" i="8"/>
  <c r="Z110" i="8"/>
  <c r="V110" i="8"/>
  <c r="R110" i="8"/>
  <c r="O110" i="8"/>
  <c r="Z109" i="8"/>
  <c r="V109" i="8"/>
  <c r="R109" i="8"/>
  <c r="O109" i="8"/>
  <c r="Z108" i="8"/>
  <c r="V108" i="8"/>
  <c r="R108" i="8"/>
  <c r="O108" i="8"/>
  <c r="Z107" i="8"/>
  <c r="V107" i="8"/>
  <c r="R107" i="8"/>
  <c r="O107" i="8"/>
  <c r="Z106" i="8"/>
  <c r="V106" i="8"/>
  <c r="R106" i="8"/>
  <c r="O106" i="8"/>
  <c r="Z105" i="8"/>
  <c r="V105" i="8"/>
  <c r="R105" i="8"/>
  <c r="O105" i="8"/>
  <c r="Z104" i="8"/>
  <c r="V104" i="8"/>
  <c r="R104" i="8"/>
  <c r="O104" i="8"/>
  <c r="Z103" i="8"/>
  <c r="V103" i="8"/>
  <c r="R103" i="8"/>
  <c r="O103" i="8"/>
  <c r="Z102" i="8"/>
  <c r="V102" i="8"/>
  <c r="R102" i="8"/>
  <c r="O102" i="8"/>
  <c r="Z101" i="8"/>
  <c r="V101" i="8"/>
  <c r="R101" i="8"/>
  <c r="O101" i="8"/>
  <c r="Z100" i="8"/>
  <c r="V100" i="8"/>
  <c r="R100" i="8"/>
  <c r="O100" i="8"/>
  <c r="Z99" i="8"/>
  <c r="V99" i="8"/>
  <c r="R99" i="8"/>
  <c r="O99" i="8"/>
  <c r="Z98" i="8"/>
  <c r="V98" i="8"/>
  <c r="R98" i="8"/>
  <c r="O98" i="8"/>
  <c r="Z97" i="8"/>
  <c r="V97" i="8"/>
  <c r="R97" i="8"/>
  <c r="O97" i="8"/>
  <c r="Z96" i="8"/>
  <c r="V96" i="8"/>
  <c r="R96" i="8"/>
  <c r="O96" i="8"/>
  <c r="Z95" i="8"/>
  <c r="V95" i="8"/>
  <c r="R95" i="8"/>
  <c r="O95" i="8"/>
  <c r="Z94" i="8"/>
  <c r="V94" i="8"/>
  <c r="R94" i="8"/>
  <c r="O94" i="8"/>
  <c r="Z93" i="8"/>
  <c r="V93" i="8"/>
  <c r="R93" i="8"/>
  <c r="O93" i="8"/>
  <c r="Z92" i="8"/>
  <c r="V92" i="8"/>
  <c r="R92" i="8"/>
  <c r="O92" i="8"/>
  <c r="Z91" i="8"/>
  <c r="V91" i="8"/>
  <c r="R91" i="8"/>
  <c r="O91" i="8"/>
  <c r="Z90" i="8"/>
  <c r="V90" i="8"/>
  <c r="R90" i="8"/>
  <c r="O90" i="8"/>
  <c r="Z89" i="8"/>
  <c r="V89" i="8"/>
  <c r="R89" i="8"/>
  <c r="O89" i="8"/>
  <c r="Z88" i="8"/>
  <c r="V88" i="8"/>
  <c r="R88" i="8"/>
  <c r="O88" i="8"/>
  <c r="Z87" i="8"/>
  <c r="V87" i="8"/>
  <c r="R87" i="8"/>
  <c r="O87" i="8"/>
  <c r="Z86" i="8"/>
  <c r="V86" i="8"/>
  <c r="R86" i="8"/>
  <c r="O86" i="8"/>
  <c r="Z85" i="8"/>
  <c r="V85" i="8"/>
  <c r="R85" i="8"/>
  <c r="O85" i="8"/>
  <c r="Z84" i="8"/>
  <c r="V84" i="8"/>
  <c r="R84" i="8"/>
  <c r="O84" i="8"/>
  <c r="Z83" i="8"/>
  <c r="V83" i="8"/>
  <c r="R83" i="8"/>
  <c r="O83" i="8"/>
  <c r="Z82" i="8"/>
  <c r="V82" i="8"/>
  <c r="R82" i="8"/>
  <c r="O82" i="8"/>
  <c r="Z81" i="8"/>
  <c r="V81" i="8"/>
  <c r="R81" i="8"/>
  <c r="O81" i="8"/>
  <c r="Z80" i="8"/>
  <c r="V80" i="8"/>
  <c r="R80" i="8"/>
  <c r="O80" i="8"/>
  <c r="Z79" i="8"/>
  <c r="V79" i="8"/>
  <c r="R79" i="8"/>
  <c r="O79" i="8"/>
  <c r="Z78" i="8"/>
  <c r="V78" i="8"/>
  <c r="R78" i="8"/>
  <c r="O78" i="8"/>
  <c r="Z77" i="8"/>
  <c r="V77" i="8"/>
  <c r="R77" i="8"/>
  <c r="O77" i="8"/>
  <c r="Z76" i="8"/>
  <c r="V76" i="8"/>
  <c r="R76" i="8"/>
  <c r="O76" i="8"/>
  <c r="Z75" i="8"/>
  <c r="V75" i="8"/>
  <c r="R75" i="8"/>
  <c r="O75" i="8"/>
  <c r="Z74" i="8"/>
  <c r="V74" i="8"/>
  <c r="R74" i="8"/>
  <c r="O74" i="8"/>
  <c r="Z73" i="8"/>
  <c r="V73" i="8"/>
  <c r="R73" i="8"/>
  <c r="O73" i="8"/>
  <c r="Z72" i="8"/>
  <c r="V72" i="8"/>
  <c r="R72" i="8"/>
  <c r="O72" i="8"/>
  <c r="Z71" i="8"/>
  <c r="V71" i="8"/>
  <c r="R71" i="8"/>
  <c r="O71" i="8"/>
  <c r="Z70" i="8"/>
  <c r="V70" i="8"/>
  <c r="R70" i="8"/>
  <c r="O70" i="8"/>
  <c r="Z69" i="8"/>
  <c r="V69" i="8"/>
  <c r="R69" i="8"/>
  <c r="O69" i="8"/>
  <c r="Z68" i="8"/>
  <c r="V68" i="8"/>
  <c r="R68" i="8"/>
  <c r="O68" i="8"/>
  <c r="Z67" i="8"/>
  <c r="V67" i="8"/>
  <c r="R67" i="8"/>
  <c r="O67" i="8"/>
  <c r="Z66" i="8"/>
  <c r="V66" i="8"/>
  <c r="R66" i="8"/>
  <c r="O66" i="8"/>
  <c r="Z65" i="8"/>
  <c r="V65" i="8"/>
  <c r="R65" i="8"/>
  <c r="O65" i="8"/>
  <c r="Z64" i="8"/>
  <c r="V64" i="8"/>
  <c r="R64" i="8"/>
  <c r="O64" i="8"/>
  <c r="Z63" i="8"/>
  <c r="V63" i="8"/>
  <c r="R63" i="8"/>
  <c r="O63" i="8"/>
  <c r="Z62" i="8"/>
  <c r="V62" i="8"/>
  <c r="R62" i="8"/>
  <c r="O62" i="8"/>
  <c r="Z61" i="8"/>
  <c r="V61" i="8"/>
  <c r="R61" i="8"/>
  <c r="O61" i="8"/>
  <c r="Z60" i="8"/>
  <c r="V60" i="8"/>
  <c r="R60" i="8"/>
  <c r="O60" i="8"/>
  <c r="Z59" i="8"/>
  <c r="V59" i="8"/>
  <c r="R59" i="8"/>
  <c r="O59" i="8"/>
  <c r="Z58" i="8"/>
  <c r="V58" i="8"/>
  <c r="R58" i="8"/>
  <c r="O58" i="8"/>
  <c r="Z57" i="8"/>
  <c r="V57" i="8"/>
  <c r="R57" i="8"/>
  <c r="O57" i="8"/>
  <c r="Z56" i="8"/>
  <c r="V56" i="8"/>
  <c r="R56" i="8"/>
  <c r="O56" i="8"/>
  <c r="Z55" i="8"/>
  <c r="V55" i="8"/>
  <c r="R55" i="8"/>
  <c r="O55" i="8"/>
  <c r="Z54" i="8"/>
  <c r="V54" i="8"/>
  <c r="R54" i="8"/>
  <c r="O54" i="8"/>
  <c r="Z53" i="8"/>
  <c r="V53" i="8"/>
  <c r="R53" i="8"/>
  <c r="O53" i="8"/>
  <c r="Z52" i="8"/>
  <c r="V52" i="8"/>
  <c r="R52" i="8"/>
  <c r="O52" i="8"/>
  <c r="Z51" i="8"/>
  <c r="V51" i="8"/>
  <c r="R51" i="8"/>
  <c r="O51" i="8"/>
  <c r="Z50" i="8"/>
  <c r="V50" i="8"/>
  <c r="R50" i="8"/>
  <c r="O50" i="8"/>
  <c r="Z49" i="8"/>
  <c r="V49" i="8"/>
  <c r="R49" i="8"/>
  <c r="O49" i="8"/>
  <c r="Z48" i="8"/>
  <c r="V48" i="8"/>
  <c r="R48" i="8"/>
  <c r="O48" i="8"/>
  <c r="Z47" i="8"/>
  <c r="V47" i="8"/>
  <c r="R47" i="8"/>
  <c r="O47" i="8"/>
  <c r="Z46" i="8"/>
  <c r="V46" i="8"/>
  <c r="R46" i="8"/>
  <c r="O46" i="8"/>
  <c r="Z45" i="8"/>
  <c r="V45" i="8"/>
  <c r="R45" i="8"/>
  <c r="O45" i="8"/>
  <c r="Z44" i="8"/>
  <c r="V44" i="8"/>
  <c r="R44" i="8"/>
  <c r="O44" i="8"/>
  <c r="Z43" i="8"/>
  <c r="V43" i="8"/>
  <c r="R43" i="8"/>
  <c r="O43" i="8"/>
  <c r="Z42" i="8"/>
  <c r="V42" i="8"/>
  <c r="R42" i="8"/>
  <c r="O42" i="8"/>
  <c r="Z41" i="8"/>
  <c r="V41" i="8"/>
  <c r="R41" i="8"/>
  <c r="O41" i="8"/>
  <c r="Z40" i="8"/>
  <c r="V40" i="8"/>
  <c r="R40" i="8"/>
  <c r="O40" i="8"/>
  <c r="Z39" i="8"/>
  <c r="V39" i="8"/>
  <c r="R39" i="8"/>
  <c r="O39" i="8"/>
  <c r="Z38" i="8"/>
  <c r="V38" i="8"/>
  <c r="R38" i="8"/>
  <c r="O38" i="8"/>
  <c r="Z37" i="8"/>
  <c r="V37" i="8"/>
  <c r="R37" i="8"/>
  <c r="O37" i="8"/>
  <c r="Z36" i="8"/>
  <c r="V36" i="8"/>
  <c r="R36" i="8"/>
  <c r="O36" i="8"/>
  <c r="Z35" i="8"/>
  <c r="V35" i="8"/>
  <c r="R35" i="8"/>
  <c r="O35" i="8"/>
  <c r="Z34" i="8"/>
  <c r="V34" i="8"/>
  <c r="R34" i="8"/>
  <c r="O34" i="8"/>
  <c r="Z33" i="8"/>
  <c r="V33" i="8"/>
  <c r="R33" i="8"/>
  <c r="O33" i="8"/>
  <c r="Z32" i="8"/>
  <c r="V32" i="8"/>
  <c r="R32" i="8"/>
  <c r="O32" i="8"/>
  <c r="Z31" i="8"/>
  <c r="V31" i="8"/>
  <c r="R31" i="8"/>
  <c r="O31" i="8"/>
  <c r="Z30" i="8"/>
  <c r="V30" i="8"/>
  <c r="R30" i="8"/>
  <c r="O30" i="8"/>
  <c r="Z29" i="8"/>
  <c r="V29" i="8"/>
  <c r="R29" i="8"/>
  <c r="O29" i="8"/>
  <c r="Z28" i="8"/>
  <c r="V28" i="8"/>
  <c r="R28" i="8"/>
  <c r="O28" i="8"/>
  <c r="Z27" i="8"/>
  <c r="V27" i="8"/>
  <c r="R27" i="8"/>
  <c r="O27" i="8"/>
  <c r="Z26" i="8"/>
  <c r="V26" i="8"/>
  <c r="R26" i="8"/>
  <c r="O26" i="8"/>
  <c r="Z25" i="8"/>
  <c r="V25" i="8"/>
  <c r="R25" i="8"/>
  <c r="O25" i="8"/>
  <c r="Z24" i="8"/>
  <c r="V24" i="8"/>
  <c r="R24" i="8"/>
  <c r="O24" i="8"/>
  <c r="Z23" i="8"/>
  <c r="V23" i="8"/>
  <c r="R23" i="8"/>
  <c r="O23" i="8"/>
  <c r="Z22" i="8"/>
  <c r="V22" i="8"/>
  <c r="R22" i="8"/>
  <c r="O22" i="8"/>
  <c r="Z21" i="8"/>
  <c r="V21" i="8"/>
  <c r="R21" i="8"/>
  <c r="O21" i="8"/>
  <c r="Z20" i="8"/>
  <c r="V20" i="8"/>
  <c r="R20" i="8"/>
  <c r="O20" i="8"/>
  <c r="Z19" i="8"/>
  <c r="V19" i="8"/>
  <c r="R19" i="8"/>
  <c r="O19" i="8"/>
  <c r="Z18" i="8"/>
  <c r="V18" i="8"/>
  <c r="R18" i="8"/>
  <c r="O18" i="8"/>
  <c r="Z17" i="8"/>
  <c r="V17" i="8"/>
  <c r="R17" i="8"/>
  <c r="O17" i="8"/>
  <c r="Z16" i="8"/>
  <c r="V16" i="8"/>
  <c r="R16" i="8"/>
  <c r="O16" i="8"/>
  <c r="Z15" i="8"/>
  <c r="V15" i="8"/>
  <c r="R15" i="8"/>
  <c r="O15" i="8"/>
  <c r="Z14" i="8"/>
  <c r="V14" i="8"/>
  <c r="R14" i="8"/>
  <c r="O14" i="8"/>
  <c r="Z13" i="8"/>
  <c r="V13" i="8"/>
  <c r="R13" i="8"/>
  <c r="O13" i="8"/>
  <c r="Z12" i="8"/>
  <c r="V12" i="8"/>
  <c r="R12" i="8"/>
  <c r="O12" i="8"/>
  <c r="Z11" i="8"/>
  <c r="V11" i="8"/>
  <c r="R11" i="8"/>
  <c r="O11" i="8"/>
  <c r="Z10" i="8"/>
  <c r="V10" i="8"/>
  <c r="R10" i="8"/>
  <c r="O10" i="8"/>
  <c r="Z9" i="8"/>
  <c r="V9" i="8"/>
  <c r="R9" i="8"/>
  <c r="O9" i="8"/>
  <c r="Z8" i="8"/>
  <c r="V8" i="8"/>
  <c r="R8" i="8"/>
  <c r="O8" i="8"/>
  <c r="Z7" i="8"/>
  <c r="V7" i="8"/>
  <c r="R7" i="8"/>
  <c r="O7" i="8"/>
  <c r="Z6" i="8"/>
  <c r="V6" i="8"/>
  <c r="R6" i="8"/>
  <c r="O6" i="8"/>
  <c r="Z5" i="8"/>
  <c r="V5" i="8"/>
  <c r="R5" i="8"/>
  <c r="O5" i="8"/>
  <c r="Z4" i="8"/>
  <c r="V4" i="8"/>
  <c r="R4" i="8"/>
  <c r="O4" i="8"/>
  <c r="Z3" i="8"/>
  <c r="V3" i="8"/>
  <c r="R3" i="8"/>
  <c r="O3" i="8"/>
  <c r="Z2" i="8"/>
  <c r="V2" i="8"/>
  <c r="R2" i="8"/>
  <c r="O2" i="8"/>
  <c r="I2" i="7"/>
  <c r="I3" i="7"/>
  <c r="K3" i="7" s="1"/>
  <c r="I4" i="7"/>
  <c r="I5" i="7"/>
  <c r="I6" i="7"/>
  <c r="I7" i="7"/>
  <c r="I8" i="7"/>
  <c r="I9" i="7"/>
  <c r="I10" i="7"/>
  <c r="I11" i="7"/>
  <c r="K11" i="7" s="1"/>
  <c r="I12" i="7"/>
  <c r="I13" i="7"/>
  <c r="I14" i="7"/>
  <c r="I15" i="7"/>
  <c r="I16" i="7"/>
  <c r="I17" i="7"/>
  <c r="I18" i="7"/>
  <c r="I19" i="7"/>
  <c r="K19" i="7" s="1"/>
  <c r="I20" i="7"/>
  <c r="I21" i="7"/>
  <c r="I22" i="7"/>
  <c r="I23" i="7"/>
  <c r="I24" i="7"/>
  <c r="I25" i="7"/>
  <c r="I26" i="7"/>
  <c r="I27" i="7"/>
  <c r="K27" i="7" s="1"/>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J2" i="7"/>
  <c r="J3" i="7"/>
  <c r="J4" i="7"/>
  <c r="K4" i="7" s="1"/>
  <c r="J5" i="7"/>
  <c r="J6" i="7"/>
  <c r="J7" i="7"/>
  <c r="J8" i="7"/>
  <c r="J9" i="7"/>
  <c r="J10" i="7"/>
  <c r="J11" i="7"/>
  <c r="J12" i="7"/>
  <c r="K12" i="7" s="1"/>
  <c r="J13" i="7"/>
  <c r="J14" i="7"/>
  <c r="J15" i="7"/>
  <c r="J16" i="7"/>
  <c r="J17" i="7"/>
  <c r="J18" i="7"/>
  <c r="J19" i="7"/>
  <c r="J20" i="7"/>
  <c r="K20" i="7" s="1"/>
  <c r="J21" i="7"/>
  <c r="J22" i="7"/>
  <c r="J23" i="7"/>
  <c r="J24" i="7"/>
  <c r="J25" i="7"/>
  <c r="J26" i="7"/>
  <c r="J27" i="7"/>
  <c r="J28" i="7"/>
  <c r="K28" i="7" s="1"/>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38" i="7"/>
  <c r="J139" i="7"/>
  <c r="J140"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186" i="7"/>
  <c r="J187" i="7"/>
  <c r="J188" i="7"/>
  <c r="J189" i="7"/>
  <c r="J190" i="7"/>
  <c r="J191" i="7"/>
  <c r="J192" i="7"/>
  <c r="J193" i="7"/>
  <c r="J194" i="7"/>
  <c r="J195" i="7"/>
  <c r="J196" i="7"/>
  <c r="J197" i="7"/>
  <c r="J198" i="7"/>
  <c r="J199" i="7"/>
  <c r="J200" i="7"/>
  <c r="J201" i="7"/>
  <c r="J202" i="7"/>
  <c r="J203" i="7"/>
  <c r="J204" i="7"/>
  <c r="J205" i="7"/>
  <c r="J206" i="7"/>
  <c r="J207" i="7"/>
  <c r="J208" i="7"/>
  <c r="J209" i="7"/>
  <c r="J210" i="7"/>
  <c r="J211" i="7"/>
  <c r="J212" i="7"/>
  <c r="J213" i="7"/>
  <c r="J214" i="7"/>
  <c r="J215" i="7"/>
  <c r="J216" i="7"/>
  <c r="J217" i="7"/>
  <c r="J218" i="7"/>
  <c r="J219" i="7"/>
  <c r="J220" i="7"/>
  <c r="J221" i="7"/>
  <c r="J222" i="7"/>
  <c r="J223" i="7"/>
  <c r="J224" i="7"/>
  <c r="J225" i="7"/>
  <c r="J226" i="7"/>
  <c r="J227" i="7"/>
  <c r="J228" i="7"/>
  <c r="J229" i="7"/>
  <c r="J230" i="7"/>
  <c r="J231" i="7"/>
  <c r="J232" i="7"/>
  <c r="J233" i="7"/>
  <c r="J234" i="7"/>
  <c r="J235" i="7"/>
  <c r="J236" i="7"/>
  <c r="J237" i="7"/>
  <c r="J238" i="7"/>
  <c r="J239" i="7"/>
  <c r="J240" i="7"/>
  <c r="J241" i="7"/>
  <c r="J242" i="7"/>
  <c r="J243" i="7"/>
  <c r="J244" i="7"/>
  <c r="J245" i="7"/>
  <c r="J246" i="7"/>
  <c r="J247" i="7"/>
  <c r="J248" i="7"/>
  <c r="J249" i="7"/>
  <c r="J250" i="7"/>
  <c r="J251" i="7"/>
  <c r="J252" i="7"/>
  <c r="J253" i="7"/>
  <c r="J254" i="7"/>
  <c r="J255" i="7"/>
  <c r="J256" i="7"/>
  <c r="J257" i="7"/>
  <c r="J258" i="7"/>
  <c r="J259" i="7"/>
  <c r="J260" i="7"/>
  <c r="J261" i="7"/>
  <c r="J262" i="7"/>
  <c r="J263" i="7"/>
  <c r="J264" i="7"/>
  <c r="J265" i="7"/>
  <c r="J266" i="7"/>
  <c r="J267" i="7"/>
  <c r="J268" i="7"/>
  <c r="J269" i="7"/>
  <c r="J270" i="7"/>
  <c r="J271" i="7"/>
  <c r="J272" i="7"/>
  <c r="J273" i="7"/>
  <c r="J274" i="7"/>
  <c r="J275" i="7"/>
  <c r="J276" i="7"/>
  <c r="J277" i="7"/>
  <c r="J278" i="7"/>
  <c r="J279" i="7"/>
  <c r="J280" i="7"/>
  <c r="J281" i="7"/>
  <c r="J282" i="7"/>
  <c r="J283" i="7"/>
  <c r="J284" i="7"/>
  <c r="J285" i="7"/>
  <c r="J286" i="7"/>
  <c r="J287" i="7"/>
  <c r="J288" i="7"/>
  <c r="J289" i="7"/>
  <c r="J290" i="7"/>
  <c r="J291" i="7"/>
  <c r="J292" i="7"/>
  <c r="J293" i="7"/>
  <c r="J294" i="7"/>
  <c r="J295" i="7"/>
  <c r="J296" i="7"/>
  <c r="J297" i="7"/>
  <c r="J298" i="7"/>
  <c r="J299" i="7"/>
  <c r="J300" i="7"/>
  <c r="J301" i="7"/>
  <c r="J302" i="7"/>
  <c r="J303" i="7"/>
  <c r="J304" i="7"/>
  <c r="J305" i="7"/>
  <c r="J306" i="7"/>
  <c r="J307" i="7"/>
  <c r="J308" i="7"/>
  <c r="J309" i="7"/>
  <c r="J310" i="7"/>
  <c r="J311" i="7"/>
  <c r="J312" i="7"/>
  <c r="J313" i="7"/>
  <c r="J314" i="7"/>
  <c r="J315" i="7"/>
  <c r="J316" i="7"/>
  <c r="J317" i="7"/>
  <c r="J318" i="7"/>
  <c r="J319" i="7"/>
  <c r="J320" i="7"/>
  <c r="J321" i="7"/>
  <c r="J322" i="7"/>
  <c r="J323" i="7"/>
  <c r="J324" i="7"/>
  <c r="J325" i="7"/>
  <c r="J326" i="7"/>
  <c r="J327" i="7"/>
  <c r="J328" i="7"/>
  <c r="J329" i="7"/>
  <c r="J330" i="7"/>
  <c r="J331" i="7"/>
  <c r="J332" i="7"/>
  <c r="J333" i="7"/>
  <c r="J334" i="7"/>
  <c r="J335" i="7"/>
  <c r="J336" i="7"/>
  <c r="J337" i="7"/>
  <c r="J338" i="7"/>
  <c r="J339" i="7"/>
  <c r="J340" i="7"/>
  <c r="J341" i="7"/>
  <c r="J342" i="7"/>
  <c r="J343" i="7"/>
  <c r="J344" i="7"/>
  <c r="J345" i="7"/>
  <c r="J346" i="7"/>
  <c r="J347" i="7"/>
  <c r="J348" i="7"/>
  <c r="J349" i="7"/>
  <c r="J350" i="7"/>
  <c r="J351" i="7"/>
  <c r="J352" i="7"/>
  <c r="J353" i="7"/>
  <c r="J354" i="7"/>
  <c r="J355" i="7"/>
  <c r="J356" i="7"/>
  <c r="J357" i="7"/>
  <c r="J358" i="7"/>
  <c r="J359" i="7"/>
  <c r="J360" i="7"/>
  <c r="J361" i="7"/>
  <c r="J362" i="7"/>
  <c r="J363" i="7"/>
  <c r="J364" i="7"/>
  <c r="J365" i="7"/>
  <c r="J366" i="7"/>
  <c r="J367" i="7"/>
  <c r="J368" i="7"/>
  <c r="J369" i="7"/>
  <c r="J370" i="7"/>
  <c r="J371" i="7"/>
  <c r="J372" i="7"/>
  <c r="J373" i="7"/>
  <c r="J374" i="7"/>
  <c r="J375" i="7"/>
  <c r="J376" i="7"/>
  <c r="J377" i="7"/>
  <c r="J378" i="7"/>
  <c r="J379" i="7"/>
  <c r="J380" i="7"/>
  <c r="J381" i="7"/>
  <c r="J382" i="7"/>
  <c r="J383" i="7"/>
  <c r="J384" i="7"/>
  <c r="J385" i="7"/>
  <c r="J386" i="7"/>
  <c r="J387" i="7"/>
  <c r="J388" i="7"/>
  <c r="J389" i="7"/>
  <c r="J390" i="7"/>
  <c r="J391" i="7"/>
  <c r="J392" i="7"/>
  <c r="J393" i="7"/>
  <c r="J394" i="7"/>
  <c r="J395" i="7"/>
  <c r="J396" i="7"/>
  <c r="J397" i="7"/>
  <c r="J398" i="7"/>
  <c r="J399" i="7"/>
  <c r="J400" i="7"/>
  <c r="J401" i="7"/>
  <c r="J402" i="7"/>
  <c r="J403" i="7"/>
  <c r="J404" i="7"/>
  <c r="J405" i="7"/>
  <c r="J406" i="7"/>
  <c r="J407" i="7"/>
  <c r="J408" i="7"/>
  <c r="N2" i="7"/>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3" i="7"/>
  <c r="N324" i="7"/>
  <c r="N325" i="7"/>
  <c r="N326" i="7"/>
  <c r="N327" i="7"/>
  <c r="N328" i="7"/>
  <c r="N329" i="7"/>
  <c r="N330" i="7"/>
  <c r="N331" i="7"/>
  <c r="N332" i="7"/>
  <c r="N333" i="7"/>
  <c r="N334" i="7"/>
  <c r="N335" i="7"/>
  <c r="N336" i="7"/>
  <c r="N337" i="7"/>
  <c r="N338" i="7"/>
  <c r="N339" i="7"/>
  <c r="N340" i="7"/>
  <c r="N341" i="7"/>
  <c r="N342" i="7"/>
  <c r="N343" i="7"/>
  <c r="N344" i="7"/>
  <c r="N345" i="7"/>
  <c r="N346" i="7"/>
  <c r="N347" i="7"/>
  <c r="N348" i="7"/>
  <c r="N349" i="7"/>
  <c r="N350" i="7"/>
  <c r="N351" i="7"/>
  <c r="N352" i="7"/>
  <c r="N353" i="7"/>
  <c r="N354" i="7"/>
  <c r="N355" i="7"/>
  <c r="N356" i="7"/>
  <c r="N357" i="7"/>
  <c r="N358" i="7"/>
  <c r="N359" i="7"/>
  <c r="N360" i="7"/>
  <c r="N361" i="7"/>
  <c r="N362" i="7"/>
  <c r="N363" i="7"/>
  <c r="N364" i="7"/>
  <c r="N365" i="7"/>
  <c r="N366" i="7"/>
  <c r="N367" i="7"/>
  <c r="N368" i="7"/>
  <c r="N369" i="7"/>
  <c r="N370" i="7"/>
  <c r="N371" i="7"/>
  <c r="N372" i="7"/>
  <c r="N373" i="7"/>
  <c r="N374" i="7"/>
  <c r="N375" i="7"/>
  <c r="N376" i="7"/>
  <c r="N377" i="7"/>
  <c r="N378" i="7"/>
  <c r="N379" i="7"/>
  <c r="N380" i="7"/>
  <c r="N381" i="7"/>
  <c r="N382" i="7"/>
  <c r="N383" i="7"/>
  <c r="N384" i="7"/>
  <c r="N385" i="7"/>
  <c r="N386" i="7"/>
  <c r="N387" i="7"/>
  <c r="N388" i="7"/>
  <c r="N389" i="7"/>
  <c r="N390" i="7"/>
  <c r="N391" i="7"/>
  <c r="N392" i="7"/>
  <c r="N393" i="7"/>
  <c r="N394" i="7"/>
  <c r="N395" i="7"/>
  <c r="N396" i="7"/>
  <c r="N397" i="7"/>
  <c r="N398" i="7"/>
  <c r="N399" i="7"/>
  <c r="N400" i="7"/>
  <c r="N401" i="7"/>
  <c r="N402" i="7"/>
  <c r="N403" i="7"/>
  <c r="N404" i="7"/>
  <c r="N405" i="7"/>
  <c r="N406" i="7"/>
  <c r="N407" i="7"/>
  <c r="N408" i="7"/>
  <c r="Q2" i="7"/>
  <c r="Q3" i="7"/>
  <c r="Q4" i="7"/>
  <c r="Q5" i="7"/>
  <c r="Q6" i="7"/>
  <c r="Q7" i="7"/>
  <c r="Q8" i="7"/>
  <c r="Q9" i="7"/>
  <c r="Q10" i="7"/>
  <c r="Q11" i="7"/>
  <c r="Q12" i="7"/>
  <c r="Q13" i="7"/>
  <c r="Q14" i="7"/>
  <c r="Q15" i="7"/>
  <c r="Q16" i="7"/>
  <c r="Q17" i="7"/>
  <c r="Q18" i="7"/>
  <c r="Q19" i="7"/>
  <c r="Q20" i="7"/>
  <c r="Q21" i="7"/>
  <c r="Q22" i="7"/>
  <c r="Q23" i="7"/>
  <c r="Q24" i="7"/>
  <c r="Q25" i="7"/>
  <c r="Q26" i="7"/>
  <c r="Q27" i="7"/>
  <c r="Q28" i="7"/>
  <c r="Q30" i="7"/>
  <c r="Q31" i="7"/>
  <c r="Q32" i="7"/>
  <c r="Q33" i="7"/>
  <c r="Q34" i="7"/>
  <c r="Q35" i="7"/>
  <c r="Q36" i="7"/>
  <c r="Q37" i="7"/>
  <c r="Q38" i="7"/>
  <c r="Q39" i="7"/>
  <c r="Q40" i="7"/>
  <c r="Q41" i="7"/>
  <c r="Q42" i="7"/>
  <c r="Q43" i="7"/>
  <c r="Q44" i="7"/>
  <c r="Q45" i="7"/>
  <c r="Q46" i="7"/>
  <c r="Q48" i="7"/>
  <c r="Q49" i="7"/>
  <c r="Q50" i="7"/>
  <c r="Q51" i="7"/>
  <c r="Q52" i="7"/>
  <c r="Q53" i="7"/>
  <c r="Q54" i="7"/>
  <c r="Q55" i="7"/>
  <c r="Q56" i="7"/>
  <c r="Q57" i="7"/>
  <c r="Q58" i="7"/>
  <c r="Q59" i="7"/>
  <c r="Q60" i="7"/>
  <c r="Q61" i="7"/>
  <c r="Q62" i="7"/>
  <c r="Q63" i="7"/>
  <c r="Q64" i="7"/>
  <c r="Q65" i="7"/>
  <c r="Q66" i="7"/>
  <c r="Q67" i="7"/>
  <c r="Q68" i="7"/>
  <c r="Q69" i="7"/>
  <c r="Q70" i="7"/>
  <c r="Q72" i="7"/>
  <c r="Q73" i="7"/>
  <c r="Q74" i="7"/>
  <c r="Q75" i="7"/>
  <c r="Q76" i="7"/>
  <c r="Q78" i="7"/>
  <c r="Q79" i="7"/>
  <c r="Q80" i="7"/>
  <c r="Q81" i="7"/>
  <c r="Q82" i="7"/>
  <c r="Q83" i="7"/>
  <c r="Q84" i="7"/>
  <c r="Q85" i="7"/>
  <c r="Q86" i="7"/>
  <c r="Q87" i="7"/>
  <c r="Q88" i="7"/>
  <c r="Q89" i="7"/>
  <c r="Q90" i="7"/>
  <c r="Q91" i="7"/>
  <c r="Q92" i="7"/>
  <c r="Q93" i="7"/>
  <c r="Q94" i="7"/>
  <c r="Q95" i="7"/>
  <c r="Q96" i="7"/>
  <c r="Q97" i="7"/>
  <c r="Q98" i="7"/>
  <c r="Q99"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60" i="7"/>
  <c r="Q161" i="7"/>
  <c r="Q162" i="7"/>
  <c r="Q163" i="7"/>
  <c r="Q164" i="7"/>
  <c r="Q165" i="7"/>
  <c r="Q166" i="7"/>
  <c r="Q167" i="7"/>
  <c r="Q168" i="7"/>
  <c r="Q169" i="7"/>
  <c r="Q170" i="7"/>
  <c r="Q171" i="7"/>
  <c r="Q172" i="7"/>
  <c r="Q173" i="7"/>
  <c r="Q174" i="7"/>
  <c r="Q175" i="7"/>
  <c r="Q176" i="7"/>
  <c r="Q177" i="7"/>
  <c r="Q178" i="7"/>
  <c r="Q179" i="7"/>
  <c r="Q180" i="7"/>
  <c r="Q181" i="7"/>
  <c r="Q182" i="7"/>
  <c r="Q183" i="7"/>
  <c r="Q184" i="7"/>
  <c r="Q185" i="7"/>
  <c r="Q186" i="7"/>
  <c r="Q187" i="7"/>
  <c r="Q188" i="7"/>
  <c r="Q189" i="7"/>
  <c r="Q190" i="7"/>
  <c r="Q191" i="7"/>
  <c r="Q192" i="7"/>
  <c r="Q193" i="7"/>
  <c r="Q194" i="7"/>
  <c r="Q195" i="7"/>
  <c r="Q196" i="7"/>
  <c r="Q197" i="7"/>
  <c r="Q198" i="7"/>
  <c r="Q199" i="7"/>
  <c r="Q200" i="7"/>
  <c r="Q201" i="7"/>
  <c r="Q203" i="7"/>
  <c r="Q204" i="7"/>
  <c r="Q205" i="7"/>
  <c r="Q206" i="7"/>
  <c r="Q207" i="7"/>
  <c r="Q208" i="7"/>
  <c r="Q209" i="7"/>
  <c r="Q210" i="7"/>
  <c r="Q211" i="7"/>
  <c r="Q212" i="7"/>
  <c r="Q213" i="7"/>
  <c r="Q214" i="7"/>
  <c r="Q215" i="7"/>
  <c r="Q216" i="7"/>
  <c r="Q217" i="7"/>
  <c r="Q218" i="7"/>
  <c r="Q219" i="7"/>
  <c r="Q220" i="7"/>
  <c r="Q221" i="7"/>
  <c r="Q222" i="7"/>
  <c r="Q223" i="7"/>
  <c r="Q224" i="7"/>
  <c r="Q227" i="7"/>
  <c r="Q228" i="7"/>
  <c r="Q229" i="7"/>
  <c r="Q230" i="7"/>
  <c r="Q231" i="7"/>
  <c r="Q232" i="7"/>
  <c r="Q233" i="7"/>
  <c r="Q234" i="7"/>
  <c r="Q235" i="7"/>
  <c r="Q236" i="7"/>
  <c r="Q237" i="7"/>
  <c r="Q238" i="7"/>
  <c r="Q239" i="7"/>
  <c r="Q240" i="7"/>
  <c r="Q241" i="7"/>
  <c r="Q242" i="7"/>
  <c r="Q243" i="7"/>
  <c r="Q244" i="7"/>
  <c r="Q246" i="7"/>
  <c r="Q247" i="7"/>
  <c r="Q248" i="7"/>
  <c r="Q249" i="7"/>
  <c r="Q250" i="7"/>
  <c r="Q251" i="7"/>
  <c r="Q252" i="7"/>
  <c r="Q253" i="7"/>
  <c r="Q254" i="7"/>
  <c r="Q255" i="7"/>
  <c r="Q256" i="7"/>
  <c r="Q257" i="7"/>
  <c r="Q258" i="7"/>
  <c r="Q259" i="7"/>
  <c r="Q260" i="7"/>
  <c r="Q261" i="7"/>
  <c r="Q262" i="7"/>
  <c r="Q263" i="7"/>
  <c r="Q264" i="7"/>
  <c r="Q265" i="7"/>
  <c r="Q267" i="7"/>
  <c r="Q268" i="7"/>
  <c r="Q269" i="7"/>
  <c r="Q271" i="7"/>
  <c r="Q272" i="7"/>
  <c r="Q273" i="7"/>
  <c r="Q274" i="7"/>
  <c r="Q275" i="7"/>
  <c r="Q277" i="7"/>
  <c r="Q278" i="7"/>
  <c r="Q279" i="7"/>
  <c r="Q280" i="7"/>
  <c r="Q281" i="7"/>
  <c r="Q282" i="7"/>
  <c r="Q283" i="7"/>
  <c r="Q284" i="7"/>
  <c r="Q285" i="7"/>
  <c r="Q287" i="7"/>
  <c r="Q288" i="7"/>
  <c r="Q289" i="7"/>
  <c r="Q290" i="7"/>
  <c r="Q291" i="7"/>
  <c r="Q292" i="7"/>
  <c r="Q293" i="7"/>
  <c r="Q294" i="7"/>
  <c r="Q295" i="7"/>
  <c r="Q296" i="7"/>
  <c r="Q297" i="7"/>
  <c r="Q298" i="7"/>
  <c r="Q299" i="7"/>
  <c r="Q300" i="7"/>
  <c r="Q301" i="7"/>
  <c r="Q302" i="7"/>
  <c r="Q303" i="7"/>
  <c r="Q304" i="7"/>
  <c r="Q305" i="7"/>
  <c r="Q306" i="7"/>
  <c r="Q307" i="7"/>
  <c r="Q308" i="7"/>
  <c r="Q309" i="7"/>
  <c r="Q310" i="7"/>
  <c r="Q311" i="7"/>
  <c r="Q312" i="7"/>
  <c r="Q313" i="7"/>
  <c r="Q314" i="7"/>
  <c r="Q315" i="7"/>
  <c r="Q316" i="7"/>
  <c r="Q317" i="7"/>
  <c r="Q318" i="7"/>
  <c r="Q320" i="7"/>
  <c r="Q321" i="7"/>
  <c r="Q322" i="7"/>
  <c r="Q323" i="7"/>
  <c r="Q324" i="7"/>
  <c r="Q325" i="7"/>
  <c r="Q326" i="7"/>
  <c r="Q327" i="7"/>
  <c r="Q328" i="7"/>
  <c r="Q329" i="7"/>
  <c r="Q330" i="7"/>
  <c r="Q331" i="7"/>
  <c r="Q332" i="7"/>
  <c r="Q333" i="7"/>
  <c r="Q334" i="7"/>
  <c r="Q335" i="7"/>
  <c r="Q336" i="7"/>
  <c r="Q337" i="7"/>
  <c r="Q338" i="7"/>
  <c r="Q339" i="7"/>
  <c r="Q341" i="7"/>
  <c r="Q343" i="7"/>
  <c r="Q344" i="7"/>
  <c r="Q345" i="7"/>
  <c r="Q346" i="7"/>
  <c r="Q347" i="7"/>
  <c r="Q348" i="7"/>
  <c r="Q349" i="7"/>
  <c r="Q351" i="7"/>
  <c r="Q352" i="7"/>
  <c r="Q353" i="7"/>
  <c r="Q354" i="7"/>
  <c r="Q355" i="7"/>
  <c r="Q356" i="7"/>
  <c r="Q357" i="7"/>
  <c r="Q358" i="7"/>
  <c r="Q360" i="7"/>
  <c r="Q361" i="7"/>
  <c r="Q363" i="7"/>
  <c r="Q364" i="7"/>
  <c r="Q365" i="7"/>
  <c r="Q366" i="7"/>
  <c r="Q367" i="7"/>
  <c r="Q368" i="7"/>
  <c r="Q369" i="7"/>
  <c r="Q370" i="7"/>
  <c r="Q371" i="7"/>
  <c r="Q372" i="7"/>
  <c r="Q375" i="7"/>
  <c r="Q378" i="7"/>
  <c r="Q379" i="7"/>
  <c r="Q380" i="7"/>
  <c r="Q381" i="7"/>
  <c r="Q382" i="7"/>
  <c r="Q383" i="7"/>
  <c r="Q384" i="7"/>
  <c r="Q385" i="7"/>
  <c r="Q386" i="7"/>
  <c r="Q387" i="7"/>
  <c r="Q388" i="7"/>
  <c r="Q389" i="7"/>
  <c r="Q390" i="7"/>
  <c r="Q391" i="7"/>
  <c r="Q392" i="7"/>
  <c r="Q393" i="7"/>
  <c r="Q394" i="7"/>
  <c r="Q395" i="7"/>
  <c r="Q396" i="7"/>
  <c r="Q397" i="7"/>
  <c r="Q398" i="7"/>
  <c r="Q399" i="7"/>
  <c r="Q400" i="7"/>
  <c r="Q401" i="7"/>
  <c r="Q402" i="7"/>
  <c r="Q403" i="7"/>
  <c r="Q404" i="7"/>
  <c r="Q406" i="7"/>
  <c r="Q407" i="7"/>
  <c r="Q408" i="7"/>
  <c r="T2" i="7"/>
  <c r="T4" i="7"/>
  <c r="T5" i="7"/>
  <c r="T6" i="7"/>
  <c r="T7" i="7"/>
  <c r="T8" i="7"/>
  <c r="T9" i="7"/>
  <c r="T10" i="7"/>
  <c r="T11" i="7"/>
  <c r="T12" i="7"/>
  <c r="T13" i="7"/>
  <c r="T14" i="7"/>
  <c r="T15" i="7"/>
  <c r="T16" i="7"/>
  <c r="T17" i="7"/>
  <c r="T18" i="7"/>
  <c r="T19" i="7"/>
  <c r="T20" i="7"/>
  <c r="T21" i="7"/>
  <c r="T22" i="7"/>
  <c r="T23" i="7"/>
  <c r="T24" i="7"/>
  <c r="T25" i="7"/>
  <c r="T27" i="7"/>
  <c r="T28" i="7"/>
  <c r="T30" i="7"/>
  <c r="T31" i="7"/>
  <c r="T32" i="7"/>
  <c r="T33" i="7"/>
  <c r="T34" i="7"/>
  <c r="T35" i="7"/>
  <c r="T36" i="7"/>
  <c r="T37" i="7"/>
  <c r="T38" i="7"/>
  <c r="T39" i="7"/>
  <c r="T40" i="7"/>
  <c r="T41" i="7"/>
  <c r="T43" i="7"/>
  <c r="T44" i="7"/>
  <c r="T45" i="7"/>
  <c r="T46"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2" i="7"/>
  <c r="T83" i="7"/>
  <c r="T84" i="7"/>
  <c r="T85" i="7"/>
  <c r="T86" i="7"/>
  <c r="T87" i="7"/>
  <c r="T88" i="7"/>
  <c r="T89" i="7"/>
  <c r="T90" i="7"/>
  <c r="T91" i="7"/>
  <c r="T92" i="7"/>
  <c r="T93" i="7"/>
  <c r="T94" i="7"/>
  <c r="T95" i="7"/>
  <c r="T96" i="7"/>
  <c r="T97" i="7"/>
  <c r="T98" i="7"/>
  <c r="T99" i="7"/>
  <c r="T100" i="7"/>
  <c r="T101" i="7"/>
  <c r="T102" i="7"/>
  <c r="T103" i="7"/>
  <c r="T104" i="7"/>
  <c r="T105" i="7"/>
  <c r="T106" i="7"/>
  <c r="T107" i="7"/>
  <c r="T108" i="7"/>
  <c r="T109" i="7"/>
  <c r="T110" i="7"/>
  <c r="T111" i="7"/>
  <c r="T112" i="7"/>
  <c r="T113" i="7"/>
  <c r="T114" i="7"/>
  <c r="T115" i="7"/>
  <c r="T116" i="7"/>
  <c r="T117" i="7"/>
  <c r="T118" i="7"/>
  <c r="T119" i="7"/>
  <c r="T120" i="7"/>
  <c r="T121" i="7"/>
  <c r="T122" i="7"/>
  <c r="T123" i="7"/>
  <c r="T124" i="7"/>
  <c r="T125" i="7"/>
  <c r="T126" i="7"/>
  <c r="T127" i="7"/>
  <c r="T128" i="7"/>
  <c r="T129" i="7"/>
  <c r="T130" i="7"/>
  <c r="T131" i="7"/>
  <c r="T132" i="7"/>
  <c r="T133" i="7"/>
  <c r="T134" i="7"/>
  <c r="T135" i="7"/>
  <c r="T136" i="7"/>
  <c r="T137" i="7"/>
  <c r="T138" i="7"/>
  <c r="T139" i="7"/>
  <c r="T140" i="7"/>
  <c r="T141" i="7"/>
  <c r="T142" i="7"/>
  <c r="T143" i="7"/>
  <c r="T144" i="7"/>
  <c r="T145" i="7"/>
  <c r="T146" i="7"/>
  <c r="T147" i="7"/>
  <c r="T148" i="7"/>
  <c r="T149" i="7"/>
  <c r="T150" i="7"/>
  <c r="T151" i="7"/>
  <c r="T152" i="7"/>
  <c r="T153" i="7"/>
  <c r="T154" i="7"/>
  <c r="T155" i="7"/>
  <c r="T156" i="7"/>
  <c r="T157" i="7"/>
  <c r="T158" i="7"/>
  <c r="T159" i="7"/>
  <c r="T160" i="7"/>
  <c r="T161" i="7"/>
  <c r="T162" i="7"/>
  <c r="T163" i="7"/>
  <c r="T164" i="7"/>
  <c r="T165" i="7"/>
  <c r="T166" i="7"/>
  <c r="T167" i="7"/>
  <c r="T168" i="7"/>
  <c r="T169" i="7"/>
  <c r="T170" i="7"/>
  <c r="T172" i="7"/>
  <c r="T173" i="7"/>
  <c r="T174" i="7"/>
  <c r="T175" i="7"/>
  <c r="T176" i="7"/>
  <c r="T177" i="7"/>
  <c r="T178" i="7"/>
  <c r="T179" i="7"/>
  <c r="T180" i="7"/>
  <c r="T181" i="7"/>
  <c r="T182" i="7"/>
  <c r="T183" i="7"/>
  <c r="T184" i="7"/>
  <c r="T185" i="7"/>
  <c r="T186" i="7"/>
  <c r="T187" i="7"/>
  <c r="T188" i="7"/>
  <c r="T189" i="7"/>
  <c r="T190" i="7"/>
  <c r="T191" i="7"/>
  <c r="T193" i="7"/>
  <c r="T194" i="7"/>
  <c r="T195" i="7"/>
  <c r="T196" i="7"/>
  <c r="T197" i="7"/>
  <c r="T198" i="7"/>
  <c r="T199" i="7"/>
  <c r="T200" i="7"/>
  <c r="T201" i="7"/>
  <c r="T202" i="7"/>
  <c r="T203" i="7"/>
  <c r="T204" i="7"/>
  <c r="T205" i="7"/>
  <c r="T206" i="7"/>
  <c r="T207" i="7"/>
  <c r="T208" i="7"/>
  <c r="T209" i="7"/>
  <c r="T210" i="7"/>
  <c r="T211" i="7"/>
  <c r="T212" i="7"/>
  <c r="T213" i="7"/>
  <c r="T214" i="7"/>
  <c r="T215" i="7"/>
  <c r="T216" i="7"/>
  <c r="T217" i="7"/>
  <c r="T218" i="7"/>
  <c r="T219" i="7"/>
  <c r="T220" i="7"/>
  <c r="T221" i="7"/>
  <c r="T222" i="7"/>
  <c r="T223" i="7"/>
  <c r="T224" i="7"/>
  <c r="T226" i="7"/>
  <c r="T227" i="7"/>
  <c r="T228" i="7"/>
  <c r="T229" i="7"/>
  <c r="T230" i="7"/>
  <c r="T231" i="7"/>
  <c r="T233" i="7"/>
  <c r="T234" i="7"/>
  <c r="T235" i="7"/>
  <c r="T236" i="7"/>
  <c r="T237" i="7"/>
  <c r="T238" i="7"/>
  <c r="T239" i="7"/>
  <c r="T240" i="7"/>
  <c r="T241" i="7"/>
  <c r="T242" i="7"/>
  <c r="T243" i="7"/>
  <c r="T244" i="7"/>
  <c r="T245" i="7"/>
  <c r="T246" i="7"/>
  <c r="T247" i="7"/>
  <c r="T248" i="7"/>
  <c r="T249" i="7"/>
  <c r="T250" i="7"/>
  <c r="T251" i="7"/>
  <c r="T252" i="7"/>
  <c r="T253" i="7"/>
  <c r="T254" i="7"/>
  <c r="T255" i="7"/>
  <c r="T256" i="7"/>
  <c r="T257" i="7"/>
  <c r="T258" i="7"/>
  <c r="T260" i="7"/>
  <c r="T261" i="7"/>
  <c r="T262" i="7"/>
  <c r="T263" i="7"/>
  <c r="T264" i="7"/>
  <c r="T265" i="7"/>
  <c r="T266" i="7"/>
  <c r="T267" i="7"/>
  <c r="T268" i="7"/>
  <c r="T269" i="7"/>
  <c r="T270" i="7"/>
  <c r="T271" i="7"/>
  <c r="T272" i="7"/>
  <c r="T273" i="7"/>
  <c r="T274" i="7"/>
  <c r="T275" i="7"/>
  <c r="T276" i="7"/>
  <c r="T277" i="7"/>
  <c r="T278" i="7"/>
  <c r="T279" i="7"/>
  <c r="T280" i="7"/>
  <c r="T281" i="7"/>
  <c r="T282" i="7"/>
  <c r="T283" i="7"/>
  <c r="T284" i="7"/>
  <c r="T285" i="7"/>
  <c r="T286" i="7"/>
  <c r="T287" i="7"/>
  <c r="T288" i="7"/>
  <c r="T289" i="7"/>
  <c r="T290" i="7"/>
  <c r="T291" i="7"/>
  <c r="T292" i="7"/>
  <c r="T293" i="7"/>
  <c r="T294" i="7"/>
  <c r="T295" i="7"/>
  <c r="T296" i="7"/>
  <c r="T297" i="7"/>
  <c r="T298" i="7"/>
  <c r="T299" i="7"/>
  <c r="T300" i="7"/>
  <c r="T301" i="7"/>
  <c r="T302" i="7"/>
  <c r="T303" i="7"/>
  <c r="T304" i="7"/>
  <c r="T305" i="7"/>
  <c r="T306" i="7"/>
  <c r="T307" i="7"/>
  <c r="T308" i="7"/>
  <c r="T309" i="7"/>
  <c r="T310" i="7"/>
  <c r="T311" i="7"/>
  <c r="T312" i="7"/>
  <c r="T313" i="7"/>
  <c r="T314" i="7"/>
  <c r="T315" i="7"/>
  <c r="T316" i="7"/>
  <c r="T317" i="7"/>
  <c r="T318" i="7"/>
  <c r="T319" i="7"/>
  <c r="T320" i="7"/>
  <c r="T321" i="7"/>
  <c r="T322" i="7"/>
  <c r="T323" i="7"/>
  <c r="T324" i="7"/>
  <c r="T325" i="7"/>
  <c r="T326" i="7"/>
  <c r="T327" i="7"/>
  <c r="T328" i="7"/>
  <c r="T329" i="7"/>
  <c r="T330" i="7"/>
  <c r="T331" i="7"/>
  <c r="T332" i="7"/>
  <c r="T333" i="7"/>
  <c r="T334" i="7"/>
  <c r="T335" i="7"/>
  <c r="T336" i="7"/>
  <c r="T337" i="7"/>
  <c r="T338" i="7"/>
  <c r="T339" i="7"/>
  <c r="T340" i="7"/>
  <c r="T341" i="7"/>
  <c r="T342" i="7"/>
  <c r="T343" i="7"/>
  <c r="T344" i="7"/>
  <c r="T345" i="7"/>
  <c r="T346" i="7"/>
  <c r="T347" i="7"/>
  <c r="T348" i="7"/>
  <c r="T349" i="7"/>
  <c r="T350" i="7"/>
  <c r="T351" i="7"/>
  <c r="T352" i="7"/>
  <c r="T354" i="7"/>
  <c r="T355" i="7"/>
  <c r="T356" i="7"/>
  <c r="T357" i="7"/>
  <c r="T358" i="7"/>
  <c r="T359" i="7"/>
  <c r="T360" i="7"/>
  <c r="T361" i="7"/>
  <c r="T362" i="7"/>
  <c r="T363" i="7"/>
  <c r="T364" i="7"/>
  <c r="T365" i="7"/>
  <c r="T366" i="7"/>
  <c r="T367" i="7"/>
  <c r="T368" i="7"/>
  <c r="T369" i="7"/>
  <c r="T370" i="7"/>
  <c r="T371" i="7"/>
  <c r="T372" i="7"/>
  <c r="T373" i="7"/>
  <c r="T375" i="7"/>
  <c r="T376" i="7"/>
  <c r="T377" i="7"/>
  <c r="T378" i="7"/>
  <c r="T379" i="7"/>
  <c r="T380" i="7"/>
  <c r="T381" i="7"/>
  <c r="T382" i="7"/>
  <c r="T383" i="7"/>
  <c r="T385" i="7"/>
  <c r="T386" i="7"/>
  <c r="T387" i="7"/>
  <c r="T388" i="7"/>
  <c r="T389" i="7"/>
  <c r="T390" i="7"/>
  <c r="T391" i="7"/>
  <c r="T392" i="7"/>
  <c r="T393" i="7"/>
  <c r="T394" i="7"/>
  <c r="T395" i="7"/>
  <c r="T396" i="7"/>
  <c r="T397" i="7"/>
  <c r="T398" i="7"/>
  <c r="T399" i="7"/>
  <c r="T400" i="7"/>
  <c r="T401" i="7"/>
  <c r="T402" i="7"/>
  <c r="T403" i="7"/>
  <c r="T404" i="7"/>
  <c r="T405" i="7"/>
  <c r="T406" i="7"/>
  <c r="T407" i="7"/>
  <c r="T408" i="7"/>
  <c r="U2" i="7"/>
  <c r="U3" i="7"/>
  <c r="U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U223" i="7"/>
  <c r="U224" i="7"/>
  <c r="U225" i="7"/>
  <c r="U226" i="7"/>
  <c r="U227" i="7"/>
  <c r="U228" i="7"/>
  <c r="U229" i="7"/>
  <c r="U230" i="7"/>
  <c r="U231" i="7"/>
  <c r="U232" i="7"/>
  <c r="U233" i="7"/>
  <c r="U234" i="7"/>
  <c r="U235" i="7"/>
  <c r="U236" i="7"/>
  <c r="U237" i="7"/>
  <c r="U238" i="7"/>
  <c r="U239" i="7"/>
  <c r="U240" i="7"/>
  <c r="U241" i="7"/>
  <c r="U242" i="7"/>
  <c r="U243" i="7"/>
  <c r="U244" i="7"/>
  <c r="U245" i="7"/>
  <c r="U246" i="7"/>
  <c r="U247" i="7"/>
  <c r="U248" i="7"/>
  <c r="U249" i="7"/>
  <c r="U250" i="7"/>
  <c r="U251" i="7"/>
  <c r="U252" i="7"/>
  <c r="U253" i="7"/>
  <c r="U254" i="7"/>
  <c r="U255" i="7"/>
  <c r="U256" i="7"/>
  <c r="U257" i="7"/>
  <c r="U258" i="7"/>
  <c r="U259" i="7"/>
  <c r="U260" i="7"/>
  <c r="U261" i="7"/>
  <c r="U262" i="7"/>
  <c r="U263" i="7"/>
  <c r="U264" i="7"/>
  <c r="U265" i="7"/>
  <c r="U266" i="7"/>
  <c r="U267" i="7"/>
  <c r="U268" i="7"/>
  <c r="U269" i="7"/>
  <c r="U270" i="7"/>
  <c r="U271" i="7"/>
  <c r="U272" i="7"/>
  <c r="U273" i="7"/>
  <c r="U274" i="7"/>
  <c r="U275" i="7"/>
  <c r="U276" i="7"/>
  <c r="U277" i="7"/>
  <c r="U278" i="7"/>
  <c r="U279" i="7"/>
  <c r="U280" i="7"/>
  <c r="U281" i="7"/>
  <c r="U282" i="7"/>
  <c r="U283" i="7"/>
  <c r="U284" i="7"/>
  <c r="U285" i="7"/>
  <c r="U286" i="7"/>
  <c r="U287" i="7"/>
  <c r="U288" i="7"/>
  <c r="U289" i="7"/>
  <c r="U290" i="7"/>
  <c r="U291" i="7"/>
  <c r="U292" i="7"/>
  <c r="U293" i="7"/>
  <c r="U294" i="7"/>
  <c r="U295" i="7"/>
  <c r="U296" i="7"/>
  <c r="U297" i="7"/>
  <c r="U298" i="7"/>
  <c r="U299" i="7"/>
  <c r="U300" i="7"/>
  <c r="U301" i="7"/>
  <c r="U302" i="7"/>
  <c r="U303" i="7"/>
  <c r="U304" i="7"/>
  <c r="U305" i="7"/>
  <c r="U306" i="7"/>
  <c r="U307" i="7"/>
  <c r="U308" i="7"/>
  <c r="U309" i="7"/>
  <c r="U310" i="7"/>
  <c r="U311" i="7"/>
  <c r="U312" i="7"/>
  <c r="U313" i="7"/>
  <c r="U314" i="7"/>
  <c r="U315" i="7"/>
  <c r="U316" i="7"/>
  <c r="U317" i="7"/>
  <c r="U318" i="7"/>
  <c r="U319" i="7"/>
  <c r="U320" i="7"/>
  <c r="U321" i="7"/>
  <c r="U322" i="7"/>
  <c r="U323" i="7"/>
  <c r="U324" i="7"/>
  <c r="U325" i="7"/>
  <c r="U326" i="7"/>
  <c r="U327" i="7"/>
  <c r="U328" i="7"/>
  <c r="U329" i="7"/>
  <c r="U330" i="7"/>
  <c r="U331" i="7"/>
  <c r="U332" i="7"/>
  <c r="U333" i="7"/>
  <c r="U334" i="7"/>
  <c r="U335" i="7"/>
  <c r="U336" i="7"/>
  <c r="U337" i="7"/>
  <c r="U338" i="7"/>
  <c r="U339" i="7"/>
  <c r="U340" i="7"/>
  <c r="U341" i="7"/>
  <c r="U342" i="7"/>
  <c r="U343" i="7"/>
  <c r="U344" i="7"/>
  <c r="U345" i="7"/>
  <c r="U346" i="7"/>
  <c r="U347" i="7"/>
  <c r="U348" i="7"/>
  <c r="U349" i="7"/>
  <c r="U350" i="7"/>
  <c r="U351" i="7"/>
  <c r="U352" i="7"/>
  <c r="U353" i="7"/>
  <c r="U354" i="7"/>
  <c r="U355" i="7"/>
  <c r="U356" i="7"/>
  <c r="U357" i="7"/>
  <c r="U358" i="7"/>
  <c r="U359" i="7"/>
  <c r="U360" i="7"/>
  <c r="U361" i="7"/>
  <c r="U362" i="7"/>
  <c r="U363" i="7"/>
  <c r="U364" i="7"/>
  <c r="U365" i="7"/>
  <c r="U366" i="7"/>
  <c r="U367" i="7"/>
  <c r="U368" i="7"/>
  <c r="U369" i="7"/>
  <c r="U370" i="7"/>
  <c r="U371" i="7"/>
  <c r="U372" i="7"/>
  <c r="U373" i="7"/>
  <c r="U374" i="7"/>
  <c r="U375" i="7"/>
  <c r="U376" i="7"/>
  <c r="U377" i="7"/>
  <c r="U378" i="7"/>
  <c r="U379" i="7"/>
  <c r="U380" i="7"/>
  <c r="U381" i="7"/>
  <c r="U382" i="7"/>
  <c r="U383" i="7"/>
  <c r="U384" i="7"/>
  <c r="U385" i="7"/>
  <c r="U386" i="7"/>
  <c r="U387" i="7"/>
  <c r="U388" i="7"/>
  <c r="U389" i="7"/>
  <c r="U390" i="7"/>
  <c r="U391" i="7"/>
  <c r="U392" i="7"/>
  <c r="U393" i="7"/>
  <c r="U394" i="7"/>
  <c r="U395" i="7"/>
  <c r="U396" i="7"/>
  <c r="U397" i="7"/>
  <c r="U398" i="7"/>
  <c r="U399" i="7"/>
  <c r="U400" i="7"/>
  <c r="U401" i="7"/>
  <c r="U402" i="7"/>
  <c r="U403" i="7"/>
  <c r="U404" i="7"/>
  <c r="U405" i="7"/>
  <c r="U406" i="7"/>
  <c r="U407" i="7"/>
  <c r="U408" i="7"/>
  <c r="AO3" i="7"/>
  <c r="AO7" i="7"/>
  <c r="AO10" i="7"/>
  <c r="AO11" i="7"/>
  <c r="AO12" i="7"/>
  <c r="AO13" i="7"/>
  <c r="AO14" i="7"/>
  <c r="AO15" i="7"/>
  <c r="AO16" i="7"/>
  <c r="AO17" i="7"/>
  <c r="AO18" i="7"/>
  <c r="AO20" i="7"/>
  <c r="AO23" i="7"/>
  <c r="AO28" i="7"/>
  <c r="AO29" i="7"/>
  <c r="AO30" i="7"/>
  <c r="AO31" i="7"/>
  <c r="AO33" i="7"/>
  <c r="AO34" i="7"/>
  <c r="AO36" i="7"/>
  <c r="AO37" i="7"/>
  <c r="AO39" i="7"/>
  <c r="AO41" i="7"/>
  <c r="AO42" i="7"/>
  <c r="AO43" i="7"/>
  <c r="AO46" i="7"/>
  <c r="AO50" i="7"/>
  <c r="AO51" i="7"/>
  <c r="AO53" i="7"/>
  <c r="AO54" i="7"/>
  <c r="AO55" i="7"/>
  <c r="AO56" i="7"/>
  <c r="AO57" i="7"/>
  <c r="AO62" i="7"/>
  <c r="AO65" i="7"/>
  <c r="AO66" i="7"/>
  <c r="AO67" i="7"/>
  <c r="AO68" i="7"/>
  <c r="AO69" i="7"/>
  <c r="AO70" i="7"/>
  <c r="AO71" i="7"/>
  <c r="AO72" i="7"/>
  <c r="AO75" i="7"/>
  <c r="AO77" i="7"/>
  <c r="AO78" i="7"/>
  <c r="AO80" i="7"/>
  <c r="AO81" i="7"/>
  <c r="AO82" i="7"/>
  <c r="AO83" i="7"/>
  <c r="AO85" i="7"/>
  <c r="AO86" i="7"/>
  <c r="AO88" i="7"/>
  <c r="AO89" i="7"/>
  <c r="AO92" i="7"/>
  <c r="AO94" i="7"/>
  <c r="AO95" i="7"/>
  <c r="AO99" i="7"/>
  <c r="AO100" i="7"/>
  <c r="AO101" i="7"/>
  <c r="AO102" i="7"/>
  <c r="AO104" i="7"/>
  <c r="AO106" i="7"/>
  <c r="AO107" i="7"/>
  <c r="AO111" i="7"/>
  <c r="AO112" i="7"/>
  <c r="AO115" i="7"/>
  <c r="AO118" i="7"/>
  <c r="AO119" i="7"/>
  <c r="AO123" i="7"/>
  <c r="AO124" i="7"/>
  <c r="AO126" i="7"/>
  <c r="AO127" i="7"/>
  <c r="AO128" i="7"/>
  <c r="AO129" i="7"/>
  <c r="AO130" i="7"/>
  <c r="AO132" i="7"/>
  <c r="AO133" i="7"/>
  <c r="AO135" i="7"/>
  <c r="AO136" i="7"/>
  <c r="AO137" i="7"/>
  <c r="AO138" i="7"/>
  <c r="AO141" i="7"/>
  <c r="AO143" i="7"/>
  <c r="AO145" i="7"/>
  <c r="AO146" i="7"/>
  <c r="AO147" i="7"/>
  <c r="AO150" i="7"/>
  <c r="AO151" i="7"/>
  <c r="AO154" i="7"/>
  <c r="AO155" i="7"/>
  <c r="AO156" i="7"/>
  <c r="AO158" i="7"/>
  <c r="AO159" i="7"/>
  <c r="AO161" i="7"/>
  <c r="AO165" i="7"/>
  <c r="AO169" i="7"/>
  <c r="AO172" i="7"/>
  <c r="AO182" i="7"/>
  <c r="AO185" i="7"/>
  <c r="AO186" i="7"/>
  <c r="AO188" i="7"/>
  <c r="AO189" i="7"/>
  <c r="AO190" i="7"/>
  <c r="AO195" i="7"/>
  <c r="AO196" i="7"/>
  <c r="AO198" i="7"/>
  <c r="AO199" i="7"/>
  <c r="AO201" i="7"/>
  <c r="AO202" i="7"/>
  <c r="AO203" i="7"/>
  <c r="AO204" i="7"/>
  <c r="AO206" i="7"/>
  <c r="AO208" i="7"/>
  <c r="AO209" i="7"/>
  <c r="AO210" i="7"/>
  <c r="AO212" i="7"/>
  <c r="AO214" i="7"/>
  <c r="AO215" i="7"/>
  <c r="AO218" i="7"/>
  <c r="AO219" i="7"/>
  <c r="AO220" i="7"/>
  <c r="AO221" i="7"/>
  <c r="AO223" i="7"/>
  <c r="AO224" i="7"/>
  <c r="AO225" i="7"/>
  <c r="AO226" i="7"/>
  <c r="AO227" i="7"/>
  <c r="AO229" i="7"/>
  <c r="AO230" i="7"/>
  <c r="AO234" i="7"/>
  <c r="AO235" i="7"/>
  <c r="AO236" i="7"/>
  <c r="AO237" i="7"/>
  <c r="AO240" i="7"/>
  <c r="AO242" i="7"/>
  <c r="AO243" i="7"/>
  <c r="AO244" i="7"/>
  <c r="AO245" i="7"/>
  <c r="AO247" i="7"/>
  <c r="AO249" i="7"/>
  <c r="AO251" i="7"/>
  <c r="AO252" i="7"/>
  <c r="AO254" i="7"/>
  <c r="AO256" i="7"/>
  <c r="AO258" i="7"/>
  <c r="AO262" i="7"/>
  <c r="AO263" i="7"/>
  <c r="AO266" i="7"/>
  <c r="AO267" i="7"/>
  <c r="AO268" i="7"/>
  <c r="AO269" i="7"/>
  <c r="AO270" i="7"/>
  <c r="AO271" i="7"/>
  <c r="AO273" i="7"/>
  <c r="AO275" i="7"/>
  <c r="AO276" i="7"/>
  <c r="AO281" i="7"/>
  <c r="AO283" i="7"/>
  <c r="AO286" i="7"/>
  <c r="AO287" i="7"/>
  <c r="AO293" i="7"/>
  <c r="AO295" i="7"/>
  <c r="AO296" i="7"/>
  <c r="AO298" i="7"/>
  <c r="AO300" i="7"/>
  <c r="AO302" i="7"/>
  <c r="AO303" i="7"/>
  <c r="AO304" i="7"/>
  <c r="AO305" i="7"/>
  <c r="AO308" i="7"/>
  <c r="AO309" i="7"/>
  <c r="AO310" i="7"/>
  <c r="AO318" i="7"/>
  <c r="AO321" i="7"/>
  <c r="AO322" i="7"/>
  <c r="AO324" i="7"/>
  <c r="AO326" i="7"/>
  <c r="AO328" i="7"/>
  <c r="AO329" i="7"/>
  <c r="AO333" i="7"/>
  <c r="AO334" i="7"/>
  <c r="AO337" i="7"/>
  <c r="AO338" i="7"/>
  <c r="AO340" i="7"/>
  <c r="AO341" i="7"/>
  <c r="AO343" i="7"/>
  <c r="AO344" i="7"/>
  <c r="AO350" i="7"/>
  <c r="AO352" i="7"/>
  <c r="AO357" i="7"/>
  <c r="AO358" i="7"/>
  <c r="AO359" i="7"/>
  <c r="AO361" i="7"/>
  <c r="AO365" i="7"/>
  <c r="AO368" i="7"/>
  <c r="AO369" i="7"/>
  <c r="AO370" i="7"/>
  <c r="AO371" i="7"/>
  <c r="AO379" i="7"/>
  <c r="AO380" i="7"/>
  <c r="AO381" i="7"/>
  <c r="AO382" i="7"/>
  <c r="AO384" i="7"/>
  <c r="AO386" i="7"/>
  <c r="AO390" i="7"/>
  <c r="AO392" i="7"/>
  <c r="AO393" i="7"/>
  <c r="AO394" i="7"/>
  <c r="AO395" i="7"/>
  <c r="AO396" i="7"/>
  <c r="AO399" i="7"/>
  <c r="AO402" i="7"/>
  <c r="AL2" i="7"/>
  <c r="AL7" i="7"/>
  <c r="AL9" i="7"/>
  <c r="AL17" i="7"/>
  <c r="AL18" i="7"/>
  <c r="AL20" i="7"/>
  <c r="AL24" i="7"/>
  <c r="AL27" i="7"/>
  <c r="AL38" i="7"/>
  <c r="AL42" i="7"/>
  <c r="AL52" i="7"/>
  <c r="AL59" i="7"/>
  <c r="AL60" i="7"/>
  <c r="AL69" i="7"/>
  <c r="AL70" i="7"/>
  <c r="AL78" i="7"/>
  <c r="AL85" i="7"/>
  <c r="AL90" i="7"/>
  <c r="AL92" i="7"/>
  <c r="AL98" i="7"/>
  <c r="AL105" i="7"/>
  <c r="AL106" i="7"/>
  <c r="AL110" i="7"/>
  <c r="AL112" i="7"/>
  <c r="AL117" i="7"/>
  <c r="AL126" i="7"/>
  <c r="AL132" i="7"/>
  <c r="AL134" i="7"/>
  <c r="AL136" i="7"/>
  <c r="AL138" i="7"/>
  <c r="AL139" i="7"/>
  <c r="AL140" i="7"/>
  <c r="AL141" i="7"/>
  <c r="AL144" i="7"/>
  <c r="AL147" i="7"/>
  <c r="AL158" i="7"/>
  <c r="AL161" i="7"/>
  <c r="AL165" i="7"/>
  <c r="AL166" i="7"/>
  <c r="AL168" i="7"/>
  <c r="AL174" i="7"/>
  <c r="AL175" i="7"/>
  <c r="AL176" i="7"/>
  <c r="AL183" i="7"/>
  <c r="AL187" i="7"/>
  <c r="AL191" i="7"/>
  <c r="AL192" i="7"/>
  <c r="AL193" i="7"/>
  <c r="AL196" i="7"/>
  <c r="AL199" i="7"/>
  <c r="AL204" i="7"/>
  <c r="AL209" i="7"/>
  <c r="AL212" i="7"/>
  <c r="AL215" i="7"/>
  <c r="AL216" i="7"/>
  <c r="AL221" i="7"/>
  <c r="AL223" i="7"/>
  <c r="AL225" i="7"/>
  <c r="AL233" i="7"/>
  <c r="AL238" i="7"/>
  <c r="AL239" i="7"/>
  <c r="AL243" i="7"/>
  <c r="AL247" i="7"/>
  <c r="AL248" i="7"/>
  <c r="AL250" i="7"/>
  <c r="AL253" i="7"/>
  <c r="AL254" i="7"/>
  <c r="AL255" i="7"/>
  <c r="AL257" i="7"/>
  <c r="AL258" i="7"/>
  <c r="AL264" i="7"/>
  <c r="AL269" i="7"/>
  <c r="AL271" i="7"/>
  <c r="AL272" i="7"/>
  <c r="AL274" i="7"/>
  <c r="AL277" i="7"/>
  <c r="AL278" i="7"/>
  <c r="AL279" i="7"/>
  <c r="AL280" i="7"/>
  <c r="AL282" i="7"/>
  <c r="AL284" i="7"/>
  <c r="AL288" i="7"/>
  <c r="AL289" i="7"/>
  <c r="AL293" i="7"/>
  <c r="AL297" i="7"/>
  <c r="AL299" i="7"/>
  <c r="AL304" i="7"/>
  <c r="AL307" i="7"/>
  <c r="AL308" i="7"/>
  <c r="AL310" i="7"/>
  <c r="AL311" i="7"/>
  <c r="AL312" i="7"/>
  <c r="AL315" i="7"/>
  <c r="AL318" i="7"/>
  <c r="AL321" i="7"/>
  <c r="AL322" i="7"/>
  <c r="AL323" i="7"/>
  <c r="AL324" i="7"/>
  <c r="AL327" i="7"/>
  <c r="AL333" i="7"/>
  <c r="AL336" i="7"/>
  <c r="AL346" i="7"/>
  <c r="AL347" i="7"/>
  <c r="AL351" i="7"/>
  <c r="AL354" i="7"/>
  <c r="AL358" i="7"/>
  <c r="AL360" i="7"/>
  <c r="AL361" i="7"/>
  <c r="AL363" i="7"/>
  <c r="AL365" i="7"/>
  <c r="AL368" i="7"/>
  <c r="AL369" i="7"/>
  <c r="AL372" i="7"/>
  <c r="AL375" i="7"/>
  <c r="AL379" i="7"/>
  <c r="AL381" i="7"/>
  <c r="AL382" i="7"/>
  <c r="AL383" i="7"/>
  <c r="AL385" i="7"/>
  <c r="AL386" i="7"/>
  <c r="AL388" i="7"/>
  <c r="AL389" i="7"/>
  <c r="AL391" i="7"/>
  <c r="AL392" i="7"/>
  <c r="AL394" i="7"/>
  <c r="AL397" i="7"/>
  <c r="AL398" i="7"/>
  <c r="AL401" i="7"/>
  <c r="AL406" i="7"/>
  <c r="AI2" i="7"/>
  <c r="AI3" i="7"/>
  <c r="AI4" i="7"/>
  <c r="AI5" i="7"/>
  <c r="AI6" i="7"/>
  <c r="AI7" i="7"/>
  <c r="AI8" i="7"/>
  <c r="AI9" i="7"/>
  <c r="AI10" i="7"/>
  <c r="AI11" i="7"/>
  <c r="AI12" i="7"/>
  <c r="AI13"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I223" i="7"/>
  <c r="AI224" i="7"/>
  <c r="AI225" i="7"/>
  <c r="AI226" i="7"/>
  <c r="AI227" i="7"/>
  <c r="AI228" i="7"/>
  <c r="AI229" i="7"/>
  <c r="AI230" i="7"/>
  <c r="AI231" i="7"/>
  <c r="AI232" i="7"/>
  <c r="AI233" i="7"/>
  <c r="AI234" i="7"/>
  <c r="AI235" i="7"/>
  <c r="AI236" i="7"/>
  <c r="AI237" i="7"/>
  <c r="AI238" i="7"/>
  <c r="AI239" i="7"/>
  <c r="AI240" i="7"/>
  <c r="AI241" i="7"/>
  <c r="AI242" i="7"/>
  <c r="AI243" i="7"/>
  <c r="AI244" i="7"/>
  <c r="AI245" i="7"/>
  <c r="AI246" i="7"/>
  <c r="AI247" i="7"/>
  <c r="AI248" i="7"/>
  <c r="AI249" i="7"/>
  <c r="AI250" i="7"/>
  <c r="AI251" i="7"/>
  <c r="AI252" i="7"/>
  <c r="AI253" i="7"/>
  <c r="AI254" i="7"/>
  <c r="AI255" i="7"/>
  <c r="AI256" i="7"/>
  <c r="AI257" i="7"/>
  <c r="AI258" i="7"/>
  <c r="AI259" i="7"/>
  <c r="AI260" i="7"/>
  <c r="AI261" i="7"/>
  <c r="AI262" i="7"/>
  <c r="AI263" i="7"/>
  <c r="AI264" i="7"/>
  <c r="AI265" i="7"/>
  <c r="AI266" i="7"/>
  <c r="AI267" i="7"/>
  <c r="AI268" i="7"/>
  <c r="AI269" i="7"/>
  <c r="AI270" i="7"/>
  <c r="AI271" i="7"/>
  <c r="AI272" i="7"/>
  <c r="AI273" i="7"/>
  <c r="AI274" i="7"/>
  <c r="AI275" i="7"/>
  <c r="AI276" i="7"/>
  <c r="AI277" i="7"/>
  <c r="AI278" i="7"/>
  <c r="AI279" i="7"/>
  <c r="AI280" i="7"/>
  <c r="AI281" i="7"/>
  <c r="AI282" i="7"/>
  <c r="AI283" i="7"/>
  <c r="AI284" i="7"/>
  <c r="AI285" i="7"/>
  <c r="AI286" i="7"/>
  <c r="AI287" i="7"/>
  <c r="AI288" i="7"/>
  <c r="AI289" i="7"/>
  <c r="AI290" i="7"/>
  <c r="AI291" i="7"/>
  <c r="AI292" i="7"/>
  <c r="AI293" i="7"/>
  <c r="AI294" i="7"/>
  <c r="AI295" i="7"/>
  <c r="AI296" i="7"/>
  <c r="AI297" i="7"/>
  <c r="AI298" i="7"/>
  <c r="AI299" i="7"/>
  <c r="AI300" i="7"/>
  <c r="AI301" i="7"/>
  <c r="AI302" i="7"/>
  <c r="AI303" i="7"/>
  <c r="AI304" i="7"/>
  <c r="AI305" i="7"/>
  <c r="AI306" i="7"/>
  <c r="AI307" i="7"/>
  <c r="AI308" i="7"/>
  <c r="AI309" i="7"/>
  <c r="AI310" i="7"/>
  <c r="AI311" i="7"/>
  <c r="AI312" i="7"/>
  <c r="AI313" i="7"/>
  <c r="AI314" i="7"/>
  <c r="AI315" i="7"/>
  <c r="AI316" i="7"/>
  <c r="AI317" i="7"/>
  <c r="AI318" i="7"/>
  <c r="AI319" i="7"/>
  <c r="AI320" i="7"/>
  <c r="AI321" i="7"/>
  <c r="AI322" i="7"/>
  <c r="AI323" i="7"/>
  <c r="AI324" i="7"/>
  <c r="AI325" i="7"/>
  <c r="AI326" i="7"/>
  <c r="AI327" i="7"/>
  <c r="AI328" i="7"/>
  <c r="AI329" i="7"/>
  <c r="AI330" i="7"/>
  <c r="AI331" i="7"/>
  <c r="AI332" i="7"/>
  <c r="AI333" i="7"/>
  <c r="AI334" i="7"/>
  <c r="AI335" i="7"/>
  <c r="AI336" i="7"/>
  <c r="AI337" i="7"/>
  <c r="AI338" i="7"/>
  <c r="AI339" i="7"/>
  <c r="AI340" i="7"/>
  <c r="AI341" i="7"/>
  <c r="AI342" i="7"/>
  <c r="AI343" i="7"/>
  <c r="AI344" i="7"/>
  <c r="AI345" i="7"/>
  <c r="AI346" i="7"/>
  <c r="AI347" i="7"/>
  <c r="AI348" i="7"/>
  <c r="AI349" i="7"/>
  <c r="AI350" i="7"/>
  <c r="AI351" i="7"/>
  <c r="AI352" i="7"/>
  <c r="AI353" i="7"/>
  <c r="AI354" i="7"/>
  <c r="AI355" i="7"/>
  <c r="AI356" i="7"/>
  <c r="AI357" i="7"/>
  <c r="AI358" i="7"/>
  <c r="AI359" i="7"/>
  <c r="AI360" i="7"/>
  <c r="AI361" i="7"/>
  <c r="AI362" i="7"/>
  <c r="AI363" i="7"/>
  <c r="AI364" i="7"/>
  <c r="AI365" i="7"/>
  <c r="AI366" i="7"/>
  <c r="AI367" i="7"/>
  <c r="AI368" i="7"/>
  <c r="AI369" i="7"/>
  <c r="AI370" i="7"/>
  <c r="AI371" i="7"/>
  <c r="AI372" i="7"/>
  <c r="AI373" i="7"/>
  <c r="AI374" i="7"/>
  <c r="AI375" i="7"/>
  <c r="AI376" i="7"/>
  <c r="AI377" i="7"/>
  <c r="AI378" i="7"/>
  <c r="AI379" i="7"/>
  <c r="AI380" i="7"/>
  <c r="AI381" i="7"/>
  <c r="AI382" i="7"/>
  <c r="AI383" i="7"/>
  <c r="AI384" i="7"/>
  <c r="AI385" i="7"/>
  <c r="AI386" i="7"/>
  <c r="AI387" i="7"/>
  <c r="AI388" i="7"/>
  <c r="AI389" i="7"/>
  <c r="AI390" i="7"/>
  <c r="AI391" i="7"/>
  <c r="AI392" i="7"/>
  <c r="AI393" i="7"/>
  <c r="AI394" i="7"/>
  <c r="AI395" i="7"/>
  <c r="AI396" i="7"/>
  <c r="AI397" i="7"/>
  <c r="AI398" i="7"/>
  <c r="AI399" i="7"/>
  <c r="AI400" i="7"/>
  <c r="AI401" i="7"/>
  <c r="AI402" i="7"/>
  <c r="AI403" i="7"/>
  <c r="AI404" i="7"/>
  <c r="AI405" i="7"/>
  <c r="AI406" i="7"/>
  <c r="AI407" i="7"/>
  <c r="AI408" i="7"/>
  <c r="AE2" i="7"/>
  <c r="AE3" i="7"/>
  <c r="AE4" i="7"/>
  <c r="AE5" i="7"/>
  <c r="AE6"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92" i="7"/>
  <c r="AE93" i="7"/>
  <c r="AE94" i="7"/>
  <c r="AE95" i="7"/>
  <c r="AE96" i="7"/>
  <c r="AE97" i="7"/>
  <c r="AE98" i="7"/>
  <c r="AE99" i="7"/>
  <c r="AE100" i="7"/>
  <c r="AE101" i="7"/>
  <c r="AE102" i="7"/>
  <c r="AE103" i="7"/>
  <c r="AE104" i="7"/>
  <c r="AE105" i="7"/>
  <c r="AE106" i="7"/>
  <c r="AE107" i="7"/>
  <c r="AE108" i="7"/>
  <c r="AE109" i="7"/>
  <c r="AE110" i="7"/>
  <c r="AE111" i="7"/>
  <c r="AE112" i="7"/>
  <c r="AE113" i="7"/>
  <c r="AE114" i="7"/>
  <c r="AE115" i="7"/>
  <c r="AE116" i="7"/>
  <c r="AE117" i="7"/>
  <c r="AE118" i="7"/>
  <c r="AE119" i="7"/>
  <c r="AE120" i="7"/>
  <c r="AE121" i="7"/>
  <c r="AE122" i="7"/>
  <c r="AE123" i="7"/>
  <c r="AE124" i="7"/>
  <c r="AE125" i="7"/>
  <c r="AE126" i="7"/>
  <c r="AE127" i="7"/>
  <c r="AE128" i="7"/>
  <c r="AE129" i="7"/>
  <c r="AE130" i="7"/>
  <c r="AE131" i="7"/>
  <c r="AE132" i="7"/>
  <c r="AE133" i="7"/>
  <c r="AE134" i="7"/>
  <c r="AE135" i="7"/>
  <c r="AE136" i="7"/>
  <c r="AE137" i="7"/>
  <c r="AE138" i="7"/>
  <c r="AE139" i="7"/>
  <c r="AE140" i="7"/>
  <c r="AE141" i="7"/>
  <c r="AE142" i="7"/>
  <c r="AE143" i="7"/>
  <c r="AE144" i="7"/>
  <c r="AE145" i="7"/>
  <c r="AE146" i="7"/>
  <c r="AE147" i="7"/>
  <c r="AE148" i="7"/>
  <c r="AE149" i="7"/>
  <c r="AE150" i="7"/>
  <c r="AE151" i="7"/>
  <c r="AE152" i="7"/>
  <c r="AE153" i="7"/>
  <c r="AE154" i="7"/>
  <c r="AE155" i="7"/>
  <c r="AE156" i="7"/>
  <c r="AE157" i="7"/>
  <c r="AE158" i="7"/>
  <c r="AE159" i="7"/>
  <c r="AE160" i="7"/>
  <c r="AE161" i="7"/>
  <c r="AE162" i="7"/>
  <c r="AE163" i="7"/>
  <c r="AE164" i="7"/>
  <c r="AE165" i="7"/>
  <c r="AE166" i="7"/>
  <c r="AE167" i="7"/>
  <c r="AE168" i="7"/>
  <c r="AE169" i="7"/>
  <c r="AE170" i="7"/>
  <c r="AE171" i="7"/>
  <c r="AE172" i="7"/>
  <c r="AE173" i="7"/>
  <c r="AE174" i="7"/>
  <c r="AE175" i="7"/>
  <c r="AE176" i="7"/>
  <c r="AE177" i="7"/>
  <c r="AE178" i="7"/>
  <c r="AE179" i="7"/>
  <c r="AE180" i="7"/>
  <c r="AE181" i="7"/>
  <c r="AE182" i="7"/>
  <c r="AE183" i="7"/>
  <c r="AE184" i="7"/>
  <c r="AE185" i="7"/>
  <c r="AE186" i="7"/>
  <c r="AE187" i="7"/>
  <c r="AE188" i="7"/>
  <c r="AE189" i="7"/>
  <c r="AE190" i="7"/>
  <c r="AE191" i="7"/>
  <c r="AE192" i="7"/>
  <c r="AE193" i="7"/>
  <c r="AE194" i="7"/>
  <c r="AE195" i="7"/>
  <c r="AE196" i="7"/>
  <c r="AE197" i="7"/>
  <c r="AE198" i="7"/>
  <c r="AE199" i="7"/>
  <c r="AE200" i="7"/>
  <c r="AE201" i="7"/>
  <c r="AE202" i="7"/>
  <c r="AE203" i="7"/>
  <c r="AE204" i="7"/>
  <c r="AE205" i="7"/>
  <c r="AE206" i="7"/>
  <c r="AE207" i="7"/>
  <c r="AE208" i="7"/>
  <c r="AE209" i="7"/>
  <c r="AE210" i="7"/>
  <c r="AE211" i="7"/>
  <c r="AE212" i="7"/>
  <c r="AE213" i="7"/>
  <c r="AE214" i="7"/>
  <c r="AE215" i="7"/>
  <c r="AE216" i="7"/>
  <c r="AE217" i="7"/>
  <c r="AE218" i="7"/>
  <c r="AE219" i="7"/>
  <c r="AE220" i="7"/>
  <c r="AE221" i="7"/>
  <c r="AE222" i="7"/>
  <c r="AE223" i="7"/>
  <c r="AE224" i="7"/>
  <c r="AE225" i="7"/>
  <c r="AE226" i="7"/>
  <c r="AE227" i="7"/>
  <c r="AE228" i="7"/>
  <c r="AE229" i="7"/>
  <c r="AE230" i="7"/>
  <c r="AE231" i="7"/>
  <c r="AE232" i="7"/>
  <c r="AE233" i="7"/>
  <c r="AE234" i="7"/>
  <c r="AE235" i="7"/>
  <c r="AE236" i="7"/>
  <c r="AE237" i="7"/>
  <c r="AE238" i="7"/>
  <c r="AE239" i="7"/>
  <c r="AE240" i="7"/>
  <c r="AE241" i="7"/>
  <c r="AE242" i="7"/>
  <c r="AE243" i="7"/>
  <c r="AE244" i="7"/>
  <c r="AE245" i="7"/>
  <c r="AE246" i="7"/>
  <c r="AE247" i="7"/>
  <c r="AE248" i="7"/>
  <c r="AE249" i="7"/>
  <c r="AE250" i="7"/>
  <c r="AE251" i="7"/>
  <c r="AE252" i="7"/>
  <c r="AE253" i="7"/>
  <c r="AE254" i="7"/>
  <c r="AE255" i="7"/>
  <c r="AE256" i="7"/>
  <c r="AE257" i="7"/>
  <c r="AE258" i="7"/>
  <c r="AE259" i="7"/>
  <c r="AE260" i="7"/>
  <c r="AE261" i="7"/>
  <c r="AE262" i="7"/>
  <c r="AE263" i="7"/>
  <c r="AE264" i="7"/>
  <c r="AE265" i="7"/>
  <c r="AE266" i="7"/>
  <c r="AE267" i="7"/>
  <c r="AE268" i="7"/>
  <c r="AE269" i="7"/>
  <c r="AE270" i="7"/>
  <c r="AE271" i="7"/>
  <c r="AE272" i="7"/>
  <c r="AE273" i="7"/>
  <c r="AE274" i="7"/>
  <c r="AE275" i="7"/>
  <c r="AE276" i="7"/>
  <c r="AE277" i="7"/>
  <c r="AE278" i="7"/>
  <c r="AE279" i="7"/>
  <c r="AE280" i="7"/>
  <c r="AE281" i="7"/>
  <c r="AE282" i="7"/>
  <c r="AE283" i="7"/>
  <c r="AE284" i="7"/>
  <c r="AE285" i="7"/>
  <c r="AE286" i="7"/>
  <c r="AE287" i="7"/>
  <c r="AE288" i="7"/>
  <c r="AE289" i="7"/>
  <c r="AE290" i="7"/>
  <c r="AE291" i="7"/>
  <c r="AE292" i="7"/>
  <c r="AE293" i="7"/>
  <c r="AE294" i="7"/>
  <c r="AE295" i="7"/>
  <c r="AE296" i="7"/>
  <c r="AE297" i="7"/>
  <c r="AE298" i="7"/>
  <c r="AE299" i="7"/>
  <c r="AE300" i="7"/>
  <c r="AE301" i="7"/>
  <c r="AE302" i="7"/>
  <c r="AE303" i="7"/>
  <c r="AE304" i="7"/>
  <c r="AE305" i="7"/>
  <c r="AE306" i="7"/>
  <c r="AE307" i="7"/>
  <c r="AE308" i="7"/>
  <c r="AE309" i="7"/>
  <c r="AE310" i="7"/>
  <c r="AE311" i="7"/>
  <c r="AE312" i="7"/>
  <c r="AE313" i="7"/>
  <c r="AE314" i="7"/>
  <c r="AE315" i="7"/>
  <c r="AE316" i="7"/>
  <c r="AE317" i="7"/>
  <c r="AE318" i="7"/>
  <c r="AE319" i="7"/>
  <c r="AE320" i="7"/>
  <c r="AE321" i="7"/>
  <c r="AE322" i="7"/>
  <c r="AE323" i="7"/>
  <c r="AE324" i="7"/>
  <c r="AE325" i="7"/>
  <c r="AE326" i="7"/>
  <c r="AE327" i="7"/>
  <c r="AE328" i="7"/>
  <c r="AE329" i="7"/>
  <c r="AE330" i="7"/>
  <c r="AE331" i="7"/>
  <c r="AE332" i="7"/>
  <c r="AE333" i="7"/>
  <c r="AE334" i="7"/>
  <c r="AE335" i="7"/>
  <c r="AE336" i="7"/>
  <c r="AE337" i="7"/>
  <c r="AE338" i="7"/>
  <c r="AE339" i="7"/>
  <c r="AE340" i="7"/>
  <c r="AE341" i="7"/>
  <c r="AE342" i="7"/>
  <c r="AE343" i="7"/>
  <c r="AE344" i="7"/>
  <c r="AE345" i="7"/>
  <c r="AE346" i="7"/>
  <c r="AE347" i="7"/>
  <c r="AE348" i="7"/>
  <c r="AE349" i="7"/>
  <c r="AE350" i="7"/>
  <c r="AE351" i="7"/>
  <c r="AE352" i="7"/>
  <c r="AE353" i="7"/>
  <c r="AE354" i="7"/>
  <c r="AE355" i="7"/>
  <c r="AE356" i="7"/>
  <c r="AE357" i="7"/>
  <c r="AE358" i="7"/>
  <c r="AE359" i="7"/>
  <c r="AE360" i="7"/>
  <c r="AE361" i="7"/>
  <c r="AE362" i="7"/>
  <c r="AE363" i="7"/>
  <c r="AE364" i="7"/>
  <c r="AE365" i="7"/>
  <c r="AE366" i="7"/>
  <c r="AE367" i="7"/>
  <c r="AE368" i="7"/>
  <c r="AE369" i="7"/>
  <c r="AE370" i="7"/>
  <c r="AE371" i="7"/>
  <c r="AE372" i="7"/>
  <c r="AE373" i="7"/>
  <c r="AE374" i="7"/>
  <c r="AE375" i="7"/>
  <c r="AE376" i="7"/>
  <c r="AE377" i="7"/>
  <c r="AE378" i="7"/>
  <c r="AE379" i="7"/>
  <c r="AE380" i="7"/>
  <c r="AE381" i="7"/>
  <c r="AE382" i="7"/>
  <c r="AE383" i="7"/>
  <c r="AE384" i="7"/>
  <c r="AE385" i="7"/>
  <c r="AE386" i="7"/>
  <c r="AE387" i="7"/>
  <c r="AE388" i="7"/>
  <c r="AE389" i="7"/>
  <c r="AE390" i="7"/>
  <c r="AE391" i="7"/>
  <c r="AE392" i="7"/>
  <c r="AE393" i="7"/>
  <c r="AE394" i="7"/>
  <c r="AE395" i="7"/>
  <c r="AE396" i="7"/>
  <c r="AE397" i="7"/>
  <c r="AE398" i="7"/>
  <c r="AE399" i="7"/>
  <c r="AE400" i="7"/>
  <c r="AE401" i="7"/>
  <c r="AE402" i="7"/>
  <c r="AE403" i="7"/>
  <c r="AE404" i="7"/>
  <c r="AE405" i="7"/>
  <c r="AE406" i="7"/>
  <c r="AE407" i="7"/>
  <c r="AE408" i="7"/>
  <c r="AC4" i="7"/>
  <c r="AC5" i="7"/>
  <c r="AC8" i="7"/>
  <c r="AC10" i="7"/>
  <c r="AC11" i="7"/>
  <c r="AC12" i="7"/>
  <c r="AC13" i="7"/>
  <c r="AC14" i="7"/>
  <c r="AC15" i="7"/>
  <c r="AC16" i="7"/>
  <c r="AC21" i="7"/>
  <c r="AC22" i="7"/>
  <c r="AC23" i="7"/>
  <c r="AC24" i="7"/>
  <c r="AC25" i="7"/>
  <c r="AC26" i="7"/>
  <c r="AC27" i="7"/>
  <c r="AC31" i="7"/>
  <c r="AC32" i="7"/>
  <c r="AC33" i="7"/>
  <c r="AC34" i="7"/>
  <c r="AC35" i="7"/>
  <c r="AC36" i="7"/>
  <c r="AC41" i="7"/>
  <c r="AC46" i="7"/>
  <c r="AC48" i="7"/>
  <c r="AC49" i="7"/>
  <c r="AC53" i="7"/>
  <c r="AC54" i="7"/>
  <c r="AC56" i="7"/>
  <c r="AC57" i="7"/>
  <c r="AC60" i="7"/>
  <c r="AC62" i="7"/>
  <c r="AC63" i="7"/>
  <c r="AC64" i="7"/>
  <c r="AC65" i="7"/>
  <c r="AC67" i="7"/>
  <c r="AC68" i="7"/>
  <c r="AC69" i="7"/>
  <c r="AC70" i="7"/>
  <c r="AC74" i="7"/>
  <c r="AC77" i="7"/>
  <c r="AC78" i="7"/>
  <c r="AC79" i="7"/>
  <c r="AC80" i="7"/>
  <c r="AC82" i="7"/>
  <c r="AC85" i="7"/>
  <c r="AC87" i="7"/>
  <c r="AC88" i="7"/>
  <c r="AC89" i="7"/>
  <c r="AC90" i="7"/>
  <c r="AC91" i="7"/>
  <c r="AC93" i="7"/>
  <c r="AC94" i="7"/>
  <c r="AC95" i="7"/>
  <c r="AC97" i="7"/>
  <c r="AC98" i="7"/>
  <c r="AC99" i="7"/>
  <c r="AC101" i="7"/>
  <c r="AC104" i="7"/>
  <c r="AC106" i="7"/>
  <c r="AC107" i="7"/>
  <c r="AC111" i="7"/>
  <c r="AC112" i="7"/>
  <c r="AC115" i="7"/>
  <c r="AC117" i="7"/>
  <c r="AC119" i="7"/>
  <c r="AC120" i="7"/>
  <c r="AC121" i="7"/>
  <c r="AC122" i="7"/>
  <c r="AC123" i="7"/>
  <c r="AC125" i="7"/>
  <c r="AC126" i="7"/>
  <c r="AC130" i="7"/>
  <c r="AC131" i="7"/>
  <c r="AC133" i="7"/>
  <c r="AC135" i="7"/>
  <c r="AC136" i="7"/>
  <c r="AC138" i="7"/>
  <c r="AC140" i="7"/>
  <c r="AC141" i="7"/>
  <c r="AC143" i="7"/>
  <c r="AC144" i="7"/>
  <c r="AC145" i="7"/>
  <c r="AC146" i="7"/>
  <c r="AC147" i="7"/>
  <c r="AC148" i="7"/>
  <c r="AC150" i="7"/>
  <c r="AC151" i="7"/>
  <c r="AC152" i="7"/>
  <c r="AC153" i="7"/>
  <c r="AC154" i="7"/>
  <c r="AC156" i="7"/>
  <c r="AC157" i="7"/>
  <c r="AC158" i="7"/>
  <c r="AC161" i="7"/>
  <c r="AC162" i="7"/>
  <c r="AC164" i="7"/>
  <c r="AC165" i="7"/>
  <c r="AC166" i="7"/>
  <c r="AC167" i="7"/>
  <c r="AC168" i="7"/>
  <c r="AC169" i="7"/>
  <c r="AC170" i="7"/>
  <c r="AC171" i="7"/>
  <c r="AC172" i="7"/>
  <c r="AC175" i="7"/>
  <c r="AC176" i="7"/>
  <c r="AC178" i="7"/>
  <c r="AC182" i="7"/>
  <c r="AC184" i="7"/>
  <c r="AC185" i="7"/>
  <c r="AC188" i="7"/>
  <c r="AC195" i="7"/>
  <c r="AC196" i="7"/>
  <c r="AC197" i="7"/>
  <c r="AC198" i="7"/>
  <c r="AC199" i="7"/>
  <c r="AC200" i="7"/>
  <c r="AC202" i="7"/>
  <c r="AC205" i="7"/>
  <c r="AC206" i="7"/>
  <c r="AC208" i="7"/>
  <c r="AC210" i="7"/>
  <c r="AC212" i="7"/>
  <c r="AC218" i="7"/>
  <c r="AC219" i="7"/>
  <c r="AC220" i="7"/>
  <c r="AC221" i="7"/>
  <c r="AC222" i="7"/>
  <c r="AC224" i="7"/>
  <c r="AC227" i="7"/>
  <c r="AC228" i="7"/>
  <c r="AC229" i="7"/>
  <c r="AC230" i="7"/>
  <c r="AC232" i="7"/>
  <c r="AC234" i="7"/>
  <c r="AC238" i="7"/>
  <c r="AC239" i="7"/>
  <c r="AC240" i="7"/>
  <c r="AC241" i="7"/>
  <c r="AC243" i="7"/>
  <c r="AC244" i="7"/>
  <c r="AC248" i="7"/>
  <c r="AC249" i="7"/>
  <c r="AC250" i="7"/>
  <c r="AC251" i="7"/>
  <c r="AC252" i="7"/>
  <c r="AC254" i="7"/>
  <c r="AC255" i="7"/>
  <c r="AC256" i="7"/>
  <c r="AC257" i="7"/>
  <c r="AC258" i="7"/>
  <c r="AC260" i="7"/>
  <c r="AC262" i="7"/>
  <c r="AC263" i="7"/>
  <c r="AC264" i="7"/>
  <c r="AC266" i="7"/>
  <c r="AC267" i="7"/>
  <c r="AC272" i="7"/>
  <c r="AC274" i="7"/>
  <c r="AC277" i="7"/>
  <c r="AC278" i="7"/>
  <c r="AC281" i="7"/>
  <c r="AC283" i="7"/>
  <c r="AC284" i="7"/>
  <c r="AC285" i="7"/>
  <c r="AC286" i="7"/>
  <c r="AC287" i="7"/>
  <c r="AC288" i="7"/>
  <c r="AC289" i="7"/>
  <c r="AC293" i="7"/>
  <c r="AC297" i="7"/>
  <c r="AC298" i="7"/>
  <c r="AC299" i="7"/>
  <c r="AC302" i="7"/>
  <c r="AC306" i="7"/>
  <c r="AC307" i="7"/>
  <c r="AC308" i="7"/>
  <c r="AC309" i="7"/>
  <c r="AC310" i="7"/>
  <c r="AC312" i="7"/>
  <c r="AC313" i="7"/>
  <c r="AC318" i="7"/>
  <c r="AC319" i="7"/>
  <c r="AC320" i="7"/>
  <c r="AC322" i="7"/>
  <c r="AC324" i="7"/>
  <c r="AC327" i="7"/>
  <c r="AC328" i="7"/>
  <c r="AC332" i="7"/>
  <c r="AC333" i="7"/>
  <c r="AC334" i="7"/>
  <c r="AC335" i="7"/>
  <c r="AC336" i="7"/>
  <c r="AC337" i="7"/>
  <c r="AC338" i="7"/>
  <c r="AC340" i="7"/>
  <c r="AC341" i="7"/>
  <c r="AC346" i="7"/>
  <c r="AC347" i="7"/>
  <c r="AC349" i="7"/>
  <c r="AC351" i="7"/>
  <c r="AC353" i="7"/>
  <c r="AC354" i="7"/>
  <c r="AC355" i="7"/>
  <c r="AC359" i="7"/>
  <c r="AC360" i="7"/>
  <c r="AC363" i="7"/>
  <c r="AC364" i="7"/>
  <c r="AC365" i="7"/>
  <c r="AC366" i="7"/>
  <c r="AC369" i="7"/>
  <c r="AC370" i="7"/>
  <c r="AC371" i="7"/>
  <c r="AC372" i="7"/>
  <c r="AC375" i="7"/>
  <c r="AC379" i="7"/>
  <c r="AC380" i="7"/>
  <c r="AC381" i="7"/>
  <c r="AC383" i="7"/>
  <c r="AC384" i="7"/>
  <c r="AC385" i="7"/>
  <c r="AC386" i="7"/>
  <c r="AC387" i="7"/>
  <c r="AC389" i="7"/>
  <c r="AC391" i="7"/>
  <c r="AC392" i="7"/>
  <c r="AC393" i="7"/>
  <c r="AC394" i="7"/>
  <c r="AC396" i="7"/>
  <c r="AC399" i="7"/>
  <c r="AC400" i="7"/>
  <c r="AC401" i="7"/>
  <c r="AC404" i="7"/>
  <c r="AC407" i="7"/>
  <c r="Z2" i="7"/>
  <c r="Z3" i="7"/>
  <c r="Z4" i="7"/>
  <c r="Z5" i="7"/>
  <c r="Z6" i="7"/>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212" i="7"/>
  <c r="Z213" i="7"/>
  <c r="Z214" i="7"/>
  <c r="Z215" i="7"/>
  <c r="Z216" i="7"/>
  <c r="Z217" i="7"/>
  <c r="Z218" i="7"/>
  <c r="Z219" i="7"/>
  <c r="Z220" i="7"/>
  <c r="Z221" i="7"/>
  <c r="Z222" i="7"/>
  <c r="Z223" i="7"/>
  <c r="Z224" i="7"/>
  <c r="Z225" i="7"/>
  <c r="Z226" i="7"/>
  <c r="Z227"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60" i="7"/>
  <c r="Z261" i="7"/>
  <c r="Z262" i="7"/>
  <c r="Z263" i="7"/>
  <c r="Z264" i="7"/>
  <c r="Z265" i="7"/>
  <c r="Z266" i="7"/>
  <c r="Z267" i="7"/>
  <c r="Z268" i="7"/>
  <c r="Z269" i="7"/>
  <c r="Z270" i="7"/>
  <c r="Z271" i="7"/>
  <c r="Z272" i="7"/>
  <c r="Z273" i="7"/>
  <c r="Z274" i="7"/>
  <c r="Z275" i="7"/>
  <c r="Z276" i="7"/>
  <c r="Z277" i="7"/>
  <c r="Z278" i="7"/>
  <c r="Z279" i="7"/>
  <c r="Z280" i="7"/>
  <c r="Z281" i="7"/>
  <c r="Z282" i="7"/>
  <c r="Z283" i="7"/>
  <c r="Z284" i="7"/>
  <c r="Z286" i="7"/>
  <c r="Z287" i="7"/>
  <c r="Z288" i="7"/>
  <c r="Z289" i="7"/>
  <c r="Z290" i="7"/>
  <c r="Z291" i="7"/>
  <c r="Z292" i="7"/>
  <c r="Z293" i="7"/>
  <c r="Z294" i="7"/>
  <c r="Z295" i="7"/>
  <c r="Z296" i="7"/>
  <c r="Z297" i="7"/>
  <c r="Z298" i="7"/>
  <c r="Z299" i="7"/>
  <c r="Z300" i="7"/>
  <c r="Z301" i="7"/>
  <c r="Z302" i="7"/>
  <c r="Z303" i="7"/>
  <c r="Z304" i="7"/>
  <c r="Z305" i="7"/>
  <c r="Z306" i="7"/>
  <c r="Z307" i="7"/>
  <c r="Z308" i="7"/>
  <c r="Z309" i="7"/>
  <c r="Z310" i="7"/>
  <c r="Z311" i="7"/>
  <c r="Z312" i="7"/>
  <c r="Z313" i="7"/>
  <c r="Z314" i="7"/>
  <c r="Z315" i="7"/>
  <c r="Z316" i="7"/>
  <c r="Z317" i="7"/>
  <c r="Z318" i="7"/>
  <c r="Z319" i="7"/>
  <c r="Z320" i="7"/>
  <c r="Z321" i="7"/>
  <c r="Z322" i="7"/>
  <c r="Z323" i="7"/>
  <c r="Z324" i="7"/>
  <c r="Z325" i="7"/>
  <c r="Z326" i="7"/>
  <c r="Z327" i="7"/>
  <c r="Z328" i="7"/>
  <c r="Z329" i="7"/>
  <c r="Z330" i="7"/>
  <c r="Z331" i="7"/>
  <c r="Z332" i="7"/>
  <c r="Z333" i="7"/>
  <c r="Z334" i="7"/>
  <c r="Z335" i="7"/>
  <c r="Z336" i="7"/>
  <c r="Z337" i="7"/>
  <c r="Z338" i="7"/>
  <c r="Z339" i="7"/>
  <c r="Z340" i="7"/>
  <c r="Z341" i="7"/>
  <c r="Z342" i="7"/>
  <c r="Z343" i="7"/>
  <c r="Z344" i="7"/>
  <c r="Z345" i="7"/>
  <c r="Z346" i="7"/>
  <c r="Z347" i="7"/>
  <c r="Z348" i="7"/>
  <c r="Z349" i="7"/>
  <c r="Z350" i="7"/>
  <c r="Z351" i="7"/>
  <c r="Z352" i="7"/>
  <c r="Z353" i="7"/>
  <c r="Z354" i="7"/>
  <c r="Z355" i="7"/>
  <c r="Z356" i="7"/>
  <c r="Z357" i="7"/>
  <c r="Z358" i="7"/>
  <c r="Z359" i="7"/>
  <c r="Z360" i="7"/>
  <c r="Z361" i="7"/>
  <c r="Z362" i="7"/>
  <c r="Z363" i="7"/>
  <c r="Z364" i="7"/>
  <c r="Z365" i="7"/>
  <c r="Z366" i="7"/>
  <c r="Z367" i="7"/>
  <c r="Z368" i="7"/>
  <c r="Z369" i="7"/>
  <c r="Z370" i="7"/>
  <c r="Z371" i="7"/>
  <c r="Z372" i="7"/>
  <c r="Z373" i="7"/>
  <c r="Z374" i="7"/>
  <c r="Z375" i="7"/>
  <c r="Z376" i="7"/>
  <c r="Z377" i="7"/>
  <c r="Z378" i="7"/>
  <c r="Z379" i="7"/>
  <c r="Z380" i="7"/>
  <c r="Z381" i="7"/>
  <c r="Z382" i="7"/>
  <c r="Z383" i="7"/>
  <c r="Z384" i="7"/>
  <c r="Z385" i="7"/>
  <c r="Z386" i="7"/>
  <c r="Z387" i="7"/>
  <c r="Z388" i="7"/>
  <c r="Z389" i="7"/>
  <c r="Z390" i="7"/>
  <c r="Z391" i="7"/>
  <c r="Z392" i="7"/>
  <c r="Z393" i="7"/>
  <c r="Z394" i="7"/>
  <c r="Z395" i="7"/>
  <c r="Z396" i="7"/>
  <c r="Z397" i="7"/>
  <c r="Z398" i="7"/>
  <c r="Z399" i="7"/>
  <c r="Z400" i="7"/>
  <c r="Z401" i="7"/>
  <c r="Z402" i="7"/>
  <c r="Z403" i="7"/>
  <c r="Z404" i="7"/>
  <c r="Z405" i="7"/>
  <c r="Z406" i="7"/>
  <c r="Z407" i="7"/>
  <c r="Z408" i="7"/>
  <c r="V2" i="7"/>
  <c r="V3" i="7"/>
  <c r="G3" i="7" s="1"/>
  <c r="V4" i="7"/>
  <c r="V5" i="7"/>
  <c r="V6" i="7"/>
  <c r="V7" i="7"/>
  <c r="G7" i="7" s="1"/>
  <c r="V8" i="7"/>
  <c r="V9" i="7"/>
  <c r="V10" i="7"/>
  <c r="V11" i="7"/>
  <c r="G11" i="7" s="1"/>
  <c r="V12" i="7"/>
  <c r="V13" i="7"/>
  <c r="V14" i="7"/>
  <c r="V15" i="7"/>
  <c r="G15" i="7" s="1"/>
  <c r="V16" i="7"/>
  <c r="V17" i="7"/>
  <c r="V18" i="7"/>
  <c r="V19" i="7"/>
  <c r="G19" i="7" s="1"/>
  <c r="V20" i="7"/>
  <c r="V21" i="7"/>
  <c r="V22" i="7"/>
  <c r="V23" i="7"/>
  <c r="G23" i="7" s="1"/>
  <c r="V24" i="7"/>
  <c r="V25" i="7"/>
  <c r="V26" i="7"/>
  <c r="V27" i="7"/>
  <c r="G27" i="7" s="1"/>
  <c r="V28" i="7"/>
  <c r="V29" i="7"/>
  <c r="V30" i="7"/>
  <c r="V31" i="7"/>
  <c r="G31" i="7" s="1"/>
  <c r="V32" i="7"/>
  <c r="V33" i="7"/>
  <c r="V34" i="7"/>
  <c r="V35" i="7"/>
  <c r="G35" i="7" s="1"/>
  <c r="V36" i="7"/>
  <c r="V37" i="7"/>
  <c r="V38" i="7"/>
  <c r="V39" i="7"/>
  <c r="G39" i="7" s="1"/>
  <c r="V40" i="7"/>
  <c r="V41" i="7"/>
  <c r="V42" i="7"/>
  <c r="V43" i="7"/>
  <c r="G43" i="7" s="1"/>
  <c r="V44" i="7"/>
  <c r="V45" i="7"/>
  <c r="V46" i="7"/>
  <c r="V47" i="7"/>
  <c r="G47" i="7" s="1"/>
  <c r="V48" i="7"/>
  <c r="V49" i="7"/>
  <c r="V50" i="7"/>
  <c r="V51" i="7"/>
  <c r="G51" i="7" s="1"/>
  <c r="V52" i="7"/>
  <c r="V53" i="7"/>
  <c r="V54" i="7"/>
  <c r="V55" i="7"/>
  <c r="G55" i="7" s="1"/>
  <c r="V56" i="7"/>
  <c r="V57" i="7"/>
  <c r="V58" i="7"/>
  <c r="V59" i="7"/>
  <c r="G59" i="7" s="1"/>
  <c r="V60" i="7"/>
  <c r="V61" i="7"/>
  <c r="V62" i="7"/>
  <c r="V63" i="7"/>
  <c r="G63" i="7" s="1"/>
  <c r="V64" i="7"/>
  <c r="V65" i="7"/>
  <c r="V66" i="7"/>
  <c r="V67" i="7"/>
  <c r="G67" i="7" s="1"/>
  <c r="V68" i="7"/>
  <c r="V69" i="7"/>
  <c r="V70" i="7"/>
  <c r="V71" i="7"/>
  <c r="G71" i="7" s="1"/>
  <c r="V72" i="7"/>
  <c r="V73" i="7"/>
  <c r="V74" i="7"/>
  <c r="V75" i="7"/>
  <c r="G75" i="7" s="1"/>
  <c r="V76" i="7"/>
  <c r="V77" i="7"/>
  <c r="V78" i="7"/>
  <c r="V79" i="7"/>
  <c r="G79" i="7" s="1"/>
  <c r="V80" i="7"/>
  <c r="V81" i="7"/>
  <c r="V82" i="7"/>
  <c r="V83" i="7"/>
  <c r="G83" i="7" s="1"/>
  <c r="V84" i="7"/>
  <c r="V85" i="7"/>
  <c r="V86" i="7"/>
  <c r="V87" i="7"/>
  <c r="G87" i="7" s="1"/>
  <c r="V88" i="7"/>
  <c r="V89" i="7"/>
  <c r="V90" i="7"/>
  <c r="V91" i="7"/>
  <c r="G91" i="7" s="1"/>
  <c r="V92" i="7"/>
  <c r="V93" i="7"/>
  <c r="V94" i="7"/>
  <c r="V95" i="7"/>
  <c r="G95" i="7" s="1"/>
  <c r="V96" i="7"/>
  <c r="V97" i="7"/>
  <c r="V98" i="7"/>
  <c r="V99" i="7"/>
  <c r="G99" i="7" s="1"/>
  <c r="V100" i="7"/>
  <c r="V101" i="7"/>
  <c r="V102" i="7"/>
  <c r="V103" i="7"/>
  <c r="G103" i="7" s="1"/>
  <c r="V104" i="7"/>
  <c r="V105" i="7"/>
  <c r="V106" i="7"/>
  <c r="V107" i="7"/>
  <c r="G107" i="7" s="1"/>
  <c r="V108" i="7"/>
  <c r="V109" i="7"/>
  <c r="V110" i="7"/>
  <c r="V111" i="7"/>
  <c r="G111" i="7" s="1"/>
  <c r="V112" i="7"/>
  <c r="V113" i="7"/>
  <c r="V114" i="7"/>
  <c r="V115" i="7"/>
  <c r="G115" i="7" s="1"/>
  <c r="V116" i="7"/>
  <c r="V117" i="7"/>
  <c r="V118" i="7"/>
  <c r="V119" i="7"/>
  <c r="G119" i="7" s="1"/>
  <c r="V120" i="7"/>
  <c r="V121" i="7"/>
  <c r="V122" i="7"/>
  <c r="V123" i="7"/>
  <c r="G123" i="7" s="1"/>
  <c r="V124" i="7"/>
  <c r="V125" i="7"/>
  <c r="V126" i="7"/>
  <c r="V127" i="7"/>
  <c r="G127" i="7" s="1"/>
  <c r="V128" i="7"/>
  <c r="V129" i="7"/>
  <c r="V130" i="7"/>
  <c r="V131" i="7"/>
  <c r="G131" i="7" s="1"/>
  <c r="V132" i="7"/>
  <c r="V133" i="7"/>
  <c r="V134" i="7"/>
  <c r="V135" i="7"/>
  <c r="G135" i="7" s="1"/>
  <c r="V136" i="7"/>
  <c r="V137" i="7"/>
  <c r="V138" i="7"/>
  <c r="V139" i="7"/>
  <c r="G139" i="7" s="1"/>
  <c r="V140" i="7"/>
  <c r="V141" i="7"/>
  <c r="V142" i="7"/>
  <c r="V143" i="7"/>
  <c r="G143" i="7" s="1"/>
  <c r="V144" i="7"/>
  <c r="V145" i="7"/>
  <c r="V146" i="7"/>
  <c r="V147" i="7"/>
  <c r="G147" i="7" s="1"/>
  <c r="V148" i="7"/>
  <c r="V149" i="7"/>
  <c r="V150" i="7"/>
  <c r="V151" i="7"/>
  <c r="G151" i="7" s="1"/>
  <c r="V152" i="7"/>
  <c r="V153" i="7"/>
  <c r="V154" i="7"/>
  <c r="V155" i="7"/>
  <c r="G155" i="7" s="1"/>
  <c r="V156" i="7"/>
  <c r="V157" i="7"/>
  <c r="V158" i="7"/>
  <c r="V159" i="7"/>
  <c r="G159" i="7" s="1"/>
  <c r="V160" i="7"/>
  <c r="V161" i="7"/>
  <c r="V162" i="7"/>
  <c r="V163" i="7"/>
  <c r="G163" i="7" s="1"/>
  <c r="V164" i="7"/>
  <c r="V165" i="7"/>
  <c r="V166" i="7"/>
  <c r="V167" i="7"/>
  <c r="G167" i="7" s="1"/>
  <c r="V168" i="7"/>
  <c r="V169" i="7"/>
  <c r="V170" i="7"/>
  <c r="V171" i="7"/>
  <c r="G171" i="7" s="1"/>
  <c r="V172" i="7"/>
  <c r="V173" i="7"/>
  <c r="V174" i="7"/>
  <c r="V175" i="7"/>
  <c r="G175" i="7" s="1"/>
  <c r="V176" i="7"/>
  <c r="V177" i="7"/>
  <c r="V178" i="7"/>
  <c r="V179" i="7"/>
  <c r="G179" i="7" s="1"/>
  <c r="V180" i="7"/>
  <c r="V181" i="7"/>
  <c r="V182" i="7"/>
  <c r="V183" i="7"/>
  <c r="G183" i="7" s="1"/>
  <c r="V184" i="7"/>
  <c r="V185" i="7"/>
  <c r="V186" i="7"/>
  <c r="V187" i="7"/>
  <c r="G187" i="7" s="1"/>
  <c r="V188" i="7"/>
  <c r="V189" i="7"/>
  <c r="V190" i="7"/>
  <c r="V191" i="7"/>
  <c r="G191" i="7" s="1"/>
  <c r="V192" i="7"/>
  <c r="V193" i="7"/>
  <c r="V194" i="7"/>
  <c r="V195" i="7"/>
  <c r="G195" i="7" s="1"/>
  <c r="V196" i="7"/>
  <c r="V197" i="7"/>
  <c r="V198" i="7"/>
  <c r="V199" i="7"/>
  <c r="G199" i="7" s="1"/>
  <c r="V200" i="7"/>
  <c r="V201" i="7"/>
  <c r="V202" i="7"/>
  <c r="V203" i="7"/>
  <c r="G203" i="7" s="1"/>
  <c r="V204" i="7"/>
  <c r="V205" i="7"/>
  <c r="V206" i="7"/>
  <c r="V207" i="7"/>
  <c r="G207" i="7" s="1"/>
  <c r="V208" i="7"/>
  <c r="V209" i="7"/>
  <c r="V210" i="7"/>
  <c r="V211" i="7"/>
  <c r="G211" i="7" s="1"/>
  <c r="V212" i="7"/>
  <c r="V213" i="7"/>
  <c r="V214" i="7"/>
  <c r="V215" i="7"/>
  <c r="G215" i="7" s="1"/>
  <c r="V216" i="7"/>
  <c r="V217" i="7"/>
  <c r="V218" i="7"/>
  <c r="V219" i="7"/>
  <c r="G219" i="7" s="1"/>
  <c r="V220" i="7"/>
  <c r="V221" i="7"/>
  <c r="V222" i="7"/>
  <c r="V223" i="7"/>
  <c r="G223" i="7" s="1"/>
  <c r="V224" i="7"/>
  <c r="V225" i="7"/>
  <c r="V226" i="7"/>
  <c r="V227" i="7"/>
  <c r="G227" i="7" s="1"/>
  <c r="V228" i="7"/>
  <c r="V229" i="7"/>
  <c r="V230" i="7"/>
  <c r="V231" i="7"/>
  <c r="G231" i="7" s="1"/>
  <c r="V232" i="7"/>
  <c r="V233" i="7"/>
  <c r="V234" i="7"/>
  <c r="V235" i="7"/>
  <c r="G235" i="7" s="1"/>
  <c r="V236" i="7"/>
  <c r="V237" i="7"/>
  <c r="V238" i="7"/>
  <c r="V239" i="7"/>
  <c r="G239" i="7" s="1"/>
  <c r="V240" i="7"/>
  <c r="V241" i="7"/>
  <c r="V242" i="7"/>
  <c r="V243" i="7"/>
  <c r="G243" i="7" s="1"/>
  <c r="V244" i="7"/>
  <c r="V245" i="7"/>
  <c r="V246" i="7"/>
  <c r="V247" i="7"/>
  <c r="G247" i="7" s="1"/>
  <c r="V248" i="7"/>
  <c r="V249" i="7"/>
  <c r="V250" i="7"/>
  <c r="V251" i="7"/>
  <c r="G251" i="7" s="1"/>
  <c r="V252" i="7"/>
  <c r="V253" i="7"/>
  <c r="V254" i="7"/>
  <c r="V255" i="7"/>
  <c r="G255" i="7" s="1"/>
  <c r="V256" i="7"/>
  <c r="V257" i="7"/>
  <c r="V258" i="7"/>
  <c r="V259" i="7"/>
  <c r="G259" i="7" s="1"/>
  <c r="V260" i="7"/>
  <c r="V261" i="7"/>
  <c r="V262" i="7"/>
  <c r="V263" i="7"/>
  <c r="G263" i="7" s="1"/>
  <c r="V264" i="7"/>
  <c r="V265" i="7"/>
  <c r="V266" i="7"/>
  <c r="V267" i="7"/>
  <c r="G267" i="7" s="1"/>
  <c r="V268" i="7"/>
  <c r="V269" i="7"/>
  <c r="V270" i="7"/>
  <c r="V271" i="7"/>
  <c r="G271" i="7" s="1"/>
  <c r="V272" i="7"/>
  <c r="V273" i="7"/>
  <c r="V274" i="7"/>
  <c r="V275" i="7"/>
  <c r="G275" i="7" s="1"/>
  <c r="V276" i="7"/>
  <c r="V277" i="7"/>
  <c r="V278" i="7"/>
  <c r="V279" i="7"/>
  <c r="G279" i="7" s="1"/>
  <c r="V280" i="7"/>
  <c r="V281" i="7"/>
  <c r="V282" i="7"/>
  <c r="V283" i="7"/>
  <c r="G283" i="7" s="1"/>
  <c r="V284" i="7"/>
  <c r="V285" i="7"/>
  <c r="V286" i="7"/>
  <c r="V287" i="7"/>
  <c r="G287" i="7" s="1"/>
  <c r="V288" i="7"/>
  <c r="V289" i="7"/>
  <c r="V290" i="7"/>
  <c r="V291" i="7"/>
  <c r="G291" i="7" s="1"/>
  <c r="V292" i="7"/>
  <c r="V293" i="7"/>
  <c r="V294" i="7"/>
  <c r="V295" i="7"/>
  <c r="G295" i="7" s="1"/>
  <c r="V296" i="7"/>
  <c r="V297" i="7"/>
  <c r="V298" i="7"/>
  <c r="V299" i="7"/>
  <c r="G299" i="7" s="1"/>
  <c r="V300" i="7"/>
  <c r="V301" i="7"/>
  <c r="V302" i="7"/>
  <c r="V303" i="7"/>
  <c r="G303" i="7" s="1"/>
  <c r="V304" i="7"/>
  <c r="V305" i="7"/>
  <c r="V306" i="7"/>
  <c r="V307" i="7"/>
  <c r="G307" i="7" s="1"/>
  <c r="V308" i="7"/>
  <c r="V309" i="7"/>
  <c r="V310" i="7"/>
  <c r="V311" i="7"/>
  <c r="G311" i="7" s="1"/>
  <c r="V312" i="7"/>
  <c r="V313" i="7"/>
  <c r="V314" i="7"/>
  <c r="V315" i="7"/>
  <c r="G315" i="7" s="1"/>
  <c r="V316" i="7"/>
  <c r="V317" i="7"/>
  <c r="V318" i="7"/>
  <c r="V319" i="7"/>
  <c r="G319" i="7" s="1"/>
  <c r="V320" i="7"/>
  <c r="V321" i="7"/>
  <c r="V322" i="7"/>
  <c r="V323" i="7"/>
  <c r="G323" i="7" s="1"/>
  <c r="V324" i="7"/>
  <c r="V325" i="7"/>
  <c r="V326" i="7"/>
  <c r="V327" i="7"/>
  <c r="G327" i="7" s="1"/>
  <c r="V328" i="7"/>
  <c r="V329" i="7"/>
  <c r="V330" i="7"/>
  <c r="V331" i="7"/>
  <c r="G331" i="7" s="1"/>
  <c r="V332" i="7"/>
  <c r="V333" i="7"/>
  <c r="V334" i="7"/>
  <c r="V335" i="7"/>
  <c r="G335" i="7" s="1"/>
  <c r="V336" i="7"/>
  <c r="V337" i="7"/>
  <c r="V338" i="7"/>
  <c r="V339" i="7"/>
  <c r="G339" i="7" s="1"/>
  <c r="V340" i="7"/>
  <c r="V341" i="7"/>
  <c r="V342" i="7"/>
  <c r="V343" i="7"/>
  <c r="G343" i="7" s="1"/>
  <c r="V344" i="7"/>
  <c r="V345" i="7"/>
  <c r="V346" i="7"/>
  <c r="V347" i="7"/>
  <c r="G347" i="7" s="1"/>
  <c r="V348" i="7"/>
  <c r="V349" i="7"/>
  <c r="V350" i="7"/>
  <c r="V351" i="7"/>
  <c r="G351" i="7" s="1"/>
  <c r="V352" i="7"/>
  <c r="V353" i="7"/>
  <c r="V354" i="7"/>
  <c r="V355" i="7"/>
  <c r="G355" i="7" s="1"/>
  <c r="V356" i="7"/>
  <c r="V357" i="7"/>
  <c r="V358" i="7"/>
  <c r="V359" i="7"/>
  <c r="G359" i="7" s="1"/>
  <c r="V360" i="7"/>
  <c r="V361" i="7"/>
  <c r="V362" i="7"/>
  <c r="V363" i="7"/>
  <c r="G363" i="7" s="1"/>
  <c r="V364" i="7"/>
  <c r="V365" i="7"/>
  <c r="V366" i="7"/>
  <c r="V367" i="7"/>
  <c r="G367" i="7" s="1"/>
  <c r="V368" i="7"/>
  <c r="V369" i="7"/>
  <c r="V370" i="7"/>
  <c r="V371" i="7"/>
  <c r="G371" i="7" s="1"/>
  <c r="V372" i="7"/>
  <c r="V373" i="7"/>
  <c r="V374" i="7"/>
  <c r="V375" i="7"/>
  <c r="G375" i="7" s="1"/>
  <c r="V376" i="7"/>
  <c r="V377" i="7"/>
  <c r="V378" i="7"/>
  <c r="V379" i="7"/>
  <c r="G379" i="7" s="1"/>
  <c r="V380" i="7"/>
  <c r="V381" i="7"/>
  <c r="V382" i="7"/>
  <c r="V383" i="7"/>
  <c r="G383" i="7" s="1"/>
  <c r="V384" i="7"/>
  <c r="V385" i="7"/>
  <c r="V386" i="7"/>
  <c r="V387" i="7"/>
  <c r="G387" i="7" s="1"/>
  <c r="V388" i="7"/>
  <c r="V389" i="7"/>
  <c r="V390" i="7"/>
  <c r="V391" i="7"/>
  <c r="G391" i="7" s="1"/>
  <c r="V392" i="7"/>
  <c r="V393" i="7"/>
  <c r="V394" i="7"/>
  <c r="V395" i="7"/>
  <c r="G395" i="7" s="1"/>
  <c r="V396" i="7"/>
  <c r="V397" i="7"/>
  <c r="V398" i="7"/>
  <c r="V399" i="7"/>
  <c r="G399" i="7" s="1"/>
  <c r="V400" i="7"/>
  <c r="V401" i="7"/>
  <c r="V402" i="7"/>
  <c r="V403" i="7"/>
  <c r="G403" i="7" s="1"/>
  <c r="V404" i="7"/>
  <c r="V405" i="7"/>
  <c r="V406" i="7"/>
  <c r="V407" i="7"/>
  <c r="G407" i="7" s="1"/>
  <c r="V408" i="7"/>
  <c r="K26" i="7"/>
  <c r="K25" i="7"/>
  <c r="K24" i="7"/>
  <c r="K23" i="7"/>
  <c r="K22" i="7"/>
  <c r="K21" i="7"/>
  <c r="K18" i="7"/>
  <c r="K17" i="7"/>
  <c r="K16" i="7"/>
  <c r="K15" i="7"/>
  <c r="K14" i="7"/>
  <c r="K13" i="7"/>
  <c r="K10" i="7"/>
  <c r="K9" i="7"/>
  <c r="K8" i="7"/>
  <c r="K7" i="7"/>
  <c r="K6" i="7"/>
  <c r="K5" i="7"/>
  <c r="K2" i="7"/>
  <c r="G406" i="7" l="1"/>
  <c r="G398" i="7"/>
  <c r="G390" i="7"/>
  <c r="G382" i="7"/>
  <c r="G374" i="7"/>
  <c r="G366" i="7"/>
  <c r="G358" i="7"/>
  <c r="G350" i="7"/>
  <c r="G342" i="7"/>
  <c r="G334" i="7"/>
  <c r="G326" i="7"/>
  <c r="G318" i="7"/>
  <c r="G310" i="7"/>
  <c r="G302" i="7"/>
  <c r="G294" i="7"/>
  <c r="G286" i="7"/>
  <c r="G278" i="7"/>
  <c r="G270" i="7"/>
  <c r="G262" i="7"/>
  <c r="G254" i="7"/>
  <c r="G246" i="7"/>
  <c r="G238" i="7"/>
  <c r="G230" i="7"/>
  <c r="G222" i="7"/>
  <c r="G214" i="7"/>
  <c r="G206" i="7"/>
  <c r="G198" i="7"/>
  <c r="G190" i="7"/>
  <c r="G182" i="7"/>
  <c r="G174" i="7"/>
  <c r="G166" i="7"/>
  <c r="G158" i="7"/>
  <c r="G150" i="7"/>
  <c r="G142" i="7"/>
  <c r="G134" i="7"/>
  <c r="G126" i="7"/>
  <c r="G118" i="7"/>
  <c r="G110" i="7"/>
  <c r="G102" i="7"/>
  <c r="G94" i="7"/>
  <c r="G86" i="7"/>
  <c r="G78" i="7"/>
  <c r="G70" i="7"/>
  <c r="G62" i="7"/>
  <c r="G54" i="7"/>
  <c r="G46" i="7"/>
  <c r="G38" i="7"/>
  <c r="G30" i="7"/>
  <c r="G22" i="7"/>
  <c r="G14" i="7"/>
  <c r="G6" i="7"/>
  <c r="G408" i="7"/>
  <c r="G400" i="7"/>
  <c r="G392" i="7"/>
  <c r="G384" i="7"/>
  <c r="G376" i="7"/>
  <c r="G368" i="7"/>
  <c r="G360" i="7"/>
  <c r="G352" i="7"/>
  <c r="G344" i="7"/>
  <c r="G336" i="7"/>
  <c r="G328" i="7"/>
  <c r="G320" i="7"/>
  <c r="G312" i="7"/>
  <c r="G304" i="7"/>
  <c r="G296" i="7"/>
  <c r="G288" i="7"/>
  <c r="G280" i="7"/>
  <c r="G272" i="7"/>
  <c r="G264" i="7"/>
  <c r="G256" i="7"/>
  <c r="G248" i="7"/>
  <c r="G240" i="7"/>
  <c r="G232" i="7"/>
  <c r="G224" i="7"/>
  <c r="G216" i="7"/>
  <c r="G208" i="7"/>
  <c r="G200" i="7"/>
  <c r="G192" i="7"/>
  <c r="G184" i="7"/>
  <c r="G176" i="7"/>
  <c r="G168" i="7"/>
  <c r="G160" i="7"/>
  <c r="G152" i="7"/>
  <c r="G144" i="7"/>
  <c r="G136" i="7"/>
  <c r="G128" i="7"/>
  <c r="G120" i="7"/>
  <c r="G112" i="7"/>
  <c r="G104" i="7"/>
  <c r="G96" i="7"/>
  <c r="G88" i="7"/>
  <c r="G80" i="7"/>
  <c r="G72" i="7"/>
  <c r="G64" i="7"/>
  <c r="G56" i="7"/>
  <c r="G48" i="7"/>
  <c r="G40" i="7"/>
  <c r="G32" i="7"/>
  <c r="G24" i="7"/>
  <c r="G16" i="7"/>
  <c r="G8" i="7"/>
  <c r="G4" i="10"/>
  <c r="I4" i="10" s="1"/>
  <c r="G405" i="7"/>
  <c r="G397" i="7"/>
  <c r="G389" i="7"/>
  <c r="G381" i="7"/>
  <c r="G373" i="7"/>
  <c r="G365" i="7"/>
  <c r="G357" i="7"/>
  <c r="G349" i="7"/>
  <c r="G341" i="7"/>
  <c r="G333" i="7"/>
  <c r="G325" i="7"/>
  <c r="G317" i="7"/>
  <c r="G309" i="7"/>
  <c r="G301" i="7"/>
  <c r="G293" i="7"/>
  <c r="G285" i="7"/>
  <c r="G277" i="7"/>
  <c r="G269" i="7"/>
  <c r="G261" i="7"/>
  <c r="G253" i="7"/>
  <c r="G245" i="7"/>
  <c r="G237" i="7"/>
  <c r="G229" i="7"/>
  <c r="G221" i="7"/>
  <c r="G213" i="7"/>
  <c r="G205" i="7"/>
  <c r="G197" i="7"/>
  <c r="G189" i="7"/>
  <c r="G181" i="7"/>
  <c r="G173" i="7"/>
  <c r="G165" i="7"/>
  <c r="G157" i="7"/>
  <c r="G149" i="7"/>
  <c r="G141" i="7"/>
  <c r="G133" i="7"/>
  <c r="G125" i="7"/>
  <c r="G117" i="7"/>
  <c r="G109" i="7"/>
  <c r="G101" i="7"/>
  <c r="G93" i="7"/>
  <c r="G85" i="7"/>
  <c r="G77" i="7"/>
  <c r="G69" i="7"/>
  <c r="G61" i="7"/>
  <c r="G53" i="7"/>
  <c r="G45" i="7"/>
  <c r="G37" i="7"/>
  <c r="G29" i="7"/>
  <c r="G21" i="7"/>
  <c r="G13" i="7"/>
  <c r="G5" i="7"/>
  <c r="G402" i="7"/>
  <c r="G394" i="7"/>
  <c r="G386" i="7"/>
  <c r="G378" i="7"/>
  <c r="G370" i="7"/>
  <c r="G362" i="7"/>
  <c r="G354" i="7"/>
  <c r="G346" i="7"/>
  <c r="G338" i="7"/>
  <c r="G330" i="7"/>
  <c r="G322" i="7"/>
  <c r="G314" i="7"/>
  <c r="G306" i="7"/>
  <c r="G298" i="7"/>
  <c r="G290" i="7"/>
  <c r="G282" i="7"/>
  <c r="G274" i="7"/>
  <c r="G266" i="7"/>
  <c r="G258" i="7"/>
  <c r="G250" i="7"/>
  <c r="G242" i="7"/>
  <c r="G234" i="7"/>
  <c r="G226" i="7"/>
  <c r="G218" i="7"/>
  <c r="G210" i="7"/>
  <c r="G202" i="7"/>
  <c r="G194" i="7"/>
  <c r="G186" i="7"/>
  <c r="G178" i="7"/>
  <c r="G170" i="7"/>
  <c r="G162" i="7"/>
  <c r="G154" i="7"/>
  <c r="G146" i="7"/>
  <c r="G138" i="7"/>
  <c r="G130" i="7"/>
  <c r="G122" i="7"/>
  <c r="G114" i="7"/>
  <c r="G106" i="7"/>
  <c r="G98" i="7"/>
  <c r="G90" i="7"/>
  <c r="G82" i="7"/>
  <c r="G74" i="7"/>
  <c r="G66" i="7"/>
  <c r="G58" i="7"/>
  <c r="G50" i="7"/>
  <c r="G42" i="7"/>
  <c r="G34" i="7"/>
  <c r="G26" i="7"/>
  <c r="G18" i="7"/>
  <c r="G10" i="7"/>
  <c r="G2" i="7"/>
  <c r="G401" i="7"/>
  <c r="G393" i="7"/>
  <c r="G385" i="7"/>
  <c r="G377" i="7"/>
  <c r="G369" i="7"/>
  <c r="G361" i="7"/>
  <c r="G353" i="7"/>
  <c r="G345" i="7"/>
  <c r="G337" i="7"/>
  <c r="G329" i="7"/>
  <c r="G321" i="7"/>
  <c r="G313" i="7"/>
  <c r="G305" i="7"/>
  <c r="G297" i="7"/>
  <c r="G289" i="7"/>
  <c r="G281" i="7"/>
  <c r="G273" i="7"/>
  <c r="G265" i="7"/>
  <c r="G257" i="7"/>
  <c r="G249" i="7"/>
  <c r="G241" i="7"/>
  <c r="G233" i="7"/>
  <c r="G225" i="7"/>
  <c r="G217" i="7"/>
  <c r="G209" i="7"/>
  <c r="G201" i="7"/>
  <c r="G193" i="7"/>
  <c r="G185" i="7"/>
  <c r="G177" i="7"/>
  <c r="G169" i="7"/>
  <c r="G161" i="7"/>
  <c r="G153" i="7"/>
  <c r="G145" i="7"/>
  <c r="G137" i="7"/>
  <c r="G129" i="7"/>
  <c r="G121" i="7"/>
  <c r="G113" i="7"/>
  <c r="G105" i="7"/>
  <c r="G97" i="7"/>
  <c r="G89" i="7"/>
  <c r="G81" i="7"/>
  <c r="G73" i="7"/>
  <c r="G65" i="7"/>
  <c r="G57" i="7"/>
  <c r="G49" i="7"/>
  <c r="G41" i="7"/>
  <c r="G33" i="7"/>
  <c r="G25" i="7"/>
  <c r="G17" i="7"/>
  <c r="G9" i="7"/>
  <c r="G404" i="7"/>
  <c r="G396" i="7"/>
  <c r="G388" i="7"/>
  <c r="G380" i="7"/>
  <c r="G372" i="7"/>
  <c r="G364" i="7"/>
  <c r="G356" i="7"/>
  <c r="G348" i="7"/>
  <c r="G340" i="7"/>
  <c r="G332" i="7"/>
  <c r="G324" i="7"/>
  <c r="G316" i="7"/>
  <c r="G308" i="7"/>
  <c r="G300" i="7"/>
  <c r="G292" i="7"/>
  <c r="G284" i="7"/>
  <c r="G276" i="7"/>
  <c r="G268" i="7"/>
  <c r="G260" i="7"/>
  <c r="G252" i="7"/>
  <c r="G244" i="7"/>
  <c r="G236" i="7"/>
  <c r="G228" i="7"/>
  <c r="G220" i="7"/>
  <c r="G212" i="7"/>
  <c r="G204" i="7"/>
  <c r="G196" i="7"/>
  <c r="G188" i="7"/>
  <c r="G180" i="7"/>
  <c r="G172" i="7"/>
  <c r="G164" i="7"/>
  <c r="G156" i="7"/>
  <c r="G148" i="7"/>
  <c r="G140" i="7"/>
  <c r="G132" i="7"/>
  <c r="G124" i="7"/>
  <c r="G116" i="7"/>
  <c r="G108" i="7"/>
  <c r="G100" i="7"/>
  <c r="G92" i="7"/>
  <c r="G84" i="7"/>
  <c r="G76" i="7"/>
  <c r="G68" i="7"/>
  <c r="G60" i="7"/>
  <c r="G52" i="7"/>
  <c r="G44" i="7"/>
  <c r="G36" i="7"/>
  <c r="G28" i="7"/>
  <c r="G20" i="7"/>
  <c r="G12" i="7"/>
  <c r="G4" i="7"/>
  <c r="AF404" i="7"/>
  <c r="AF396" i="7"/>
  <c r="AF388" i="7"/>
  <c r="AF380" i="7"/>
  <c r="AF372" i="7"/>
  <c r="AF364" i="7"/>
  <c r="AF356" i="7"/>
  <c r="AF348" i="7"/>
  <c r="AF340" i="7"/>
  <c r="AF332" i="7"/>
  <c r="AF324" i="7"/>
  <c r="AF316" i="7"/>
  <c r="AF308" i="7"/>
  <c r="AF300" i="7"/>
  <c r="AF292" i="7"/>
  <c r="AF284" i="7"/>
  <c r="AF276" i="7"/>
  <c r="AF268" i="7"/>
  <c r="AF260" i="7"/>
  <c r="AF252" i="7"/>
  <c r="AF244" i="7"/>
  <c r="AF236" i="7"/>
  <c r="AF228" i="7"/>
  <c r="AF220" i="7"/>
  <c r="AF212" i="7"/>
  <c r="AF204" i="7"/>
  <c r="AF196" i="7"/>
  <c r="AF188" i="7"/>
  <c r="AF180" i="7"/>
  <c r="AF172" i="7"/>
  <c r="AF164" i="7"/>
  <c r="AF156" i="7"/>
  <c r="AF148" i="7"/>
  <c r="AF140" i="7"/>
  <c r="AF132" i="7"/>
  <c r="AF124" i="7"/>
  <c r="AF116" i="7"/>
  <c r="AF108" i="7"/>
  <c r="AF100" i="7"/>
  <c r="AF92" i="7"/>
  <c r="AF84" i="7"/>
  <c r="AF76" i="7"/>
  <c r="AF68" i="7"/>
  <c r="AF60" i="7"/>
  <c r="AF52" i="7"/>
  <c r="AF44" i="7"/>
  <c r="AF36" i="7"/>
  <c r="AF28" i="7"/>
  <c r="AF20" i="7"/>
  <c r="AF12" i="7"/>
  <c r="AF4" i="7"/>
  <c r="AF403" i="7"/>
  <c r="AF395" i="7"/>
  <c r="AF387" i="7"/>
  <c r="AF379" i="7"/>
  <c r="AF371" i="7"/>
  <c r="AF363" i="7"/>
  <c r="AF355" i="7"/>
  <c r="AF347" i="7"/>
  <c r="AF339" i="7"/>
  <c r="AF331" i="7"/>
  <c r="AF323" i="7"/>
  <c r="AF315" i="7"/>
  <c r="AF307" i="7"/>
  <c r="AF299" i="7"/>
  <c r="AF291" i="7"/>
  <c r="AF283" i="7"/>
  <c r="AF275" i="7"/>
  <c r="AF267" i="7"/>
  <c r="AF259" i="7"/>
  <c r="AF251" i="7"/>
  <c r="AF243" i="7"/>
  <c r="AF235" i="7"/>
  <c r="AF227" i="7"/>
  <c r="AF219" i="7"/>
  <c r="AF211" i="7"/>
  <c r="AF203" i="7"/>
  <c r="AF195" i="7"/>
  <c r="AF187" i="7"/>
  <c r="AF179" i="7"/>
  <c r="AF171" i="7"/>
  <c r="AF163" i="7"/>
  <c r="AF155" i="7"/>
  <c r="AF147" i="7"/>
  <c r="AF139" i="7"/>
  <c r="AF131" i="7"/>
  <c r="AF123" i="7"/>
  <c r="AF115" i="7"/>
  <c r="AF107" i="7"/>
  <c r="AF99" i="7"/>
  <c r="AF91" i="7"/>
  <c r="AF83" i="7"/>
  <c r="AF75" i="7"/>
  <c r="AF67" i="7"/>
  <c r="AF59" i="7"/>
  <c r="AF51" i="7"/>
  <c r="AF43" i="7"/>
  <c r="AF35" i="7"/>
  <c r="AF27" i="7"/>
  <c r="AF19" i="7"/>
  <c r="AF11" i="7"/>
  <c r="AF3" i="7"/>
  <c r="AF401" i="7"/>
  <c r="AF393" i="7"/>
  <c r="AF385" i="7"/>
  <c r="AF377" i="7"/>
  <c r="AF369" i="7"/>
  <c r="AF361" i="7"/>
  <c r="AF353" i="7"/>
  <c r="AF345" i="7"/>
  <c r="AF337" i="7"/>
  <c r="AF329" i="7"/>
  <c r="AF321" i="7"/>
  <c r="AF313" i="7"/>
  <c r="AF305" i="7"/>
  <c r="AF297" i="7"/>
  <c r="AF289" i="7"/>
  <c r="AF281" i="7"/>
  <c r="AF273" i="7"/>
  <c r="AF265" i="7"/>
  <c r="AF257" i="7"/>
  <c r="AF249" i="7"/>
  <c r="AF241" i="7"/>
  <c r="AF233" i="7"/>
  <c r="AF225" i="7"/>
  <c r="AF217" i="7"/>
  <c r="AF209" i="7"/>
  <c r="AF201" i="7"/>
  <c r="AF193" i="7"/>
  <c r="AF185" i="7"/>
  <c r="AF177" i="7"/>
  <c r="AF169" i="7"/>
  <c r="AF161" i="7"/>
  <c r="AF153" i="7"/>
  <c r="AF145" i="7"/>
  <c r="AF137" i="7"/>
  <c r="AF129" i="7"/>
  <c r="AF121" i="7"/>
  <c r="AF113" i="7"/>
  <c r="AF105" i="7"/>
  <c r="AF97" i="7"/>
  <c r="AF89" i="7"/>
  <c r="AF81" i="7"/>
  <c r="AF73" i="7"/>
  <c r="AF65" i="7"/>
  <c r="AF57" i="7"/>
  <c r="AF49" i="7"/>
  <c r="AF41" i="7"/>
  <c r="AF33" i="7"/>
  <c r="AF25" i="7"/>
  <c r="AF17" i="7"/>
  <c r="AF9" i="7"/>
  <c r="AF405" i="7"/>
  <c r="AF397" i="7"/>
  <c r="AF389" i="7"/>
  <c r="AF381" i="7"/>
  <c r="AF373" i="7"/>
  <c r="AF365" i="7"/>
  <c r="AF357" i="7"/>
  <c r="AF349" i="7"/>
  <c r="AF341" i="7"/>
  <c r="AF333" i="7"/>
  <c r="AF325" i="7"/>
  <c r="AF317" i="7"/>
  <c r="AF309" i="7"/>
  <c r="AF301" i="7"/>
  <c r="AF293" i="7"/>
  <c r="AF285" i="7"/>
  <c r="AF277" i="7"/>
  <c r="AF269" i="7"/>
  <c r="AF261" i="7"/>
  <c r="AF253" i="7"/>
  <c r="AF245" i="7"/>
  <c r="AF237" i="7"/>
  <c r="AF229" i="7"/>
  <c r="AF221" i="7"/>
  <c r="AF213" i="7"/>
  <c r="AF205" i="7"/>
  <c r="AF197" i="7"/>
  <c r="AF189" i="7"/>
  <c r="AF181" i="7"/>
  <c r="AF173" i="7"/>
  <c r="AF165" i="7"/>
  <c r="AF157" i="7"/>
  <c r="AF149" i="7"/>
  <c r="AF141" i="7"/>
  <c r="AF133" i="7"/>
  <c r="AF125" i="7"/>
  <c r="AF117" i="7"/>
  <c r="AF109" i="7"/>
  <c r="AF101" i="7"/>
  <c r="AF93" i="7"/>
  <c r="AF402" i="7"/>
  <c r="AF394" i="7"/>
  <c r="AF386" i="7"/>
  <c r="AF378" i="7"/>
  <c r="AF370" i="7"/>
  <c r="AF362" i="7"/>
  <c r="AF354" i="7"/>
  <c r="AF346" i="7"/>
  <c r="AF338" i="7"/>
  <c r="AF330" i="7"/>
  <c r="AF322" i="7"/>
  <c r="AF314" i="7"/>
  <c r="AF306" i="7"/>
  <c r="AF298" i="7"/>
  <c r="AF290" i="7"/>
  <c r="AF282" i="7"/>
  <c r="AF274" i="7"/>
  <c r="AF266" i="7"/>
  <c r="AF258" i="7"/>
  <c r="AF250" i="7"/>
  <c r="AF242" i="7"/>
  <c r="AF234" i="7"/>
  <c r="AF226" i="7"/>
  <c r="AF218" i="7"/>
  <c r="AF210" i="7"/>
  <c r="AF202" i="7"/>
  <c r="AF194" i="7"/>
  <c r="AF186" i="7"/>
  <c r="AF178" i="7"/>
  <c r="AF170" i="7"/>
  <c r="AF162" i="7"/>
  <c r="AF154" i="7"/>
  <c r="AF146" i="7"/>
  <c r="AF138" i="7"/>
  <c r="AF130" i="7"/>
  <c r="AF122" i="7"/>
  <c r="AF114" i="7"/>
  <c r="AF106" i="7"/>
  <c r="AF98" i="7"/>
  <c r="AF90" i="7"/>
  <c r="AF82" i="7"/>
  <c r="AF74" i="7"/>
  <c r="AF66" i="7"/>
  <c r="AF58" i="7"/>
  <c r="AF50" i="7"/>
  <c r="AF42" i="7"/>
  <c r="AF34" i="7"/>
  <c r="AF26" i="7"/>
  <c r="AF18" i="7"/>
  <c r="AF10" i="7"/>
  <c r="AF2" i="7"/>
  <c r="AF408" i="7"/>
  <c r="AF400" i="7"/>
  <c r="AF392" i="7"/>
  <c r="AF384" i="7"/>
  <c r="AF376" i="7"/>
  <c r="AF368" i="7"/>
  <c r="AF360" i="7"/>
  <c r="AF352" i="7"/>
  <c r="AF344" i="7"/>
  <c r="AF336" i="7"/>
  <c r="AF328" i="7"/>
  <c r="AF320" i="7"/>
  <c r="AF312" i="7"/>
  <c r="AF304" i="7"/>
  <c r="AF296" i="7"/>
  <c r="AF288" i="7"/>
  <c r="AF280" i="7"/>
  <c r="AF272" i="7"/>
  <c r="AF264" i="7"/>
  <c r="AF256" i="7"/>
  <c r="AF248" i="7"/>
  <c r="AF240" i="7"/>
  <c r="AF232" i="7"/>
  <c r="AF224" i="7"/>
  <c r="AF216" i="7"/>
  <c r="AF208" i="7"/>
  <c r="AF200" i="7"/>
  <c r="AF192" i="7"/>
  <c r="AF184" i="7"/>
  <c r="AF176" i="7"/>
  <c r="AF168" i="7"/>
  <c r="AF160" i="7"/>
  <c r="AF152" i="7"/>
  <c r="AF144" i="7"/>
  <c r="AF136" i="7"/>
  <c r="AF128" i="7"/>
  <c r="AF120" i="7"/>
  <c r="AF112" i="7"/>
  <c r="AF104" i="7"/>
  <c r="AF96" i="7"/>
  <c r="AF88" i="7"/>
  <c r="AF80" i="7"/>
  <c r="AF72" i="7"/>
  <c r="AF64" i="7"/>
  <c r="AF56" i="7"/>
  <c r="AF48" i="7"/>
  <c r="AF40" i="7"/>
  <c r="AF32" i="7"/>
  <c r="AF24" i="7"/>
  <c r="AF16" i="7"/>
  <c r="AF8" i="7"/>
  <c r="AF407" i="7"/>
  <c r="AF399" i="7"/>
  <c r="AF391" i="7"/>
  <c r="AF383" i="7"/>
  <c r="AF375" i="7"/>
  <c r="AF367" i="7"/>
  <c r="AF359" i="7"/>
  <c r="AF351" i="7"/>
  <c r="AF343" i="7"/>
  <c r="AF335" i="7"/>
  <c r="AF327" i="7"/>
  <c r="AF319" i="7"/>
  <c r="AF311" i="7"/>
  <c r="AF303" i="7"/>
  <c r="AF295" i="7"/>
  <c r="AF287" i="7"/>
  <c r="AF279" i="7"/>
  <c r="AF271" i="7"/>
  <c r="AF263" i="7"/>
  <c r="AF255" i="7"/>
  <c r="AF247" i="7"/>
  <c r="AF239" i="7"/>
  <c r="AF231" i="7"/>
  <c r="AF223" i="7"/>
  <c r="AF215" i="7"/>
  <c r="AF207" i="7"/>
  <c r="AF199" i="7"/>
  <c r="AF191" i="7"/>
  <c r="AF183" i="7"/>
  <c r="AF175" i="7"/>
  <c r="AF167" i="7"/>
  <c r="AF159" i="7"/>
  <c r="AF151" i="7"/>
  <c r="AF143" i="7"/>
  <c r="AF135" i="7"/>
  <c r="AF127" i="7"/>
  <c r="AF119" i="7"/>
  <c r="AF111" i="7"/>
  <c r="AF103" i="7"/>
  <c r="AF95" i="7"/>
  <c r="AF87" i="7"/>
  <c r="AF79" i="7"/>
  <c r="AF71" i="7"/>
  <c r="AF63" i="7"/>
  <c r="AF55" i="7"/>
  <c r="AF47" i="7"/>
  <c r="AF39" i="7"/>
  <c r="AF31" i="7"/>
  <c r="AF23" i="7"/>
  <c r="AF15" i="7"/>
  <c r="AF7" i="7"/>
  <c r="AF406" i="7"/>
  <c r="AF398" i="7"/>
  <c r="AF390" i="7"/>
  <c r="AF382" i="7"/>
  <c r="AF374" i="7"/>
  <c r="AF366" i="7"/>
  <c r="AF358" i="7"/>
  <c r="AF350" i="7"/>
  <c r="AF342" i="7"/>
  <c r="AF334" i="7"/>
  <c r="AF326" i="7"/>
  <c r="AF318" i="7"/>
  <c r="AF310" i="7"/>
  <c r="AF302" i="7"/>
  <c r="AF294" i="7"/>
  <c r="AF286" i="7"/>
  <c r="AF278" i="7"/>
  <c r="AF270" i="7"/>
  <c r="AF262" i="7"/>
  <c r="AF254" i="7"/>
  <c r="AF246" i="7"/>
  <c r="AF238" i="7"/>
  <c r="AF230" i="7"/>
  <c r="AF222" i="7"/>
  <c r="AF214" i="7"/>
  <c r="AF206" i="7"/>
  <c r="AF198" i="7"/>
  <c r="AF190" i="7"/>
  <c r="AF182" i="7"/>
  <c r="AF174" i="7"/>
  <c r="AF166" i="7"/>
  <c r="AF158" i="7"/>
  <c r="AF150" i="7"/>
  <c r="AF142" i="7"/>
  <c r="AF134" i="7"/>
  <c r="AF126" i="7"/>
  <c r="AF118" i="7"/>
  <c r="AF110" i="7"/>
  <c r="AF102" i="7"/>
  <c r="AF94" i="7"/>
  <c r="AF86" i="7"/>
  <c r="AF78" i="7"/>
  <c r="AF70" i="7"/>
  <c r="AF62" i="7"/>
  <c r="AF54" i="7"/>
  <c r="AF46" i="7"/>
  <c r="AF38" i="7"/>
  <c r="AF30" i="7"/>
  <c r="AF22" i="7"/>
  <c r="AF14" i="7"/>
  <c r="AF6" i="7"/>
  <c r="AF85" i="7"/>
  <c r="AF77" i="7"/>
  <c r="AF69" i="7"/>
  <c r="AF61" i="7"/>
  <c r="AF53" i="7"/>
  <c r="AF45" i="7"/>
  <c r="AF37" i="7"/>
  <c r="AF29" i="7"/>
  <c r="AF21" i="7"/>
  <c r="AF13" i="7"/>
  <c r="AF5" i="7"/>
  <c r="W402" i="7"/>
  <c r="W394" i="7"/>
  <c r="W386" i="7"/>
  <c r="W378" i="7"/>
  <c r="W370" i="7"/>
  <c r="W362" i="7"/>
  <c r="W354" i="7"/>
  <c r="W346" i="7"/>
  <c r="W338" i="7"/>
  <c r="W330" i="7"/>
  <c r="W322" i="7"/>
  <c r="W314" i="7"/>
  <c r="W306" i="7"/>
  <c r="W298" i="7"/>
  <c r="W290" i="7"/>
  <c r="W282" i="7"/>
  <c r="W274" i="7"/>
  <c r="W266" i="7"/>
  <c r="W258" i="7"/>
  <c r="W250" i="7"/>
  <c r="W242" i="7"/>
  <c r="W234" i="7"/>
  <c r="W401" i="7"/>
  <c r="W393" i="7"/>
  <c r="W385" i="7"/>
  <c r="W377" i="7"/>
  <c r="W369" i="7"/>
  <c r="W361" i="7"/>
  <c r="W353" i="7"/>
  <c r="W345" i="7"/>
  <c r="W337" i="7"/>
  <c r="W329" i="7"/>
  <c r="W321" i="7"/>
  <c r="W313" i="7"/>
  <c r="W305" i="7"/>
  <c r="W297" i="7"/>
  <c r="W289" i="7"/>
  <c r="W281" i="7"/>
  <c r="W273" i="7"/>
  <c r="W265" i="7"/>
  <c r="W257" i="7"/>
  <c r="W249" i="7"/>
  <c r="W241" i="7"/>
  <c r="W233" i="7"/>
  <c r="W225" i="7"/>
  <c r="W217" i="7"/>
  <c r="W209" i="7"/>
  <c r="W201" i="7"/>
  <c r="W193" i="7"/>
  <c r="W185" i="7"/>
  <c r="W177" i="7"/>
  <c r="W169" i="7"/>
  <c r="W161" i="7"/>
  <c r="W153" i="7"/>
  <c r="W145" i="7"/>
  <c r="W137" i="7"/>
  <c r="W129" i="7"/>
  <c r="W121" i="7"/>
  <c r="W113" i="7"/>
  <c r="W105" i="7"/>
  <c r="W97" i="7"/>
  <c r="W89" i="7"/>
  <c r="W81" i="7"/>
  <c r="W73" i="7"/>
  <c r="W65" i="7"/>
  <c r="W57" i="7"/>
  <c r="W49" i="7"/>
  <c r="W41" i="7"/>
  <c r="W33" i="7"/>
  <c r="W25" i="7"/>
  <c r="W17" i="7"/>
  <c r="W9" i="7"/>
  <c r="W408" i="7"/>
  <c r="W400" i="7"/>
  <c r="W392" i="7"/>
  <c r="W384" i="7"/>
  <c r="W376" i="7"/>
  <c r="W368" i="7"/>
  <c r="W360" i="7"/>
  <c r="W352" i="7"/>
  <c r="W344" i="7"/>
  <c r="W336" i="7"/>
  <c r="W328" i="7"/>
  <c r="W320" i="7"/>
  <c r="W312" i="7"/>
  <c r="W304" i="7"/>
  <c r="W296" i="7"/>
  <c r="W288" i="7"/>
  <c r="W280" i="7"/>
  <c r="W272" i="7"/>
  <c r="W264" i="7"/>
  <c r="W256" i="7"/>
  <c r="W248" i="7"/>
  <c r="W240" i="7"/>
  <c r="W232" i="7"/>
  <c r="W224" i="7"/>
  <c r="W216" i="7"/>
  <c r="W208" i="7"/>
  <c r="W200" i="7"/>
  <c r="W192" i="7"/>
  <c r="W184" i="7"/>
  <c r="W176" i="7"/>
  <c r="W168" i="7"/>
  <c r="W160" i="7"/>
  <c r="W152" i="7"/>
  <c r="W144" i="7"/>
  <c r="W406" i="7"/>
  <c r="W398" i="7"/>
  <c r="W390" i="7"/>
  <c r="W382" i="7"/>
  <c r="W374" i="7"/>
  <c r="W366" i="7"/>
  <c r="W358" i="7"/>
  <c r="W350" i="7"/>
  <c r="W342" i="7"/>
  <c r="W334" i="7"/>
  <c r="W326" i="7"/>
  <c r="W318" i="7"/>
  <c r="W310" i="7"/>
  <c r="W302" i="7"/>
  <c r="W294" i="7"/>
  <c r="W286" i="7"/>
  <c r="W278" i="7"/>
  <c r="W270" i="7"/>
  <c r="W262" i="7"/>
  <c r="W404" i="7"/>
  <c r="W396" i="7"/>
  <c r="W388" i="7"/>
  <c r="W380" i="7"/>
  <c r="W372" i="7"/>
  <c r="W364" i="7"/>
  <c r="W356" i="7"/>
  <c r="W348" i="7"/>
  <c r="W340" i="7"/>
  <c r="W332" i="7"/>
  <c r="W324" i="7"/>
  <c r="W316" i="7"/>
  <c r="W308" i="7"/>
  <c r="W300" i="7"/>
  <c r="W292" i="7"/>
  <c r="W284" i="7"/>
  <c r="W276" i="7"/>
  <c r="W268" i="7"/>
  <c r="W260" i="7"/>
  <c r="W252" i="7"/>
  <c r="W244" i="7"/>
  <c r="W236" i="7"/>
  <c r="W228" i="7"/>
  <c r="W220" i="7"/>
  <c r="W212" i="7"/>
  <c r="W204" i="7"/>
  <c r="W196" i="7"/>
  <c r="W188" i="7"/>
  <c r="W180" i="7"/>
  <c r="W172" i="7"/>
  <c r="W164" i="7"/>
  <c r="W156" i="7"/>
  <c r="W148" i="7"/>
  <c r="W140" i="7"/>
  <c r="W132" i="7"/>
  <c r="W124" i="7"/>
  <c r="W116" i="7"/>
  <c r="W108" i="7"/>
  <c r="W100" i="7"/>
  <c r="W92" i="7"/>
  <c r="W84" i="7"/>
  <c r="W76" i="7"/>
  <c r="W68" i="7"/>
  <c r="W60" i="7"/>
  <c r="W52" i="7"/>
  <c r="W44" i="7"/>
  <c r="W36" i="7"/>
  <c r="W28" i="7"/>
  <c r="W20" i="7"/>
  <c r="W12" i="7"/>
  <c r="W4" i="7"/>
  <c r="W403" i="7"/>
  <c r="W395" i="7"/>
  <c r="W387" i="7"/>
  <c r="W379" i="7"/>
  <c r="W371" i="7"/>
  <c r="W363" i="7"/>
  <c r="W355" i="7"/>
  <c r="W347" i="7"/>
  <c r="W339" i="7"/>
  <c r="W331" i="7"/>
  <c r="W323" i="7"/>
  <c r="W315" i="7"/>
  <c r="W307" i="7"/>
  <c r="W299" i="7"/>
  <c r="W291" i="7"/>
  <c r="W283" i="7"/>
  <c r="W275" i="7"/>
  <c r="W267" i="7"/>
  <c r="W259" i="7"/>
  <c r="W251" i="7"/>
  <c r="W243" i="7"/>
  <c r="W235" i="7"/>
  <c r="W227" i="7"/>
  <c r="W219" i="7"/>
  <c r="W211" i="7"/>
  <c r="W203" i="7"/>
  <c r="W195" i="7"/>
  <c r="W187" i="7"/>
  <c r="W179" i="7"/>
  <c r="W171" i="7"/>
  <c r="W163" i="7"/>
  <c r="W155" i="7"/>
  <c r="W147" i="7"/>
  <c r="W139" i="7"/>
  <c r="W131" i="7"/>
  <c r="W123" i="7"/>
  <c r="W115" i="7"/>
  <c r="W107" i="7"/>
  <c r="W99" i="7"/>
  <c r="W91" i="7"/>
  <c r="W83" i="7"/>
  <c r="W75" i="7"/>
  <c r="W67" i="7"/>
  <c r="W59" i="7"/>
  <c r="W51" i="7"/>
  <c r="W43" i="7"/>
  <c r="W35" i="7"/>
  <c r="W27" i="7"/>
  <c r="W19" i="7"/>
  <c r="W11" i="7"/>
  <c r="W3" i="7"/>
  <c r="W226" i="7"/>
  <c r="W218" i="7"/>
  <c r="W210" i="7"/>
  <c r="W202" i="7"/>
  <c r="W194" i="7"/>
  <c r="W186" i="7"/>
  <c r="W178" i="7"/>
  <c r="W170" i="7"/>
  <c r="W162" i="7"/>
  <c r="W154" i="7"/>
  <c r="W146" i="7"/>
  <c r="W138" i="7"/>
  <c r="W130" i="7"/>
  <c r="W122" i="7"/>
  <c r="W114" i="7"/>
  <c r="W106" i="7"/>
  <c r="W98" i="7"/>
  <c r="W90" i="7"/>
  <c r="W82" i="7"/>
  <c r="W74" i="7"/>
  <c r="W66" i="7"/>
  <c r="W58" i="7"/>
  <c r="W50" i="7"/>
  <c r="W42" i="7"/>
  <c r="W34" i="7"/>
  <c r="W26" i="7"/>
  <c r="W18" i="7"/>
  <c r="W10" i="7"/>
  <c r="W2" i="7"/>
  <c r="W136" i="7"/>
  <c r="W128" i="7"/>
  <c r="W120" i="7"/>
  <c r="W112" i="7"/>
  <c r="W104" i="7"/>
  <c r="W96" i="7"/>
  <c r="W88" i="7"/>
  <c r="W80" i="7"/>
  <c r="W72" i="7"/>
  <c r="W64" i="7"/>
  <c r="W56" i="7"/>
  <c r="W48" i="7"/>
  <c r="W40" i="7"/>
  <c r="W32" i="7"/>
  <c r="W24" i="7"/>
  <c r="W16" i="7"/>
  <c r="W8" i="7"/>
  <c r="W407" i="7"/>
  <c r="W399" i="7"/>
  <c r="W391" i="7"/>
  <c r="W383" i="7"/>
  <c r="W375" i="7"/>
  <c r="W367" i="7"/>
  <c r="W359" i="7"/>
  <c r="W351" i="7"/>
  <c r="W343" i="7"/>
  <c r="W335" i="7"/>
  <c r="W327" i="7"/>
  <c r="W319" i="7"/>
  <c r="W311" i="7"/>
  <c r="W303" i="7"/>
  <c r="W295" i="7"/>
  <c r="W287" i="7"/>
  <c r="W279" i="7"/>
  <c r="W271" i="7"/>
  <c r="W263" i="7"/>
  <c r="W255" i="7"/>
  <c r="W247" i="7"/>
  <c r="W239" i="7"/>
  <c r="W231" i="7"/>
  <c r="W223" i="7"/>
  <c r="W215" i="7"/>
  <c r="W207" i="7"/>
  <c r="W199" i="7"/>
  <c r="W191" i="7"/>
  <c r="W183" i="7"/>
  <c r="W175" i="7"/>
  <c r="W167" i="7"/>
  <c r="W159" i="7"/>
  <c r="W151" i="7"/>
  <c r="W143" i="7"/>
  <c r="W135" i="7"/>
  <c r="W127" i="7"/>
  <c r="W119" i="7"/>
  <c r="W111" i="7"/>
  <c r="W103" i="7"/>
  <c r="W95" i="7"/>
  <c r="W87" i="7"/>
  <c r="W79" i="7"/>
  <c r="W71" i="7"/>
  <c r="W63" i="7"/>
  <c r="W55" i="7"/>
  <c r="W47" i="7"/>
  <c r="W39" i="7"/>
  <c r="W31" i="7"/>
  <c r="W23" i="7"/>
  <c r="W15" i="7"/>
  <c r="W7" i="7"/>
  <c r="W254" i="7"/>
  <c r="W246" i="7"/>
  <c r="W238" i="7"/>
  <c r="W230" i="7"/>
  <c r="W222" i="7"/>
  <c r="W214" i="7"/>
  <c r="W206" i="7"/>
  <c r="W198" i="7"/>
  <c r="W190" i="7"/>
  <c r="W182" i="7"/>
  <c r="W174" i="7"/>
  <c r="W166" i="7"/>
  <c r="W158" i="7"/>
  <c r="W150" i="7"/>
  <c r="W142" i="7"/>
  <c r="W134" i="7"/>
  <c r="W126" i="7"/>
  <c r="W118" i="7"/>
  <c r="W110" i="7"/>
  <c r="W102" i="7"/>
  <c r="W94" i="7"/>
  <c r="W86" i="7"/>
  <c r="W78" i="7"/>
  <c r="W70" i="7"/>
  <c r="W62" i="7"/>
  <c r="W54" i="7"/>
  <c r="W46" i="7"/>
  <c r="W38" i="7"/>
  <c r="W30" i="7"/>
  <c r="W22" i="7"/>
  <c r="W14" i="7"/>
  <c r="W6" i="7"/>
  <c r="W405" i="7"/>
  <c r="W397" i="7"/>
  <c r="W389" i="7"/>
  <c r="W381" i="7"/>
  <c r="W373" i="7"/>
  <c r="W365" i="7"/>
  <c r="W357" i="7"/>
  <c r="W349" i="7"/>
  <c r="W341" i="7"/>
  <c r="W333" i="7"/>
  <c r="W325" i="7"/>
  <c r="W317" i="7"/>
  <c r="W309" i="7"/>
  <c r="W301" i="7"/>
  <c r="W293" i="7"/>
  <c r="W285" i="7"/>
  <c r="W277" i="7"/>
  <c r="W269" i="7"/>
  <c r="W261" i="7"/>
  <c r="W253" i="7"/>
  <c r="W245" i="7"/>
  <c r="W237" i="7"/>
  <c r="W229" i="7"/>
  <c r="W221" i="7"/>
  <c r="W213" i="7"/>
  <c r="W205" i="7"/>
  <c r="W197" i="7"/>
  <c r="W189" i="7"/>
  <c r="W181" i="7"/>
  <c r="W173" i="7"/>
  <c r="W165" i="7"/>
  <c r="W157" i="7"/>
  <c r="W149" i="7"/>
  <c r="W141" i="7"/>
  <c r="W133" i="7"/>
  <c r="W125" i="7"/>
  <c r="W117" i="7"/>
  <c r="W109" i="7"/>
  <c r="W101" i="7"/>
  <c r="W93" i="7"/>
  <c r="W85" i="7"/>
  <c r="W77" i="7"/>
  <c r="W69" i="7"/>
  <c r="W61" i="7"/>
  <c r="W53" i="7"/>
  <c r="W45" i="7"/>
  <c r="W37" i="7"/>
  <c r="W29" i="7"/>
  <c r="W21" i="7"/>
  <c r="W13" i="7"/>
  <c r="W5" i="7"/>
  <c r="F13" i="7"/>
  <c r="H13" i="7" s="1"/>
  <c r="F2" i="7"/>
  <c r="H2" i="7" s="1"/>
  <c r="F6" i="7"/>
  <c r="H6" i="7" s="1"/>
  <c r="F14" i="7"/>
  <c r="H14" i="7" s="1"/>
  <c r="F21" i="7"/>
  <c r="F26" i="7"/>
  <c r="F10" i="7"/>
  <c r="F22" i="7"/>
  <c r="H22" i="7" s="1"/>
  <c r="F24" i="7"/>
  <c r="H24" i="7" s="1"/>
  <c r="F7" i="7"/>
  <c r="H7" i="7" s="1"/>
  <c r="F9" i="7"/>
  <c r="F15" i="7"/>
  <c r="H15" i="7" s="1"/>
  <c r="F20" i="7"/>
  <c r="F16" i="7"/>
  <c r="H16" i="7" s="1"/>
  <c r="F19" i="7"/>
  <c r="H19" i="7" s="1"/>
  <c r="F18" i="7"/>
  <c r="H18" i="7" s="1"/>
  <c r="F4" i="7"/>
  <c r="F11" i="7"/>
  <c r="H11" i="7" s="1"/>
  <c r="F17" i="7"/>
  <c r="H17" i="7" s="1"/>
  <c r="F27" i="7"/>
  <c r="H27" i="7" s="1"/>
  <c r="F3" i="7"/>
  <c r="H3" i="7" s="1"/>
  <c r="F23" i="7"/>
  <c r="H23" i="7" s="1"/>
  <c r="F5" i="7"/>
  <c r="H5" i="7" s="1"/>
  <c r="F8" i="7"/>
  <c r="H8" i="7" s="1"/>
  <c r="F12" i="7"/>
  <c r="F25" i="7"/>
  <c r="H25" i="7" s="1"/>
  <c r="F28" i="7"/>
  <c r="H21" i="7" l="1"/>
  <c r="H26" i="7"/>
  <c r="H9" i="7"/>
  <c r="H10" i="7"/>
  <c r="H4" i="7"/>
  <c r="H12" i="7"/>
  <c r="H20" i="7"/>
  <c r="H28" i="7"/>
  <c r="G5" i="10" l="1"/>
  <c r="I5" i="10" s="1"/>
  <c r="G35" i="10" s="1"/>
  <c r="G9" i="10"/>
  <c r="I9" i="10" s="1"/>
  <c r="G36" i="10" s="1"/>
  <c r="C5" i="10"/>
  <c r="G3" i="10" l="1"/>
  <c r="I3" i="10" s="1"/>
  <c r="C4" i="10"/>
  <c r="G28" i="10" l="1"/>
  <c r="G34" i="10"/>
  <c r="H7" i="10"/>
  <c r="H6" i="10"/>
  <c r="H8" i="10"/>
  <c r="H10" i="10"/>
  <c r="H11" i="10"/>
  <c r="H13" i="10"/>
  <c r="H14" i="10"/>
  <c r="H12" i="10"/>
  <c r="H15" i="10"/>
  <c r="H5" i="10"/>
  <c r="H9" i="10"/>
</calcChain>
</file>

<file path=xl/sharedStrings.xml><?xml version="1.0" encoding="utf-8"?>
<sst xmlns="http://schemas.openxmlformats.org/spreadsheetml/2006/main" count="6310" uniqueCount="1259">
  <si>
    <t>345000</t>
  </si>
  <si>
    <t>345001</t>
  </si>
  <si>
    <t>345002</t>
  </si>
  <si>
    <t>345003</t>
  </si>
  <si>
    <t>345004</t>
  </si>
  <si>
    <t>345006</t>
  </si>
  <si>
    <t>345008</t>
  </si>
  <si>
    <t>345009</t>
  </si>
  <si>
    <t>345010</t>
  </si>
  <si>
    <t>345011</t>
  </si>
  <si>
    <t>345013</t>
  </si>
  <si>
    <t>345014</t>
  </si>
  <si>
    <t>345015</t>
  </si>
  <si>
    <t>345024</t>
  </si>
  <si>
    <t>345026</t>
  </si>
  <si>
    <t>345036</t>
  </si>
  <si>
    <t>345039</t>
  </si>
  <si>
    <t>345044</t>
  </si>
  <si>
    <t>345045</t>
  </si>
  <si>
    <t>345048</t>
  </si>
  <si>
    <t>345049</t>
  </si>
  <si>
    <t>345050</t>
  </si>
  <si>
    <t>345051</t>
  </si>
  <si>
    <t>345053</t>
  </si>
  <si>
    <t>345054</t>
  </si>
  <si>
    <t>345061</t>
  </si>
  <si>
    <t>345063</t>
  </si>
  <si>
    <t>345066</t>
  </si>
  <si>
    <t>345070</t>
  </si>
  <si>
    <t>345072</t>
  </si>
  <si>
    <t>345077</t>
  </si>
  <si>
    <t>345078</t>
  </si>
  <si>
    <t>345080</t>
  </si>
  <si>
    <t>345081</t>
  </si>
  <si>
    <t>345083</t>
  </si>
  <si>
    <t>345088</t>
  </si>
  <si>
    <t>345089</t>
  </si>
  <si>
    <t>345090</t>
  </si>
  <si>
    <t>345091</t>
  </si>
  <si>
    <t>345092</t>
  </si>
  <si>
    <t>345093</t>
  </si>
  <si>
    <t>345095</t>
  </si>
  <si>
    <t>345096</t>
  </si>
  <si>
    <t>345097</t>
  </si>
  <si>
    <t>345102</t>
  </si>
  <si>
    <t>345103</t>
  </si>
  <si>
    <t>345104</t>
  </si>
  <si>
    <t>345105</t>
  </si>
  <si>
    <t>345106</t>
  </si>
  <si>
    <t>345109</t>
  </si>
  <si>
    <t>345110</t>
  </si>
  <si>
    <t>345111</t>
  </si>
  <si>
    <t>345113</t>
  </si>
  <si>
    <t>345115</t>
  </si>
  <si>
    <t>345116</t>
  </si>
  <si>
    <t>345119</t>
  </si>
  <si>
    <t>345123</t>
  </si>
  <si>
    <t>345124</t>
  </si>
  <si>
    <t>345126</t>
  </si>
  <si>
    <t>345127</t>
  </si>
  <si>
    <t>345128</t>
  </si>
  <si>
    <t>345129</t>
  </si>
  <si>
    <t>345130</t>
  </si>
  <si>
    <t>345131</t>
  </si>
  <si>
    <t>345132</t>
  </si>
  <si>
    <t>345133</t>
  </si>
  <si>
    <t>345134</t>
  </si>
  <si>
    <t>345137</t>
  </si>
  <si>
    <t>345138</t>
  </si>
  <si>
    <t>345140</t>
  </si>
  <si>
    <t>345142</t>
  </si>
  <si>
    <t>345143</t>
  </si>
  <si>
    <t>345144</t>
  </si>
  <si>
    <t>345146</t>
  </si>
  <si>
    <t>345148</t>
  </si>
  <si>
    <t>345149</t>
  </si>
  <si>
    <t>345150</t>
  </si>
  <si>
    <t>345151</t>
  </si>
  <si>
    <t>345152</t>
  </si>
  <si>
    <t>345153</t>
  </si>
  <si>
    <t>345155</t>
  </si>
  <si>
    <t>345156</t>
  </si>
  <si>
    <t>345159</t>
  </si>
  <si>
    <t>345160</t>
  </si>
  <si>
    <t>345161</t>
  </si>
  <si>
    <t>345162</t>
  </si>
  <si>
    <t>345163</t>
  </si>
  <si>
    <t>345164</t>
  </si>
  <si>
    <t>345165</t>
  </si>
  <si>
    <t>345166</t>
  </si>
  <si>
    <t>345167</t>
  </si>
  <si>
    <t>345168</t>
  </si>
  <si>
    <t>345169</t>
  </si>
  <si>
    <t>345170</t>
  </si>
  <si>
    <t>345171</t>
  </si>
  <si>
    <t>345172</t>
  </si>
  <si>
    <t>345173</t>
  </si>
  <si>
    <t>345174</t>
  </si>
  <si>
    <t>345175</t>
  </si>
  <si>
    <t>345177</t>
  </si>
  <si>
    <t>345179</t>
  </si>
  <si>
    <t>345180</t>
  </si>
  <si>
    <t>345181</t>
  </si>
  <si>
    <t>345182</t>
  </si>
  <si>
    <t>345183</t>
  </si>
  <si>
    <t>345184</t>
  </si>
  <si>
    <t>345185</t>
  </si>
  <si>
    <t>345186</t>
  </si>
  <si>
    <t>345187</t>
  </si>
  <si>
    <t>345190</t>
  </si>
  <si>
    <t>345191</t>
  </si>
  <si>
    <t>345193</t>
  </si>
  <si>
    <t>345194</t>
  </si>
  <si>
    <t>345195</t>
  </si>
  <si>
    <t>345196</t>
  </si>
  <si>
    <t>345197</t>
  </si>
  <si>
    <t>345198</t>
  </si>
  <si>
    <t>345199</t>
  </si>
  <si>
    <t>345201</t>
  </si>
  <si>
    <t>345202</t>
  </si>
  <si>
    <t>345203</t>
  </si>
  <si>
    <t>345204</t>
  </si>
  <si>
    <t>345205</t>
  </si>
  <si>
    <t>345206</t>
  </si>
  <si>
    <t>345207</t>
  </si>
  <si>
    <t>345208</t>
  </si>
  <si>
    <t>345209</t>
  </si>
  <si>
    <t>345210</t>
  </si>
  <si>
    <t>345211</t>
  </si>
  <si>
    <t>345212</t>
  </si>
  <si>
    <t>345213</t>
  </si>
  <si>
    <t>345215</t>
  </si>
  <si>
    <t>345216</t>
  </si>
  <si>
    <t>345217</t>
  </si>
  <si>
    <t>345218</t>
  </si>
  <si>
    <t>345219</t>
  </si>
  <si>
    <t>345221</t>
  </si>
  <si>
    <t>345222</t>
  </si>
  <si>
    <t>345223</t>
  </si>
  <si>
    <t>345225</t>
  </si>
  <si>
    <t>345226</t>
  </si>
  <si>
    <t>345227</t>
  </si>
  <si>
    <t>345228</t>
  </si>
  <si>
    <t>345229</t>
  </si>
  <si>
    <t>345232</t>
  </si>
  <si>
    <t>345233</t>
  </si>
  <si>
    <t>345234</t>
  </si>
  <si>
    <t>345235</t>
  </si>
  <si>
    <t>345236</t>
  </si>
  <si>
    <t>345237</t>
  </si>
  <si>
    <t>345238</t>
  </si>
  <si>
    <t>345240</t>
  </si>
  <si>
    <t>345241</t>
  </si>
  <si>
    <t>345242</t>
  </si>
  <si>
    <t>345243</t>
  </si>
  <si>
    <t>345245</t>
  </si>
  <si>
    <t>345246</t>
  </si>
  <si>
    <t>345247</t>
  </si>
  <si>
    <t>345249</t>
  </si>
  <si>
    <t>345250</t>
  </si>
  <si>
    <t>345252</t>
  </si>
  <si>
    <t>345253</t>
  </si>
  <si>
    <t>345254</t>
  </si>
  <si>
    <t>345255</t>
  </si>
  <si>
    <t>345258</t>
  </si>
  <si>
    <t>345260</t>
  </si>
  <si>
    <t>345261</t>
  </si>
  <si>
    <t>345262</t>
  </si>
  <si>
    <t>345263</t>
  </si>
  <si>
    <t>345264</t>
  </si>
  <si>
    <t>345265</t>
  </si>
  <si>
    <t>345267</t>
  </si>
  <si>
    <t>345268</t>
  </si>
  <si>
    <t>345269</t>
  </si>
  <si>
    <t>345270</t>
  </si>
  <si>
    <t>345273</t>
  </si>
  <si>
    <t>345277</t>
  </si>
  <si>
    <t>345278</t>
  </si>
  <si>
    <t>345281</t>
  </si>
  <si>
    <t>345282</t>
  </si>
  <si>
    <t>345283</t>
  </si>
  <si>
    <t>345284</t>
  </si>
  <si>
    <t>345285</t>
  </si>
  <si>
    <t>345286</t>
  </si>
  <si>
    <t>345288</t>
  </si>
  <si>
    <t>345289</t>
  </si>
  <si>
    <t>345291</t>
  </si>
  <si>
    <t>345292</t>
  </si>
  <si>
    <t>345293</t>
  </si>
  <si>
    <t>345294</t>
  </si>
  <si>
    <t>345296</t>
  </si>
  <si>
    <t>345297</t>
  </si>
  <si>
    <t>345298</t>
  </si>
  <si>
    <t>345301</t>
  </si>
  <si>
    <t>345302</t>
  </si>
  <si>
    <t>345303</t>
  </si>
  <si>
    <t>345304</t>
  </si>
  <si>
    <t>345305</t>
  </si>
  <si>
    <t>345306</t>
  </si>
  <si>
    <t>345307</t>
  </si>
  <si>
    <t>345309</t>
  </si>
  <si>
    <t>345310</t>
  </si>
  <si>
    <t>345311</t>
  </si>
  <si>
    <t>345312</t>
  </si>
  <si>
    <t>345313</t>
  </si>
  <si>
    <t>345314</t>
  </si>
  <si>
    <t>345317</t>
  </si>
  <si>
    <t>345319</t>
  </si>
  <si>
    <t>345321</t>
  </si>
  <si>
    <t>345322</t>
  </si>
  <si>
    <t>345323</t>
  </si>
  <si>
    <t>345326</t>
  </si>
  <si>
    <t>345328</t>
  </si>
  <si>
    <t>345329</t>
  </si>
  <si>
    <t>345330</t>
  </si>
  <si>
    <t>345331</t>
  </si>
  <si>
    <t>345332</t>
  </si>
  <si>
    <t>345333</t>
  </si>
  <si>
    <t>345335</t>
  </si>
  <si>
    <t>345336</t>
  </si>
  <si>
    <t>345337</t>
  </si>
  <si>
    <t>345339</t>
  </si>
  <si>
    <t>345340</t>
  </si>
  <si>
    <t>345341</t>
  </si>
  <si>
    <t>345342</t>
  </si>
  <si>
    <t>345343</t>
  </si>
  <si>
    <t>345344</t>
  </si>
  <si>
    <t>345345</t>
  </si>
  <si>
    <t>345348</t>
  </si>
  <si>
    <t>345349</t>
  </si>
  <si>
    <t>345350</t>
  </si>
  <si>
    <t>345351</t>
  </si>
  <si>
    <t>345353</t>
  </si>
  <si>
    <t>345354</t>
  </si>
  <si>
    <t>345355</t>
  </si>
  <si>
    <t>345356</t>
  </si>
  <si>
    <t>345357</t>
  </si>
  <si>
    <t>345358</t>
  </si>
  <si>
    <t>345359</t>
  </si>
  <si>
    <t>345362</t>
  </si>
  <si>
    <t>345363</t>
  </si>
  <si>
    <t>345365</t>
  </si>
  <si>
    <t>345366</t>
  </si>
  <si>
    <t>345367</t>
  </si>
  <si>
    <t>345369</t>
  </si>
  <si>
    <t>345370</t>
  </si>
  <si>
    <t>345371</t>
  </si>
  <si>
    <t>345372</t>
  </si>
  <si>
    <t>345373</t>
  </si>
  <si>
    <t>345375</t>
  </si>
  <si>
    <t>345377</t>
  </si>
  <si>
    <t>345378</t>
  </si>
  <si>
    <t>345380</t>
  </si>
  <si>
    <t>345381</t>
  </si>
  <si>
    <t>345383</t>
  </si>
  <si>
    <t>345384</t>
  </si>
  <si>
    <t>345385</t>
  </si>
  <si>
    <t>345386</t>
  </si>
  <si>
    <t>345388</t>
  </si>
  <si>
    <t>345389</t>
  </si>
  <si>
    <t>345390</t>
  </si>
  <si>
    <t>345391</t>
  </si>
  <si>
    <t>345392</t>
  </si>
  <si>
    <t>345393</t>
  </si>
  <si>
    <t>345394</t>
  </si>
  <si>
    <t>345395</t>
  </si>
  <si>
    <t>345396</t>
  </si>
  <si>
    <t>345397</t>
  </si>
  <si>
    <t>345400</t>
  </si>
  <si>
    <t>345401</t>
  </si>
  <si>
    <t>345403</t>
  </si>
  <si>
    <t>345404</t>
  </si>
  <si>
    <t>345405</t>
  </si>
  <si>
    <t>345406</t>
  </si>
  <si>
    <t>345407</t>
  </si>
  <si>
    <t>345408</t>
  </si>
  <si>
    <t>345409</t>
  </si>
  <si>
    <t>345410</t>
  </si>
  <si>
    <t>345411</t>
  </si>
  <si>
    <t>345412</t>
  </si>
  <si>
    <t>345413</t>
  </si>
  <si>
    <t>345414</t>
  </si>
  <si>
    <t>345415</t>
  </si>
  <si>
    <t>345416</t>
  </si>
  <si>
    <t>345417</t>
  </si>
  <si>
    <t>345418</t>
  </si>
  <si>
    <t>345419</t>
  </si>
  <si>
    <t>345420</t>
  </si>
  <si>
    <t>345421</t>
  </si>
  <si>
    <t>345423</t>
  </si>
  <si>
    <t>345425</t>
  </si>
  <si>
    <t>345426</t>
  </si>
  <si>
    <t>345428</t>
  </si>
  <si>
    <t>345429</t>
  </si>
  <si>
    <t>345432</t>
  </si>
  <si>
    <t>345433</t>
  </si>
  <si>
    <t>345434</t>
  </si>
  <si>
    <t>345436</t>
  </si>
  <si>
    <t>345437</t>
  </si>
  <si>
    <t>345438</t>
  </si>
  <si>
    <t>345439</t>
  </si>
  <si>
    <t>345441</t>
  </si>
  <si>
    <t>345442</t>
  </si>
  <si>
    <t>345443</t>
  </si>
  <si>
    <t>345445</t>
  </si>
  <si>
    <t>345446</t>
  </si>
  <si>
    <t>345447</t>
  </si>
  <si>
    <t>345448</t>
  </si>
  <si>
    <t>345449</t>
  </si>
  <si>
    <t>345450</t>
  </si>
  <si>
    <t>345457</t>
  </si>
  <si>
    <t>345458</t>
  </si>
  <si>
    <t>345459</t>
  </si>
  <si>
    <t>345460</t>
  </si>
  <si>
    <t>345462</t>
  </si>
  <si>
    <t>345463</t>
  </si>
  <si>
    <t>345464</t>
  </si>
  <si>
    <t>345465</t>
  </si>
  <si>
    <t>345466</t>
  </si>
  <si>
    <t>345468</t>
  </si>
  <si>
    <t>345471</t>
  </si>
  <si>
    <t>345472</t>
  </si>
  <si>
    <t>345473</t>
  </si>
  <si>
    <t>345474</t>
  </si>
  <si>
    <t>345475</t>
  </si>
  <si>
    <t>345477</t>
  </si>
  <si>
    <t>345478</t>
  </si>
  <si>
    <t>345481</t>
  </si>
  <si>
    <t>345482</t>
  </si>
  <si>
    <t>345483</t>
  </si>
  <si>
    <t>345487</t>
  </si>
  <si>
    <t>345489</t>
  </si>
  <si>
    <t>345490</t>
  </si>
  <si>
    <t>345491</t>
  </si>
  <si>
    <t>345492</t>
  </si>
  <si>
    <t>345493</t>
  </si>
  <si>
    <t>345494</t>
  </si>
  <si>
    <t>345495</t>
  </si>
  <si>
    <t>345496</t>
  </si>
  <si>
    <t>345499</t>
  </si>
  <si>
    <t>345500</t>
  </si>
  <si>
    <t>345501</t>
  </si>
  <si>
    <t>345502</t>
  </si>
  <si>
    <t>345503</t>
  </si>
  <si>
    <t>345505</t>
  </si>
  <si>
    <t>345507</t>
  </si>
  <si>
    <t>345508</t>
  </si>
  <si>
    <t>345509</t>
  </si>
  <si>
    <t>345510</t>
  </si>
  <si>
    <t>345511</t>
  </si>
  <si>
    <t>345512</t>
  </si>
  <si>
    <t>345513</t>
  </si>
  <si>
    <t>345514</t>
  </si>
  <si>
    <t>345515</t>
  </si>
  <si>
    <t>345516</t>
  </si>
  <si>
    <t>345518</t>
  </si>
  <si>
    <t>345519</t>
  </si>
  <si>
    <t>345520</t>
  </si>
  <si>
    <t>345522</t>
  </si>
  <si>
    <t>345523</t>
  </si>
  <si>
    <t>345525</t>
  </si>
  <si>
    <t>345526</t>
  </si>
  <si>
    <t>345528</t>
  </si>
  <si>
    <t>345529</t>
  </si>
  <si>
    <t>345530</t>
  </si>
  <si>
    <t>345531</t>
  </si>
  <si>
    <t>345532</t>
  </si>
  <si>
    <t>345534</t>
  </si>
  <si>
    <t>345535</t>
  </si>
  <si>
    <t>345537</t>
  </si>
  <si>
    <t>345538</t>
  </si>
  <si>
    <t>345541</t>
  </si>
  <si>
    <t>345542</t>
  </si>
  <si>
    <t>345543</t>
  </si>
  <si>
    <t>345544</t>
  </si>
  <si>
    <t>345545</t>
  </si>
  <si>
    <t>345546</t>
  </si>
  <si>
    <t>345547</t>
  </si>
  <si>
    <t>345548</t>
  </si>
  <si>
    <t>345549</t>
  </si>
  <si>
    <t>345550</t>
  </si>
  <si>
    <t>345551</t>
  </si>
  <si>
    <t>345552</t>
  </si>
  <si>
    <t>345553</t>
  </si>
  <si>
    <t>345554</t>
  </si>
  <si>
    <t>345555</t>
  </si>
  <si>
    <t>345557</t>
  </si>
  <si>
    <t>345558</t>
  </si>
  <si>
    <t>345559</t>
  </si>
  <si>
    <t>345560</t>
  </si>
  <si>
    <t>345561</t>
  </si>
  <si>
    <t>345562</t>
  </si>
  <si>
    <t>345563</t>
  </si>
  <si>
    <t>345564</t>
  </si>
  <si>
    <t>345565</t>
  </si>
  <si>
    <t>345566</t>
  </si>
  <si>
    <t>345567</t>
  </si>
  <si>
    <t>345568</t>
  </si>
  <si>
    <t>345569</t>
  </si>
  <si>
    <t>345570</t>
  </si>
  <si>
    <t>345571</t>
  </si>
  <si>
    <t>345572</t>
  </si>
  <si>
    <t>345573</t>
  </si>
  <si>
    <t>345574</t>
  </si>
  <si>
    <t>345575</t>
  </si>
  <si>
    <t>345576</t>
  </si>
  <si>
    <t>345577</t>
  </si>
  <si>
    <t>NC</t>
  </si>
  <si>
    <t>FAIRVIEW</t>
  </si>
  <si>
    <t>SOUTHERN PINES</t>
  </si>
  <si>
    <t>STONECREEK HEALTH AND REHABILITATION</t>
  </si>
  <si>
    <t>AUTUMN CARE OF BISCOE</t>
  </si>
  <si>
    <t>HILLCREST CONVALESCENT CENTER</t>
  </si>
  <si>
    <t>CYPRESS POINTE REHABILITATION CENTER</t>
  </si>
  <si>
    <t>SILAS CREEK REHABILITATION CENTER</t>
  </si>
  <si>
    <t>PERSON MEMORIAL HOSPITAL</t>
  </si>
  <si>
    <t>BLUMENTHAL NURSING &amp; REHABILITATION CENTER</t>
  </si>
  <si>
    <t>THE CITADEL AT MYERS PARK, LLC</t>
  </si>
  <si>
    <t>THE OAKS AT WHITAKER GLEN-MAYVIEW</t>
  </si>
  <si>
    <t>ACCORDIUS HEALTH AT ASHEVILLE</t>
  </si>
  <si>
    <t>ACCORDIUS HEALTH AT LEXINGTON</t>
  </si>
  <si>
    <t>PEAK RESOURCES - CHARLOTTE</t>
  </si>
  <si>
    <t>ACCORDIUS HEALTH AT GREENSBORO, LLC</t>
  </si>
  <si>
    <t>CLAPP'S CONVALESCENT NURSING HOME INC</t>
  </si>
  <si>
    <t>CLAPPS NURSING CENTER INC</t>
  </si>
  <si>
    <t>ROYAL PARK REHAB &amp; HEALTH CTR OF MATTHEWS</t>
  </si>
  <si>
    <t>ELIZABETH CITY HEALTH AND REHABILITATION</t>
  </si>
  <si>
    <t>SUMMERSTONE HEALTH AND REHABILITATION CENTER</t>
  </si>
  <si>
    <t>ST JOSEPH OF THE PINES HEALTH CENTER</t>
  </si>
  <si>
    <t>THE FOLEY CENTER AT CHESTNUT RIDGE</t>
  </si>
  <si>
    <t>MOUNTAIN RIDGE HEALTH AND REHAB</t>
  </si>
  <si>
    <t>RALEIGH REHABILITATION CENTER</t>
  </si>
  <si>
    <t>JACOB'S CREEK NURSING AND REHABILITATION CENTER</t>
  </si>
  <si>
    <t>ANSON HEALTH AND REHABILITATION</t>
  </si>
  <si>
    <t>PETTIGREW REHABILITATION CENTER</t>
  </si>
  <si>
    <t>WOODHAVEN NURS &amp; ALZHEIMER'S C</t>
  </si>
  <si>
    <t>PRUITTHEALTH-DURHAM</t>
  </si>
  <si>
    <t>ACCORDIUS HEALTH AT WILSON</t>
  </si>
  <si>
    <t>ALSTON BROOK</t>
  </si>
  <si>
    <t>DURHAM NURSING &amp; REHABILITATION CENTER</t>
  </si>
  <si>
    <t>CAROLINA RIVERS NURSING AND REHABILITATION CENTER</t>
  </si>
  <si>
    <t>SUNNYBROOK REHABILITATION CENTER</t>
  </si>
  <si>
    <t>HIGHLAND FARMS</t>
  </si>
  <si>
    <t>BRIAN CENTER HEALTH &amp; REHAB HICKORY VIEWMONT</t>
  </si>
  <si>
    <t>ACCORDIUS HEALTH AT ROSE MANOR LLC</t>
  </si>
  <si>
    <t>ACCORDIUS HEALTH AT RUTHERFORD LLC</t>
  </si>
  <si>
    <t>TRINITY GLEN</t>
  </si>
  <si>
    <t>WALNUT COVE HEALTH AND REHABILITATION CENTER</t>
  </si>
  <si>
    <t>WESTCHESTER MANOR AT PROVIDENCE PLACE</t>
  </si>
  <si>
    <t>EDGEWOOD PLACE AT THE VILLAGE AT BROOKWOOD</t>
  </si>
  <si>
    <t>THE CITADEL AT WINSTON SALEM</t>
  </si>
  <si>
    <t>MARYFIELD NURSING HOME</t>
  </si>
  <si>
    <t>CHATHAM NURSING &amp; REHABILITATION</t>
  </si>
  <si>
    <t>HUNTERSVILLE OAKS</t>
  </si>
  <si>
    <t>JESSE HELMS NURSING CENTER</t>
  </si>
  <si>
    <t>MAGGIE VALLEY NURSING AND REHABILITATION</t>
  </si>
  <si>
    <t>CARRINGTON PLACE</t>
  </si>
  <si>
    <t>ZEBULON REHABILITATION CENTER</t>
  </si>
  <si>
    <t>PRUITTHEALTH-HIGH POINT</t>
  </si>
  <si>
    <t>TRINITY RIDGE</t>
  </si>
  <si>
    <t>TRINITY PLACE</t>
  </si>
  <si>
    <t>AUTUMN CARE OF WAYNESVILLE</t>
  </si>
  <si>
    <t>PENICK VILLAGE</t>
  </si>
  <si>
    <t>WILLOW CREEK NURSING AND REHABILITATION CENTER</t>
  </si>
  <si>
    <t>ACCORDIUS HEALTH AT SALISBURY</t>
  </si>
  <si>
    <t>CAROLINA PINES AT GREENSBORO, LLC</t>
  </si>
  <si>
    <t>NORTHCHASE NURSING AND REHABILITATION CENTER</t>
  </si>
  <si>
    <t>CAROLINA VILLAGE INC</t>
  </si>
  <si>
    <t>PRUITTHEALTH-ELKIN</t>
  </si>
  <si>
    <t>MOUNT OLIVE CENTER</t>
  </si>
  <si>
    <t>WHITE OAK MANOR - TRYON</t>
  </si>
  <si>
    <t>ACCORDIUS HEALTH AT STATESVILLE</t>
  </si>
  <si>
    <t>DAVIE NURSING AND REHABILITATION CENTER</t>
  </si>
  <si>
    <t>ACCORDIUS HEALTH AT CONCORD</t>
  </si>
  <si>
    <t>ACCORDIUS HEALTH AT CLEMMONS</t>
  </si>
  <si>
    <t>GREENHAVEN HEALTH AND REHABILITATION CENTER</t>
  </si>
  <si>
    <t>ACCORDIUS HEALTH AT WILKESBORO</t>
  </si>
  <si>
    <t>PELICAN HEALTH RANDOLPH LLC</t>
  </si>
  <si>
    <t>THE LODGE AT ROCKY MOUNT HEALTH AND REHABILITATION</t>
  </si>
  <si>
    <t>LENOIR HEALTHCARE CENTER</t>
  </si>
  <si>
    <t>BRIGHTMOOR NURSING CENTER</t>
  </si>
  <si>
    <t>UNIVERSITY PLACE NURSING AND REHABILITATION CENTER</t>
  </si>
  <si>
    <t>SILER CITY CENTER</t>
  </si>
  <si>
    <t>PINE RIDGE HEALTH AND REHABILITATION CENTER</t>
  </si>
  <si>
    <t>BETHANY WOODS NURSING AND REHABILITATION CENTER</t>
  </si>
  <si>
    <t>FRIENDS HOMES AT GUILFORD</t>
  </si>
  <si>
    <t>ACCORDIUS HEALTH AT WINSTON SALEM</t>
  </si>
  <si>
    <t>KENANSVILLE HEALTH &amp; REHABILITATION CENTER</t>
  </si>
  <si>
    <t>WHITE OAK MANOR - KINGS MOUNTAIN</t>
  </si>
  <si>
    <t>TRINITY VILLAGE</t>
  </si>
  <si>
    <t>TRINITY OAKS</t>
  </si>
  <si>
    <t>ALPINE HEALTH AND REHABILITATION OF ASHEBORO</t>
  </si>
  <si>
    <t>HARMONY HALL NURSING AND REHABILITATION CENTER</t>
  </si>
  <si>
    <t>LINCOLNTON REHABILITATION CENTER</t>
  </si>
  <si>
    <t>DAVIS HEALTH CARE CENTER</t>
  </si>
  <si>
    <t>ABERNETHY LAURELS</t>
  </si>
  <si>
    <t>ACCORDIUS HEALTH AT GASTONIA</t>
  </si>
  <si>
    <t>GLENBRIDGE HEALTH AND REHABILTATION CENTER</t>
  </si>
  <si>
    <t>CHOWAN RIVER NURSING AND REHABILITATION CENTER</t>
  </si>
  <si>
    <t>AUTUMN CARE OF MARION</t>
  </si>
  <si>
    <t>STOKES COUNTY NURSING HOME</t>
  </si>
  <si>
    <t>YADKIN NURSING CARE CENTER</t>
  </si>
  <si>
    <t>MACGREGOR DOWNS HEALTH AND REHABILITATION</t>
  </si>
  <si>
    <t>BRIAN CENTER HEALTH &amp; REHAB/GASTONIA</t>
  </si>
  <si>
    <t>CRYSTAL BLUFFS REHABILITATION AND HEALTH CARE CENT</t>
  </si>
  <si>
    <t>WHITE OAK MANOR - SHELBY</t>
  </si>
  <si>
    <t>MERIDIAN CENTER</t>
  </si>
  <si>
    <t>EMERALD HEALTH &amp; REHAB CENTER</t>
  </si>
  <si>
    <t>CAROLINA PINES AT ASHEVILLE</t>
  </si>
  <si>
    <t>SMITHFIELD MANOR NURSING AND REHAB</t>
  </si>
  <si>
    <t>THE GREENS AT PINEHURST REHAB &amp; LIVING CENTER</t>
  </si>
  <si>
    <t>ACCORDIUS HEALTH AT MOORESVILLE</t>
  </si>
  <si>
    <t>WESLEY PINES RETIREMENT COMM</t>
  </si>
  <si>
    <t>UNIVERSAL HEALTH CARE / GREENVILLE</t>
  </si>
  <si>
    <t>PRUITTHEALTH-SEALEVEL</t>
  </si>
  <si>
    <t>UNIVERSAL HEALTH CARE &amp; REHAB</t>
  </si>
  <si>
    <t>CITADEL ELIZABETH CITY LLC</t>
  </si>
  <si>
    <t>PREMIER LIVING AND REHAB CENTER</t>
  </si>
  <si>
    <t>FIVE OAKS MANOR</t>
  </si>
  <si>
    <t>GRACE HEIGHTS HEALTH &amp; REHABILITATION</t>
  </si>
  <si>
    <t>MURPHY REHABILITATION &amp; NURSING</t>
  </si>
  <si>
    <t>SURRY COMMUNITY HEALTH AND REHAB CENTER</t>
  </si>
  <si>
    <t>MOUNTAIN VIEW MANOR NURSING CE</t>
  </si>
  <si>
    <t>GLENFLORA</t>
  </si>
  <si>
    <t>EDGECOMBE HEALTH AND REHAB CENTER</t>
  </si>
  <si>
    <t>MOUNTAIN VISTA HEALTH PARK</t>
  </si>
  <si>
    <t>WILLOW RIDGE OF NC</t>
  </si>
  <si>
    <t>ASTON PARK HEALTH CARE CENTER</t>
  </si>
  <si>
    <t>CAROL WOODS</t>
  </si>
  <si>
    <t>PELICAN HEALTH AT CHARLOTTE</t>
  </si>
  <si>
    <t>CAPITAL NURSING AND REHABILITATION CENTER</t>
  </si>
  <si>
    <t>LIFE CARE CENTER OF BANNER ELK</t>
  </si>
  <si>
    <t>WESTWOOD HILLS NURSING AND REHABILITATION CENTER</t>
  </si>
  <si>
    <t>MADISON HEALTH AND REHABILITATION</t>
  </si>
  <si>
    <t>LIBERTY COMMONS N&amp;R CTR OF COLUMBUS CTY</t>
  </si>
  <si>
    <t>ACCORDIUS HEALTH AT BREVARD</t>
  </si>
  <si>
    <t>BROOKRIDGE RETIREMENT COMMUNITY</t>
  </si>
  <si>
    <t>ELIZABETHTOWN HEALTHCARE &amp; REHAB CENTER</t>
  </si>
  <si>
    <t>RIVERPOINT CREST NURSING AND REHABILITATION CENTER</t>
  </si>
  <si>
    <t>BETHESDA HEALTH CARE FACILITY</t>
  </si>
  <si>
    <t>UNIVERSAL HEALTH CARE LILLINGTON</t>
  </si>
  <si>
    <t>RIVER TRACE NURSING AND REHABILITATION CENTER</t>
  </si>
  <si>
    <t>WESTFIELD REHABILITATION AND HEALTH CENTER</t>
  </si>
  <si>
    <t>PREMIER NURSING AND REHABILITATION CENTER</t>
  </si>
  <si>
    <t>MARY GRAN NURSING CENTER</t>
  </si>
  <si>
    <t>MAGNOLIA LANE NURSING AND REHABILITATION CENTER</t>
  </si>
  <si>
    <t>BRIAN CENTER H &amp; REHAB WEAVERV</t>
  </si>
  <si>
    <t>AUTUMN CARE OF DREXEL</t>
  </si>
  <si>
    <t>BLUE RIDGE HEALTH AND REHABILITATION CENTER</t>
  </si>
  <si>
    <t>SIGNATURE HEALTHCARE OF CHAPEL HILL</t>
  </si>
  <si>
    <t>PEAK RESOURCES-OUTER BANKS</t>
  </si>
  <si>
    <t>PELICAN HEALTH REIDSVILLE</t>
  </si>
  <si>
    <t>RIDGEWOOD LIVING &amp; REHAB CENTER</t>
  </si>
  <si>
    <t>PEAK RESOURCES - SHELBY</t>
  </si>
  <si>
    <t>BRIAN CENTER HEALTH &amp; REHAB HICKORY</t>
  </si>
  <si>
    <t>DEER PARK HEALTH &amp; REHABILITATION</t>
  </si>
  <si>
    <t>LUMBERTON HEALTH AND REHAB CENTER</t>
  </si>
  <si>
    <t>TWIN LAKES COMMUNITY</t>
  </si>
  <si>
    <t>ACCORDIUS HEALTH AT WILMINGTON</t>
  </si>
  <si>
    <t>BARBOUR COURT NURSING AND REHABILITATION CENTER</t>
  </si>
  <si>
    <t>WHITE OAK MANOR - CHARLOTTE</t>
  </si>
  <si>
    <t>WARREN HILLS NURSING CENTER</t>
  </si>
  <si>
    <t>BRIAN CENTER HEALTH &amp; REHAB/EDEN</t>
  </si>
  <si>
    <t>THE FOUNTAINS AT THE ALBEMARLE</t>
  </si>
  <si>
    <t>ACCORDIUS HEALTH AT CHARLOTTE</t>
  </si>
  <si>
    <t>PENDER MEMORIAL HOSP SNF</t>
  </si>
  <si>
    <t>HICKORY FALLS HEALTH AND REHABILITATION</t>
  </si>
  <si>
    <t>VALLEY NURSING CENTER</t>
  </si>
  <si>
    <t>UNC ROCKINGHAM REHAB &amp; NURSING CARE CENTER</t>
  </si>
  <si>
    <t>BRIAN CENTER HEALTH &amp; RETIREMENT/LINCOLNTON</t>
  </si>
  <si>
    <t>WARSAW NURSING AND REHABILITATION CENTER</t>
  </si>
  <si>
    <t>THE LODGE AT MILLS RIVER</t>
  </si>
  <si>
    <t>MONROE REHABILITATION CENTER</t>
  </si>
  <si>
    <t>CAROLINA CARE HEALTH AND REHABILITATION</t>
  </si>
  <si>
    <t>TRANSITIONAL HEALTH SERVICES OF KANNAPOLIS</t>
  </si>
  <si>
    <t>ROCKY MOUNT REHABILITATION CENTER</t>
  </si>
  <si>
    <t>ALLEGHANY CENTER</t>
  </si>
  <si>
    <t>BRIAN CENTER HEALTH &amp; REHAB/HERTFORD</t>
  </si>
  <si>
    <t>MACON VALLEY NURSING AND REHABILITATION CENTER</t>
  </si>
  <si>
    <t>STANLEY TOTAL LIVING CENTER</t>
  </si>
  <si>
    <t>BRIAN CENTER HEALTH &amp; REHAB/YANCEYVILLE</t>
  </si>
  <si>
    <t>BLADEN EAST HEALTH AND REHAB, LLC</t>
  </si>
  <si>
    <t>AUTUMN CARE OF MARSHVILLE</t>
  </si>
  <si>
    <t>AUTUMN CARE OF SALISBURY</t>
  </si>
  <si>
    <t>BRIAN CTR HEALTH &amp; REHAB/SPRUCE PINES</t>
  </si>
  <si>
    <t>KINDRED HOSPITAL EAST GREENSBORO</t>
  </si>
  <si>
    <t>WOODLAND HILL CENTER</t>
  </si>
  <si>
    <t>NORTHERN REGIONAL HOSPITAL</t>
  </si>
  <si>
    <t>STANLY MANOR</t>
  </si>
  <si>
    <t>CLEVELAND PINES</t>
  </si>
  <si>
    <t>THE CITADEL MOORESVILLE</t>
  </si>
  <si>
    <t>THE OAKS</t>
  </si>
  <si>
    <t>ACCORDIUS HEALTH AT HENDERSONVILLE LLC</t>
  </si>
  <si>
    <t>THE CITADEL SALISBURY</t>
  </si>
  <si>
    <t>COMPASS HEALTHCARE AND REHAB ROWAN, LLC</t>
  </si>
  <si>
    <t>CURRITUCK HEALTH &amp; REHAB CENTER</t>
  </si>
  <si>
    <t>UNIVERSAL HEALTH CARE / OXFORD</t>
  </si>
  <si>
    <t>GRANTSBROOK NURSING AND REHABILITATION CENTER</t>
  </si>
  <si>
    <t>RICHMOND PINES HEALTHCARE AND REHABILITATION CENTE</t>
  </si>
  <si>
    <t>AUTUMN CARE OF SHALLOTTE</t>
  </si>
  <si>
    <t>MARGATE HEALTH AND REHAB CENTER</t>
  </si>
  <si>
    <t>SCOTIA VILLAGE-SNF</t>
  </si>
  <si>
    <t>THE LAURELS OF PENDER</t>
  </si>
  <si>
    <t>WHITE OAK MANOR - BURLINGTON</t>
  </si>
  <si>
    <t>VERO HEALTH &amp; REHAB OF SYLVA</t>
  </si>
  <si>
    <t>THE LAURELS OF GREENTREE RIDGE</t>
  </si>
  <si>
    <t>ACCORDIUS HEALTH AT MIDWOOD, LLC</t>
  </si>
  <si>
    <t>SMOKY RIDGE HEALTH &amp; REHABILITATION</t>
  </si>
  <si>
    <t>IREDELL MEMORIAL HOSPITAL INC</t>
  </si>
  <si>
    <t>THE IVY AT GASTONIA LLC</t>
  </si>
  <si>
    <t>LIBERTY COMMONS NSG AND REHAB CTR OF HALIFAX CTY</t>
  </si>
  <si>
    <t>PIEDMONT CROSSING</t>
  </si>
  <si>
    <t>ROXBORO HEALTHCARE &amp; REHAB CENTER</t>
  </si>
  <si>
    <t>BRIAN CENTER HEALTH &amp; REHAB/HENDERSONVILLE</t>
  </si>
  <si>
    <t>NORTHAMPTON NURSING AND REHABILITATION CENTER</t>
  </si>
  <si>
    <t>FAIR HAVEN OF FOREST CITY, LLC</t>
  </si>
  <si>
    <t>BRIAN CENTER HEALTH &amp; RETIREMENT CLAYTON</t>
  </si>
  <si>
    <t>ELDERBERRY HEALTH CARE</t>
  </si>
  <si>
    <t>KERR LAKE NURSING AND REHABILITATION CENTER</t>
  </si>
  <si>
    <t>THE LAURELS OF HENDERSONVILLE</t>
  </si>
  <si>
    <t>BRIAN CENTRR HEALTH &amp; REHABILITATION WALLACE</t>
  </si>
  <si>
    <t>WILLOWBROOKE COURT SC CTR AT MATTHEWS GLEN</t>
  </si>
  <si>
    <t>GIVENS HEALTH CENTER</t>
  </si>
  <si>
    <t>GATEWAY REHABILITATION AND HEALTHCARE</t>
  </si>
  <si>
    <t>THE GRAYBRIER NURS &amp; RETIREMENT CT</t>
  </si>
  <si>
    <t>SARDIS OAKS</t>
  </si>
  <si>
    <t>BRIAN CENTER HEALTH AND REHABILITATION/WILSON</t>
  </si>
  <si>
    <t>ABBOTTS CREEK CENTER</t>
  </si>
  <si>
    <t>FRANKLIN OAKS NURSING AND REHABILITATION CENTER</t>
  </si>
  <si>
    <t>SIGNATURE HEALTHCARE OF ROANOKE RAPIDS</t>
  </si>
  <si>
    <t>PEAK RESOURCES - ALAMANCE, INC</t>
  </si>
  <si>
    <t>BRIAN CENTER HEALTH &amp; REHABILITATION/WINDSOR</t>
  </si>
  <si>
    <t>MAPLE LEAF HEALTH CARE</t>
  </si>
  <si>
    <t>SILVER BLUFF INC</t>
  </si>
  <si>
    <t>BIG ELM RETIREMENT AND NURSING CENTERS</t>
  </si>
  <si>
    <t>BRIAN CENTER HEALTH AND REHABILITATION/GOLDSBORO</t>
  </si>
  <si>
    <t>PELICAN HEALTH HENDERSON LLC</t>
  </si>
  <si>
    <t>ACCORDIUS HEALTH AT MONROE</t>
  </si>
  <si>
    <t>WHISPERING PINES NURSING &amp; REHAB CENTER</t>
  </si>
  <si>
    <t>WOODBURY WELLNESS CENTER INC</t>
  </si>
  <si>
    <t>COURTLAND TERRACE</t>
  </si>
  <si>
    <t>AUTUMN CARE OF SALUDA</t>
  </si>
  <si>
    <t>HIGHLAND HOUSE REHABILITATION AND HEALTHCARE</t>
  </si>
  <si>
    <t>PINEY GROVE NURSING AND REHABILITATION CENTER</t>
  </si>
  <si>
    <t>GRAHAM HEALTHCARE AND REHABILITATION CENTER</t>
  </si>
  <si>
    <t>RICH  SQUARE NURSING &amp; REHAB</t>
  </si>
  <si>
    <t>PRUITTHEALTH-NEUSE</t>
  </si>
  <si>
    <t>LOUISBURG HEALTHCARE &amp; REHABILITATION CENTER</t>
  </si>
  <si>
    <t>ACCORDIUS HEALTH AT CREEKSIDE CARE</t>
  </si>
  <si>
    <t>BRIAN CENTER HEALTH &amp; RETIREMENT/CABARRUS</t>
  </si>
  <si>
    <t>COMPASS HEALTHCARE AND REHAB HAWFIELDS, INC</t>
  </si>
  <si>
    <t>SIGNATURE HEALTHCARE OF KINSTON</t>
  </si>
  <si>
    <t>GREENDALE FOREST NURSING AND REHABILITATION CENTER</t>
  </si>
  <si>
    <t>GOLDEN YEARS NURSING HOME</t>
  </si>
  <si>
    <t>REX REHAB &amp; NSG CARE CENTER</t>
  </si>
  <si>
    <t>PINEHURST HEALTHCARE &amp; REHABILITATION CENTER</t>
  </si>
  <si>
    <t>PRUITTHEALTH-TRENT</t>
  </si>
  <si>
    <t>WILSON PINES NURSING AND REHABILITATION CENTER</t>
  </si>
  <si>
    <t>LIBERTY COMMONS NRSG &amp; REHAB CNTR OF SOUTHPORT LLC</t>
  </si>
  <si>
    <t>ACCORDIUS HEALTH AT SCOTLAND MANOR</t>
  </si>
  <si>
    <t>EAST CAROLINA REHAB AND WELLNESS</t>
  </si>
  <si>
    <t>PRUITTHEALTH-ROCKINGHAM</t>
  </si>
  <si>
    <t>VILLAGE GREEN HEALTH AND REHABILITATION</t>
  </si>
  <si>
    <t>VILLAGE CARE OF KING</t>
  </si>
  <si>
    <t>SCOTTISH PINES REHABILITATION AND NURSING CENTER</t>
  </si>
  <si>
    <t>PRUITTHEATH-FARMVILLE</t>
  </si>
  <si>
    <t>CARDINAL HEALTHCARE AND REHAB</t>
  </si>
  <si>
    <t>WILKES REGIONAL MEDICAL CTR SN</t>
  </si>
  <si>
    <t>HUNTER WOODS NURSING AND REHAB</t>
  </si>
  <si>
    <t>THE LAURELS OF FOREST GLENN</t>
  </si>
  <si>
    <t>COUNTRYSIDE</t>
  </si>
  <si>
    <t>HEARTLAND LIVING &amp; REHAB AT THE MOSES H CONE MEM H</t>
  </si>
  <si>
    <t>WADESBORO HEALTH &amp; REHAB CENTER</t>
  </si>
  <si>
    <t>PISGAH MANOR HEALTH CARE CENTER</t>
  </si>
  <si>
    <t>BROOK STONE LIVING CENTER</t>
  </si>
  <si>
    <t>PEAK RESOURCES-CHERRYVILLE</t>
  </si>
  <si>
    <t>SMOKY MOUNTAIN HEALTH AND REHABILITATION CENTER</t>
  </si>
  <si>
    <t>SHORELAND HLTH CARE &amp; RETIREME</t>
  </si>
  <si>
    <t>SKYLAND CARE CENTER</t>
  </si>
  <si>
    <t>WILKESBORO HEALTH AND REHABILITATION</t>
  </si>
  <si>
    <t>CARY HEALTH AND REHABILITATION</t>
  </si>
  <si>
    <t>THREE RIVERS HEALTH AND REHAB</t>
  </si>
  <si>
    <t>CHARLOTTE HEALTH &amp; REHABILITATION CENTER</t>
  </si>
  <si>
    <t>ACCORDIUS HEALTH AND REHABILITATION</t>
  </si>
  <si>
    <t>CROSS CREEK HEALTH CARE</t>
  </si>
  <si>
    <t>BRIAN CENTER SOUTHPOINT</t>
  </si>
  <si>
    <t>PEMBROKE CENTER</t>
  </si>
  <si>
    <t>CENTRAL CONTINUING CARE</t>
  </si>
  <si>
    <t>HAYWOOD NURSING AND REHABILITATION CENTER</t>
  </si>
  <si>
    <t>BRANTWOOD NH &amp; RETIREMENT CENT</t>
  </si>
  <si>
    <t>FLESHERS FAIRVIEW HEALTH CARE</t>
  </si>
  <si>
    <t>HAYMOUNT REHABILITATION &amp; NURSING CENTER, INC</t>
  </si>
  <si>
    <t>PINEVILLE REHABILITATION AND LIVING CTR</t>
  </si>
  <si>
    <t>BERMUDA VILLAGE RETIREMENT CENTER</t>
  </si>
  <si>
    <t>HILLSIDE NURSING CENTER OF WAKE FOREST</t>
  </si>
  <si>
    <t>PELICAN HEALTH AT ASHEVILLE</t>
  </si>
  <si>
    <t>LEXINGTON HEALTH CARE CENTER</t>
  </si>
  <si>
    <t>ALAMANCE HEALTH CARE CENTER</t>
  </si>
  <si>
    <t>THE LAURELS OF CHATHAM</t>
  </si>
  <si>
    <t>WILSON REHABILITATION AND NURSING CENTER</t>
  </si>
  <si>
    <t>FAIR HAVEN HOME INC</t>
  </si>
  <si>
    <t>VALLEY VIEW CARE &amp; REHAB CENTER</t>
  </si>
  <si>
    <t>THE LAURELS OF SALISBURY</t>
  </si>
  <si>
    <t>PEAK RESOURCES - PINELAKE</t>
  </si>
  <si>
    <t>WESTERN NORTH CAROLINA BAPTIST HOME</t>
  </si>
  <si>
    <t>CLAY COUNTY CARE CENTER</t>
  </si>
  <si>
    <t>CARVER LIVING CENTER</t>
  </si>
  <si>
    <t>WELLINGTON REHABILITATION AND HEALTHCARE</t>
  </si>
  <si>
    <t>ECKERD LIVING CENTER</t>
  </si>
  <si>
    <t>THE LAURELS OF SUMMIT RIDGE</t>
  </si>
  <si>
    <t>PEAK RESOURCES - BROOKSHIRE, INC</t>
  </si>
  <si>
    <t>ALEXANDRIA PLACE</t>
  </si>
  <si>
    <t>FORREST OAKES HEALTHCARE CENTER</t>
  </si>
  <si>
    <t>OAK FOREST HEALTH AND REHABILITATION</t>
  </si>
  <si>
    <t>GLENAIRE</t>
  </si>
  <si>
    <t>COLLEGE PINES HEALTH AND REHABILITATION</t>
  </si>
  <si>
    <t>EMERALD RIDGE REHAB AND CARE CENTER</t>
  </si>
  <si>
    <t>MAPLE GROVE HEALTH AND REHABILITATION CENTER</t>
  </si>
  <si>
    <t>UNIVERSAL HEALTH CARE/KING</t>
  </si>
  <si>
    <t>WESTWOOD HEALTH AND REHABILITATION</t>
  </si>
  <si>
    <t>BELAIRE HEALTH CARE CENTER</t>
  </si>
  <si>
    <t>TREYBURN REHABILITATION CENTER</t>
  </si>
  <si>
    <t>WILLOWBROOKE COURT SC CTR AT TRYON ESTATES</t>
  </si>
  <si>
    <t>GUILFORD HEALTH CARE CENTER</t>
  </si>
  <si>
    <t>THE OAKS-BREVARD</t>
  </si>
  <si>
    <t>LIFE CARE CENTER OF HENDERSONV</t>
  </si>
  <si>
    <t>OAK GROVE HEALTH CARE CENTER</t>
  </si>
  <si>
    <t>BAYVIEW NURSING &amp; REHAB CENTER</t>
  </si>
  <si>
    <t>WILLOWBROOK REHABILITATION AND CARE CENTER</t>
  </si>
  <si>
    <t>LIBERTY COMMONS REHABILITATION CENTER</t>
  </si>
  <si>
    <t>MECKLENBURG HEALTH &amp; REHABILITATION</t>
  </si>
  <si>
    <t>SOUTHWOOD NURSING AND RETIREMENT</t>
  </si>
  <si>
    <t>WILORA LAKE HEALTHCARE CENTER</t>
  </si>
  <si>
    <t>FRIENDS HOMES WEST</t>
  </si>
  <si>
    <t>TSALI CARE CENTER</t>
  </si>
  <si>
    <t>THE OAKS AT SWEETEN CREEK</t>
  </si>
  <si>
    <t>HARNETT WOODS NURSING AND REHABILITATION CENTER</t>
  </si>
  <si>
    <t>WOODLANDS NURSING &amp; REHABILITATION CENTER</t>
  </si>
  <si>
    <t>BROOKDALE CARRIAGE CLUB PROVIDENCE</t>
  </si>
  <si>
    <t>SHAIRE NURSING CENTER</t>
  </si>
  <si>
    <t>CHERRY POINT BAY NURSING AND REHABILITATION CENTER</t>
  </si>
  <si>
    <t>SATURN NURSING AND REHABILITATION CENTER</t>
  </si>
  <si>
    <t>AYDEN COURT NURSING AND REHABILITATION CENTER</t>
  </si>
  <si>
    <t>CROATAN RIDGE NURSING AND REHABILITATION CENTER</t>
  </si>
  <si>
    <t>NC STATE VETERANS HOME - FAYETTEVILLE</t>
  </si>
  <si>
    <t>HENDERSONVILLE HEALTH AND REHABILITATION</t>
  </si>
  <si>
    <t>PEAK RESOURCES -  GASTONIA</t>
  </si>
  <si>
    <t>THE STEWART HEALTH CENTER</t>
  </si>
  <si>
    <t>LIBERTY COMMONS N&amp;R ALAMANCE</t>
  </si>
  <si>
    <t>LITCHFORD FALLS HEALTHCARE</t>
  </si>
  <si>
    <t>WINDSOR POINT CONTINUING CARE</t>
  </si>
  <si>
    <t>CROASDAILE VILLAGE</t>
  </si>
  <si>
    <t>LAKE PARK NURSING AND REHABILITATION CENTER</t>
  </si>
  <si>
    <t>LIBERTY COMMONS NSG &amp; REHAB  CTR OF ROWAN COUNTY</t>
  </si>
  <si>
    <t>CAROLINA REHAB CENTER OF CUMBERLAND</t>
  </si>
  <si>
    <t>AUTUMN CARE OF MYRTLE GROVE</t>
  </si>
  <si>
    <t>UNC REX REHAB &amp; NURSING CARE CENTER OF APEX</t>
  </si>
  <si>
    <t>ACCORDIUS HEALTH AT ABERDEEN</t>
  </si>
  <si>
    <t>PRODIGY TRANSITIONAL REHAB</t>
  </si>
  <si>
    <t>AUTUMN CARE OF STATESVILLE</t>
  </si>
  <si>
    <t>CYPRESS GLEN RETIREMENT COMMUNITY</t>
  </si>
  <si>
    <t>TOWER NURSING AND REHABILITATION CENTER</t>
  </si>
  <si>
    <t>AUTUMN CARE OF NASH</t>
  </si>
  <si>
    <t>PRUITTHEALTH-TOWN CENTER</t>
  </si>
  <si>
    <t>CONOVER NURSING AND REHABILITATION CENTER</t>
  </si>
  <si>
    <t>INN AT QUAIL HAVEN VILLAGE</t>
  </si>
  <si>
    <t>LIBERTY COMMONS NSG &amp; REHAB CTR OF JOHNSTON CTY</t>
  </si>
  <si>
    <t>PELICAN HEALTH THOMASVILLE</t>
  </si>
  <si>
    <t>UNIVERSAL HEALTH CARE/FLETCHER</t>
  </si>
  <si>
    <t>UNIVERSAL HEALTH CARE/RAMSEUR</t>
  </si>
  <si>
    <t>THE GARDENS OF TAYLOR GLEN RET COM</t>
  </si>
  <si>
    <t>CAROLINA REHAB CENTER OF BURKE</t>
  </si>
  <si>
    <t>RIVER LANDING AT SANDY RIDGE</t>
  </si>
  <si>
    <t>UNIVERSAL HEALTH CARE/NORTH RALEIGH</t>
  </si>
  <si>
    <t>PENN NURSING CENTER</t>
  </si>
  <si>
    <t>NC STATE VETERANS HOME - SALISBURY</t>
  </si>
  <si>
    <t>LIBERTY COMMONS NSG AND REHAB CTR OF LEE COUNTY</t>
  </si>
  <si>
    <t>SANFORD HEALTH &amp; REHABILITATION CO</t>
  </si>
  <si>
    <t>ADAMS FARM LIVING &amp; REHABILITATION</t>
  </si>
  <si>
    <t>PEAK RESOURCES-WILMINGTON, INC</t>
  </si>
  <si>
    <t>PRUITTHEALTH-RALEIGH</t>
  </si>
  <si>
    <t>OLDE KNOX COMMONS AT THE VILLAGES OF MECKLENBURG</t>
  </si>
  <si>
    <t>THE FOREST AT DUKE INC</t>
  </si>
  <si>
    <t>BERMUDA COMMONS NURSING AND REHABILITATION CENTER</t>
  </si>
  <si>
    <t>ASBURY HEALTH AND REHABILITATION CENTER</t>
  </si>
  <si>
    <t>TWIN LAKES COMMUNITY MEMORY CARE</t>
  </si>
  <si>
    <t>THE ROSEWOOD HEALTH CENTER</t>
  </si>
  <si>
    <t>CAMDEN HEALTH AND REHABILITATION</t>
  </si>
  <si>
    <t>ASHTON HEALTH AND REHABILITATION</t>
  </si>
  <si>
    <t>UNIVERSAL HEALTH CARE / BRUNSWICK</t>
  </si>
  <si>
    <t>WHITE OAK OF WAXHAW</t>
  </si>
  <si>
    <t>PRUITTHEALTH-CAROLINA POINT</t>
  </si>
  <si>
    <t>THE SHANNON GRAY REHABILITATION &amp; RECOVERY CENTER</t>
  </si>
  <si>
    <t>AUTUMN CARE OF FAYETTEVILLE</t>
  </si>
  <si>
    <t>TRINITY GROVE</t>
  </si>
  <si>
    <t>HILLCREST RALEIGH AT CRABTREE VALLEY</t>
  </si>
  <si>
    <t>AZALEA HEALTH &amp; REHAB CENTER</t>
  </si>
  <si>
    <t>NC STATE VETERANS HOME-BLACK MOUNTAIN</t>
  </si>
  <si>
    <t>HOMESTEAD HILLS</t>
  </si>
  <si>
    <t>NC STATE VETERANS HOME-KINSTON</t>
  </si>
  <si>
    <t>UNIVERSAL HEALTH CARE/FUQUAY-VARINA</t>
  </si>
  <si>
    <t>CLEAR CREEK NURSING &amp; REHABILITATION CENTER</t>
  </si>
  <si>
    <t>PAVILION HEALTH CENTER AT BRIGHTMORE</t>
  </si>
  <si>
    <t>SHARON TOWERS</t>
  </si>
  <si>
    <t>TRINITY ELMS</t>
  </si>
  <si>
    <t>PRUITTHEALTH-UNION POINTE</t>
  </si>
  <si>
    <t>AUTUMN CARE OF CORNELIUS</t>
  </si>
  <si>
    <t>DAVIS HEALTH &amp; WELLNESS CTR AT CAMBRIDGE VILLAG</t>
  </si>
  <si>
    <t>SPRINGBROOK NURSING &amp; REHABILITATION  CENTER</t>
  </si>
  <si>
    <t>HUNTERSVILLE HEALTH &amp; REHAB CENTER</t>
  </si>
  <si>
    <t>BRADLEY CREEK HEALTH CENTER</t>
  </si>
  <si>
    <t>THE CARDINAL AT NORTH HILLS</t>
  </si>
  <si>
    <t>ARBOR ACRES UNITED METHODIST RETIREMENT COMMUNITY</t>
  </si>
  <si>
    <t>BELLAROSE NURSING AND REHAB</t>
  </si>
  <si>
    <t>BRUNSWICK HEALTH &amp; REHAB CENTER</t>
  </si>
  <si>
    <t>PARKVIEW HEALTH &amp; REHAB CENTER</t>
  </si>
  <si>
    <t>SWIFT CREEK HEALTH CENTER</t>
  </si>
  <si>
    <t>MARION</t>
  </si>
  <si>
    <t>OXFORD</t>
  </si>
  <si>
    <t>JACKSON</t>
  </si>
  <si>
    <t>GREENVILLE</t>
  </si>
  <si>
    <t>MADISON</t>
  </si>
  <si>
    <t>THOMASVILLE</t>
  </si>
  <si>
    <t>JACKSONVILLE</t>
  </si>
  <si>
    <t>GREENSBORO</t>
  </si>
  <si>
    <t>BENSON</t>
  </si>
  <si>
    <t>FAYETTEVILLE</t>
  </si>
  <si>
    <t>NASHVILLE</t>
  </si>
  <si>
    <t>NEWPORT</t>
  </si>
  <si>
    <t>MARSHALL</t>
  </si>
  <si>
    <t>HARRISBURG</t>
  </si>
  <si>
    <t>CLINTON</t>
  </si>
  <si>
    <t>CONCORD</t>
  </si>
  <si>
    <t>WINDSOR</t>
  </si>
  <si>
    <t>BURLINGTON</t>
  </si>
  <si>
    <t>DANBURY</t>
  </si>
  <si>
    <t>SOUTHPORT</t>
  </si>
  <si>
    <t>SALISBURY</t>
  </si>
  <si>
    <t>DURHAM</t>
  </si>
  <si>
    <t>WILMINGTON</t>
  </si>
  <si>
    <t>WASHINGTON</t>
  </si>
  <si>
    <t>SANFORD</t>
  </si>
  <si>
    <t>TRINITY</t>
  </si>
  <si>
    <t>MONROE</t>
  </si>
  <si>
    <t>COLUMBUS</t>
  </si>
  <si>
    <t>WARRENTON</t>
  </si>
  <si>
    <t>SPARTA</t>
  </si>
  <si>
    <t>CANTON</t>
  </si>
  <si>
    <t>REIDSVILLE</t>
  </si>
  <si>
    <t>FRANKLIN</t>
  </si>
  <si>
    <t>CLAYTON</t>
  </si>
  <si>
    <t>NEWTON</t>
  </si>
  <si>
    <t>WARSAW</t>
  </si>
  <si>
    <t>MOORESVILLE</t>
  </si>
  <si>
    <t>SPENCER</t>
  </si>
  <si>
    <t>FOREST CITY</t>
  </si>
  <si>
    <t>JEFFERSON</t>
  </si>
  <si>
    <t>CHEROKEE</t>
  </si>
  <si>
    <t>GARNER</t>
  </si>
  <si>
    <t>BOONE</t>
  </si>
  <si>
    <t>WILSON</t>
  </si>
  <si>
    <t>LEXINGTON</t>
  </si>
  <si>
    <t>ELIZABETHTOWN</t>
  </si>
  <si>
    <t>HENDERSON</t>
  </si>
  <si>
    <t>PINEVILLE</t>
  </si>
  <si>
    <t>JAMESTOWN</t>
  </si>
  <si>
    <t>TAYLORSVILLE</t>
  </si>
  <si>
    <t>PEMBROKE</t>
  </si>
  <si>
    <t>COLFAX</t>
  </si>
  <si>
    <t>MARS HILL</t>
  </si>
  <si>
    <t>DENTON</t>
  </si>
  <si>
    <t>SNOW HILL</t>
  </si>
  <si>
    <t>MOUNT AIRY</t>
  </si>
  <si>
    <t>CHARLOTTE</t>
  </si>
  <si>
    <t>BURNSVILLE</t>
  </si>
  <si>
    <t>GRANITE FALLS</t>
  </si>
  <si>
    <t>ABERDEEN</t>
  </si>
  <si>
    <t>CARTHAGE</t>
  </si>
  <si>
    <t>SHELBY</t>
  </si>
  <si>
    <t>LUMBERTON</t>
  </si>
  <si>
    <t>RALEIGH</t>
  </si>
  <si>
    <t>WAYNESVILLE</t>
  </si>
  <si>
    <t>ADVANCE</t>
  </si>
  <si>
    <t>MATTHEWS</t>
  </si>
  <si>
    <t>HILLSBOROUGH</t>
  </si>
  <si>
    <t>EDEN</t>
  </si>
  <si>
    <t>BISCOE</t>
  </si>
  <si>
    <t>WINSTON-SALEM</t>
  </si>
  <si>
    <t>ROXBORO</t>
  </si>
  <si>
    <t>ASHEVILLE</t>
  </si>
  <si>
    <t>ASHEBORO</t>
  </si>
  <si>
    <t>PLEASANT GARDEN</t>
  </si>
  <si>
    <t>ELIZABETH CITY</t>
  </si>
  <si>
    <t>KERNERSVILLE</t>
  </si>
  <si>
    <t>PINEHURST</t>
  </si>
  <si>
    <t>BLOWING ROCK</t>
  </si>
  <si>
    <t>BLACK MOUNTAIN</t>
  </si>
  <si>
    <t>WADESBORO</t>
  </si>
  <si>
    <t>HICKORY</t>
  </si>
  <si>
    <t>RUTHERFORDTON</t>
  </si>
  <si>
    <t>WALNUT COVE</t>
  </si>
  <si>
    <t>HIGH POINT</t>
  </si>
  <si>
    <t>ELKIN</t>
  </si>
  <si>
    <t>HUNTERSVILLE</t>
  </si>
  <si>
    <t>MAGGIE VALLEY</t>
  </si>
  <si>
    <t>ZEBULON</t>
  </si>
  <si>
    <t>ALBEMARLE</t>
  </si>
  <si>
    <t>GOLDSBORO</t>
  </si>
  <si>
    <t>HENDERSONVILLE</t>
  </si>
  <si>
    <t>MOUNT OLIVE</t>
  </si>
  <si>
    <t>TRYON</t>
  </si>
  <si>
    <t>STATESVILLE</t>
  </si>
  <si>
    <t>MOCKSVILLE</t>
  </si>
  <si>
    <t>CLEMMONS</t>
  </si>
  <si>
    <t>WILKESBORO</t>
  </si>
  <si>
    <t>ROCKY MOUNT</t>
  </si>
  <si>
    <t>LENOIR</t>
  </si>
  <si>
    <t>SILER CITY</t>
  </si>
  <si>
    <t>KENANSVILLE</t>
  </si>
  <si>
    <t>KINGS MOUNTAIN</t>
  </si>
  <si>
    <t>KINSTON</t>
  </si>
  <si>
    <t>LINCOLNTON</t>
  </si>
  <si>
    <t>GASTONIA</t>
  </si>
  <si>
    <t>EDENTON</t>
  </si>
  <si>
    <t>YADKINVILLE</t>
  </si>
  <si>
    <t>MOREHEAD CITY</t>
  </si>
  <si>
    <t>LILLINGTON</t>
  </si>
  <si>
    <t>SMITHFIELD</t>
  </si>
  <si>
    <t>SEALEVEL</t>
  </si>
  <si>
    <t>LAKE WACCAMAW</t>
  </si>
  <si>
    <t>MORGANTON</t>
  </si>
  <si>
    <t>MURPHY</t>
  </si>
  <si>
    <t>BRYSON CITY</t>
  </si>
  <si>
    <t>TARBORO</t>
  </si>
  <si>
    <t>CHAPEL HILL</t>
  </si>
  <si>
    <t>BANNER ELK</t>
  </si>
  <si>
    <t>WHITEVILLE</t>
  </si>
  <si>
    <t>BREVARD</t>
  </si>
  <si>
    <t>NEW BERN</t>
  </si>
  <si>
    <t>EASTOVER</t>
  </si>
  <si>
    <t>WEAVERVILLE</t>
  </si>
  <si>
    <t>NAGS HEAD</t>
  </si>
  <si>
    <t>NEBO</t>
  </si>
  <si>
    <t>BURGAW</t>
  </si>
  <si>
    <t>MILLS RIVER</t>
  </si>
  <si>
    <t>CHERRYVILLE</t>
  </si>
  <si>
    <t>KANNAPOLIS</t>
  </si>
  <si>
    <t>HERTFORD</t>
  </si>
  <si>
    <t>STANLEY</t>
  </si>
  <si>
    <t>YANCEYVILLE</t>
  </si>
  <si>
    <t>MARSHVILLE</t>
  </si>
  <si>
    <t>SPRUCE PINE</t>
  </si>
  <si>
    <t>WINSTON SALEM</t>
  </si>
  <si>
    <t>BARCO</t>
  </si>
  <si>
    <t>GRANTSBORO</t>
  </si>
  <si>
    <t>HAMLET</t>
  </si>
  <si>
    <t>SHALLOTTE</t>
  </si>
  <si>
    <t>LAURINBURG</t>
  </si>
  <si>
    <t>SYLVA</t>
  </si>
  <si>
    <t>WELDON</t>
  </si>
  <si>
    <t>WALLACE</t>
  </si>
  <si>
    <t>LOUISBURG</t>
  </si>
  <si>
    <t>ROANOKE RAPIDS</t>
  </si>
  <si>
    <t>GRAHAM</t>
  </si>
  <si>
    <t>HAMPSTEAD</t>
  </si>
  <si>
    <t>SALUDA</t>
  </si>
  <si>
    <t>ROBBINSVILLE</t>
  </si>
  <si>
    <t>RICH SQUARE</t>
  </si>
  <si>
    <t>AHOSKIE</t>
  </si>
  <si>
    <t>MEBANE</t>
  </si>
  <si>
    <t>FALCON</t>
  </si>
  <si>
    <t>SCOTLAND NECK</t>
  </si>
  <si>
    <t>ROCKINGHAM</t>
  </si>
  <si>
    <t>KING</t>
  </si>
  <si>
    <t>FARMVILLE</t>
  </si>
  <si>
    <t>NORTH WILKESBORO</t>
  </si>
  <si>
    <t>STOKESDALE</t>
  </si>
  <si>
    <t>CANDLER</t>
  </si>
  <si>
    <t>POLLOCKSVILLE</t>
  </si>
  <si>
    <t>CARY</t>
  </si>
  <si>
    <t>GATESVILLE</t>
  </si>
  <si>
    <t>SWANQUARTER</t>
  </si>
  <si>
    <t>BERMUDA RUN</t>
  </si>
  <si>
    <t>WAKE FOREST</t>
  </si>
  <si>
    <t>SWANNANOA</t>
  </si>
  <si>
    <t>PITTSBORO</t>
  </si>
  <si>
    <t>BOSTIC</t>
  </si>
  <si>
    <t>ANDREWS</t>
  </si>
  <si>
    <t>HAYESVILLE</t>
  </si>
  <si>
    <t>KNIGHTDALE</t>
  </si>
  <si>
    <t>HIGHLANDS</t>
  </si>
  <si>
    <t>CONNELLY SPG</t>
  </si>
  <si>
    <t>ARCHDALE</t>
  </si>
  <si>
    <t>ARDEN</t>
  </si>
  <si>
    <t>DUNN</t>
  </si>
  <si>
    <t>HAVELOCK</t>
  </si>
  <si>
    <t>AYDEN</t>
  </si>
  <si>
    <t>FLAT ROCK</t>
  </si>
  <si>
    <t>FUQUAY VARINA</t>
  </si>
  <si>
    <t>INDIAN TRAIL</t>
  </si>
  <si>
    <t>APEX</t>
  </si>
  <si>
    <t>CONOVER</t>
  </si>
  <si>
    <t>FLETCHER</t>
  </si>
  <si>
    <t>RAMSEUR</t>
  </si>
  <si>
    <t>MCLEANSVILLE</t>
  </si>
  <si>
    <t>BOLIVIA</t>
  </si>
  <si>
    <t>WAXHAW</t>
  </si>
  <si>
    <t>MINT HILL</t>
  </si>
  <si>
    <t>CORNELIUS</t>
  </si>
  <si>
    <t>ASH</t>
  </si>
  <si>
    <t>Jackson</t>
  </si>
  <si>
    <t>Montgomery</t>
  </si>
  <si>
    <t>Franklin</t>
  </si>
  <si>
    <t>Madison</t>
  </si>
  <si>
    <t>Macon</t>
  </si>
  <si>
    <t>Clay</t>
  </si>
  <si>
    <t>Randolph</t>
  </si>
  <si>
    <t>Lee</t>
  </si>
  <si>
    <t>Cherokee</t>
  </si>
  <si>
    <t>Graham</t>
  </si>
  <si>
    <t>Greene</t>
  </si>
  <si>
    <t>Union</t>
  </si>
  <si>
    <t>Lincoln</t>
  </si>
  <si>
    <t>Polk</t>
  </si>
  <si>
    <t>Cleveland</t>
  </si>
  <si>
    <t>Orange</t>
  </si>
  <si>
    <t>Richmond</t>
  </si>
  <si>
    <t>Chatham</t>
  </si>
  <si>
    <t>Mitchell</t>
  </si>
  <si>
    <t>Warren</t>
  </si>
  <si>
    <t>Wilkes</t>
  </si>
  <si>
    <t>Burke</t>
  </si>
  <si>
    <t>Wayne</t>
  </si>
  <si>
    <t>Forsyth</t>
  </si>
  <si>
    <t>Jones</t>
  </si>
  <si>
    <t>Cumberland</t>
  </si>
  <si>
    <t>Henderson</t>
  </si>
  <si>
    <t>Wilson</t>
  </si>
  <si>
    <t>Rowan</t>
  </si>
  <si>
    <t>Caldwell</t>
  </si>
  <si>
    <t>Scotland</t>
  </si>
  <si>
    <t>Rockingham</t>
  </si>
  <si>
    <t>Durham</t>
  </si>
  <si>
    <t>New Hanover</t>
  </si>
  <si>
    <t>Person</t>
  </si>
  <si>
    <t>Guilford</t>
  </si>
  <si>
    <t>Mecklenburg</t>
  </si>
  <si>
    <t>Wake</t>
  </si>
  <si>
    <t>Buncombe</t>
  </si>
  <si>
    <t>Davidson</t>
  </si>
  <si>
    <t>Pasquotank</t>
  </si>
  <si>
    <t>Moore</t>
  </si>
  <si>
    <t>Watauga</t>
  </si>
  <si>
    <t>Anson</t>
  </si>
  <si>
    <t>Robeson</t>
  </si>
  <si>
    <t>Onslow</t>
  </si>
  <si>
    <t>Catawba</t>
  </si>
  <si>
    <t>Rutherford</t>
  </si>
  <si>
    <t>Stokes</t>
  </si>
  <si>
    <t>Alamance</t>
  </si>
  <si>
    <t>Surry</t>
  </si>
  <si>
    <t>Haywood</t>
  </si>
  <si>
    <t>Stanly</t>
  </si>
  <si>
    <t>Iredell</t>
  </si>
  <si>
    <t>Davie</t>
  </si>
  <si>
    <t>Cabarrus</t>
  </si>
  <si>
    <t>Edgecombe</t>
  </si>
  <si>
    <t>Duplin</t>
  </si>
  <si>
    <t>Lenoir</t>
  </si>
  <si>
    <t>Gaston</t>
  </si>
  <si>
    <t>Chowan</t>
  </si>
  <si>
    <t>Mc Dowell</t>
  </si>
  <si>
    <t>Yadkin</t>
  </si>
  <si>
    <t>Pitt</t>
  </si>
  <si>
    <t>Carteret</t>
  </si>
  <si>
    <t>Harnett</t>
  </si>
  <si>
    <t>Johnston</t>
  </si>
  <si>
    <t>Columbus</t>
  </si>
  <si>
    <t>Swain</t>
  </si>
  <si>
    <t>Avery</t>
  </si>
  <si>
    <t>Transylvania</t>
  </si>
  <si>
    <t>Bladen</t>
  </si>
  <si>
    <t>Craven</t>
  </si>
  <si>
    <t>Beaufort</t>
  </si>
  <si>
    <t>Sampson</t>
  </si>
  <si>
    <t>Dare</t>
  </si>
  <si>
    <t>Pender</t>
  </si>
  <si>
    <t>Alexander</t>
  </si>
  <si>
    <t>Nash</t>
  </si>
  <si>
    <t>Alleghany</t>
  </si>
  <si>
    <t>Perquimans</t>
  </si>
  <si>
    <t>Caswell</t>
  </si>
  <si>
    <t>Currituck</t>
  </si>
  <si>
    <t>Granville</t>
  </si>
  <si>
    <t>Pamlico</t>
  </si>
  <si>
    <t>Brunswick</t>
  </si>
  <si>
    <t>Ashe</t>
  </si>
  <si>
    <t>Yancey</t>
  </si>
  <si>
    <t>Halifax</t>
  </si>
  <si>
    <t>Northampton</t>
  </si>
  <si>
    <t>Vance</t>
  </si>
  <si>
    <t>Bertie</t>
  </si>
  <si>
    <t>Hertford</t>
  </si>
  <si>
    <t>Gates</t>
  </si>
  <si>
    <t>Hyde</t>
  </si>
  <si>
    <t>State</t>
  </si>
  <si>
    <t>Provider Number</t>
  </si>
  <si>
    <t>Provider</t>
  </si>
  <si>
    <t>County</t>
  </si>
  <si>
    <t>MDS Census</t>
  </si>
  <si>
    <t>RN Hours</t>
  </si>
  <si>
    <t>LPN Hours</t>
  </si>
  <si>
    <t>CNA Hours</t>
  </si>
  <si>
    <t>RN Admin Hours</t>
  </si>
  <si>
    <t>RN DON Hours</t>
  </si>
  <si>
    <t>RN Hours Contract</t>
  </si>
  <si>
    <t>LPN Hours Contract</t>
  </si>
  <si>
    <t>CNA Hours Contract</t>
  </si>
  <si>
    <t>Percent CNA Contract</t>
  </si>
  <si>
    <t>Percent RN Contract</t>
  </si>
  <si>
    <t>CNA</t>
  </si>
  <si>
    <t>HPRD</t>
  </si>
  <si>
    <t>LPN</t>
  </si>
  <si>
    <t>City</t>
  </si>
  <si>
    <t>Total Hours Nurse Staffing</t>
  </si>
  <si>
    <t>RN Hours (w/ Admin, DON)</t>
  </si>
  <si>
    <t>LPN Hours (w/ Admin)</t>
  </si>
  <si>
    <t>LPN Admin Hours</t>
  </si>
  <si>
    <t>Med Aide/Tech Hours</t>
  </si>
  <si>
    <t>Total CNA, NA in Training, Med Aide/Tech Hours</t>
  </si>
  <si>
    <t>NA in Training Hours</t>
  </si>
  <si>
    <t>Total Contract Hours</t>
  </si>
  <si>
    <t>Total Nurse Staff HPRD</t>
  </si>
  <si>
    <t>Percent Contract Hours</t>
  </si>
  <si>
    <t>Percent Med Aide/Tech Contract</t>
  </si>
  <si>
    <t>Percent NA in Training Contract</t>
  </si>
  <si>
    <t>Percent LPN Admin Contract</t>
  </si>
  <si>
    <t>Percent LPN Only Contract</t>
  </si>
  <si>
    <t>LPN Contract Hours (w/ Admin)</t>
  </si>
  <si>
    <t>Percent CNA/NA/Med Aide Contract</t>
  </si>
  <si>
    <t>CNA/NA/Med Aide Contract Hours</t>
  </si>
  <si>
    <t>Percent LPN ALL Contract</t>
  </si>
  <si>
    <t>Percent RN DON Contract</t>
  </si>
  <si>
    <t>Percent RN Admin Contract</t>
  </si>
  <si>
    <t>RN Hours Contract (W/ Admin, DON)</t>
  </si>
  <si>
    <t>Percent RN Contract ALL</t>
  </si>
  <si>
    <t>RN DON Hours Contract</t>
  </si>
  <si>
    <t>LPN Admin Hours Contract</t>
  </si>
  <si>
    <t>RN Admin Hours Contract</t>
  </si>
  <si>
    <t>Med Aide Hours Contract</t>
  </si>
  <si>
    <t>Region Number</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</si>
  <si>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</si>
  <si>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</si>
  <si>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</si>
  <si>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</si>
  <si>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</si>
  <si>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</si>
  <si>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</si>
  <si>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</si>
  <si>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</si>
  <si>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Total Social Work HPRD</t>
  </si>
  <si>
    <t>Qualified Activities Professional Hours</t>
  </si>
  <si>
    <t>Other Activities Professional Hours</t>
  </si>
  <si>
    <t>Combined Activities HPRD</t>
  </si>
  <si>
    <t>Occupational Therapist Hours</t>
  </si>
  <si>
    <t>OT Assistant Hours</t>
  </si>
  <si>
    <t>OT Aide Hours</t>
  </si>
  <si>
    <t>OT HPRD (incl. Assistant &amp; Aide)</t>
  </si>
  <si>
    <t>Physical Therapist (PT) Hours</t>
  </si>
  <si>
    <t>PT Assistant Hours</t>
  </si>
  <si>
    <t>PT Aide Hours</t>
  </si>
  <si>
    <r>
      <t>PT HPRD (incl. Assis</t>
    </r>
    <r>
      <rPr>
        <sz val="11"/>
        <color theme="1"/>
        <rFont val="Calibri"/>
        <family val="2"/>
        <scheme val="minor"/>
      </rPr>
      <t>tant &amp; Aide)</t>
    </r>
  </si>
  <si>
    <t>Mental Health Service Worker Hours</t>
  </si>
  <si>
    <t>Therapeutic Recreation Specialist</t>
  </si>
  <si>
    <t>Clinical Nurse Specialist Hours</t>
  </si>
  <si>
    <t>Feeding Assistant Hours</t>
  </si>
  <si>
    <t>Respiratory Therapy Technician Hours</t>
  </si>
  <si>
    <t>Respiratory Therapist Hours</t>
  </si>
  <si>
    <t>Other Physician Hours</t>
  </si>
  <si>
    <t>Med Aide/Tech</t>
  </si>
  <si>
    <t>NA in Training Hours Contract</t>
  </si>
  <si>
    <t>Med Aide/Tech Hours Contract</t>
  </si>
  <si>
    <t>Total RN</t>
  </si>
  <si>
    <t>Total Nurse Staff</t>
  </si>
  <si>
    <t>Average</t>
  </si>
  <si>
    <t>Total Facilities</t>
  </si>
  <si>
    <t>Total Residents</t>
  </si>
  <si>
    <t>NA TR</t>
  </si>
  <si>
    <t>NA TR Hours</t>
  </si>
  <si>
    <t>NA TR Hours Contract</t>
  </si>
  <si>
    <t>*</t>
  </si>
  <si>
    <t>Facility MDS Census Average</t>
  </si>
  <si>
    <t>RN Hours (excl. Admin, DON)</t>
  </si>
  <si>
    <t>LPN Hours (excl. Admin)</t>
  </si>
  <si>
    <t>Total CNA, NA TR, Med Aide/Tech Hours</t>
  </si>
  <si>
    <t>Total RN Hours (w/ Admin, DON)</t>
  </si>
  <si>
    <t>Total LPN Hours (w/ Admin)</t>
  </si>
  <si>
    <t>Total Nurse Staffing</t>
  </si>
  <si>
    <t>RN (excl. Admin, DON)</t>
  </si>
  <si>
    <t>RN Admin</t>
  </si>
  <si>
    <t>RN DON</t>
  </si>
  <si>
    <t>Total LPN</t>
  </si>
  <si>
    <t>LPN Admin</t>
  </si>
  <si>
    <t>Total Contract</t>
  </si>
  <si>
    <t>Staffing Category</t>
  </si>
  <si>
    <t>LPN (excl. Admin)</t>
  </si>
  <si>
    <t>Total CNA, NA TR, Med Aide/Tech</t>
  </si>
  <si>
    <t xml:space="preserve">RN </t>
  </si>
  <si>
    <t xml:space="preserve">RN Admin </t>
  </si>
  <si>
    <t xml:space="preserve">RN DON </t>
  </si>
  <si>
    <t xml:space="preserve">LPN </t>
  </si>
  <si>
    <t xml:space="preserve">LPN Admin </t>
  </si>
  <si>
    <t xml:space="preserve">CNA </t>
  </si>
  <si>
    <t xml:space="preserve">NA TR </t>
  </si>
  <si>
    <t xml:space="preserve">Med Aide </t>
  </si>
  <si>
    <t>Contract Hours</t>
  </si>
  <si>
    <t>RN</t>
  </si>
  <si>
    <t>Percentage of Total</t>
  </si>
  <si>
    <t>Total Non-Contract</t>
  </si>
  <si>
    <t>Total Contract %</t>
  </si>
  <si>
    <t>State Total</t>
  </si>
  <si>
    <t>Combined CNA, NA TR, Med Aide/Tech</t>
  </si>
  <si>
    <t>Total Direct Care Staff Hours</t>
  </si>
  <si>
    <t>Glossary</t>
  </si>
  <si>
    <t>Certified Nursing Assistant</t>
  </si>
  <si>
    <t>Hours Per Resident Day</t>
  </si>
  <si>
    <t>Licensed Practical Nurse</t>
  </si>
  <si>
    <t>Medication Aide</t>
  </si>
  <si>
    <t>Nurse Aide in Training</t>
  </si>
  <si>
    <t>NP</t>
  </si>
  <si>
    <t>Nurse Practitioner</t>
  </si>
  <si>
    <t>Nurse Aides</t>
  </si>
  <si>
    <t>Includes CNA, Nurse Aide in Training, Med Aide/Tech</t>
  </si>
  <si>
    <t>OT</t>
  </si>
  <si>
    <t>Occupational Therapist</t>
  </si>
  <si>
    <t>PA</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</si>
  <si>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</si>
  <si>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</si>
  <si>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</si>
  <si>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</si>
  <si>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</si>
  <si>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</si>
  <si>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</si>
  <si>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</si>
  <si>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</si>
  <si>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</si>
  <si>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</si>
  <si>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</si>
  <si>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</si>
  <si>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</si>
  <si>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</si>
  <si>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</si>
  <si>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</si>
  <si>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</si>
  <si>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Total Direct Care Staff HPRD</t>
  </si>
  <si>
    <t>Total RN Staff HPRD</t>
  </si>
  <si>
    <t>Total RN Care Staff HPRD (excl. Admin/DON)</t>
  </si>
  <si>
    <t>Total Direct Care Staffing</t>
  </si>
  <si>
    <t>Total RN HPRD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</si>
</sst>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1"/>
      <color rgb="FF000000"/>
      <name val="Calibri"/>
      <family val="2"/>
    </font>
    <font>
      <sz val="11"/>
      <color rgb="FF000000"/>
      <name val="Calibri"/>
      <family val="2"/>
    </font>
    <font>
      <sz val="8"/>
      <name val="Calibri"/>
      <family val="2"/>
      <scheme val="minor"/>
    </font>
    <font>
      <b/>
      <sz val="11"/>
      <color theme="1"/>
      <name val="Calibri"/>
      <family val="2"/>
    </font>
    <font>
      <sz val="11"/>
      <color theme="1"/>
      <name val="Calibri"/>
      <family val="2"/>
    </font>
    <font>
      <b/>
      <sz val="11"/>
      <color theme="1"/>
      <name val="Calibri"/>
      <family val="2"/>
      <scheme val="minor"/>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40">
    <xf numFmtId="0" fontId="0" fillId="0" borderId="0" xfId="0"/>
    <xf numFmtId="0" fontId="0" fillId="0" borderId="0" xfId="0"/>
    <xf numFmtId="0" fontId="2" fillId="0" borderId="0" xfId="0" applyFont="1"/>
    <xf numFmtId="4" fontId="0" fillId="0" borderId="0" xfId="0" applyNumberFormat="1"/>
    <xf numFmtId="10" fontId="0" fillId="0" borderId="0" xfId="0" applyNumberFormat="1"/>
    <xf numFmtId="0" fontId="0" fillId="0" borderId="0" xfId="0" applyAlignment="1">
      <alignment wrapText="1"/>
    </xf>
    <xf numFmtId="10" fontId="0" fillId="0" borderId="0" xfId="0" applyNumberFormat="1" applyAlignment="1">
      <alignment wrapText="1"/>
    </xf>
    <xf numFmtId="2" fontId="5" fillId="0" borderId="0" xfId="1" applyNumberFormat="1" applyFont="1" applyFill="1" applyBorder="1" applyAlignment="1">
      <alignment vertical="top"/>
    </xf>
    <xf numFmtId="0" fontId="4" fillId="0" borderId="1" xfId="1" applyFont="1" applyFill="1" applyBorder="1" applyAlignment="1">
      <alignment vertical="top" wrapText="1"/>
    </xf>
    <xf numFmtId="0" fontId="7" fillId="0" borderId="1" xfId="1" applyFont="1" applyFill="1" applyBorder="1" applyAlignment="1">
      <alignment vertical="top" wrapText="1"/>
    </xf>
    <xf numFmtId="0" fontId="7" fillId="0" borderId="3" xfId="1" applyFont="1" applyFill="1" applyBorder="1" applyAlignment="1">
      <alignment vertical="top" wrapText="1"/>
    </xf>
    <xf numFmtId="2" fontId="8" fillId="0" borderId="2" xfId="1" applyNumberFormat="1" applyFont="1" applyFill="1" applyBorder="1" applyAlignment="1">
      <alignment vertical="top"/>
    </xf>
    <xf numFmtId="3" fontId="2" fillId="0" borderId="0" xfId="0" applyNumberFormat="1" applyFont="1"/>
    <xf numFmtId="0" fontId="0" fillId="0" borderId="0" xfId="0" applyNumberFormat="1"/>
    <xf numFmtId="2" fontId="8" fillId="0" borderId="0" xfId="1" applyNumberFormat="1" applyFont="1" applyFill="1" applyBorder="1" applyAlignment="1">
      <alignment vertical="top"/>
    </xf>
    <xf numFmtId="2" fontId="3" fillId="2" borderId="0" xfId="0" applyNumberFormat="1" applyFont="1" applyFill="1" applyBorder="1" applyAlignment="1">
      <alignment horizontal="left" wrapText="1"/>
    </xf>
    <xf numFmtId="0" fontId="0" fillId="0" borderId="0" xfId="0" applyAlignment="1">
      <alignment horizontal="left" wrapText="1"/>
    </xf>
    <xf numFmtId="3" fontId="0" fillId="0" borderId="0" xfId="0" applyNumberFormat="1"/>
    <xf numFmtId="0" fontId="9" fillId="0" borderId="1" xfId="0" applyFont="1" applyFill="1" applyBorder="1"/>
    <xf numFmtId="3" fontId="5" fillId="0" borderId="4" xfId="1" applyNumberFormat="1" applyFont="1" applyFill="1" applyBorder="1" applyAlignment="1">
      <alignment vertical="top"/>
    </xf>
    <xf numFmtId="0" fontId="2" fillId="0" borderId="0" xfId="0" applyFont="1" applyAlignment="1">
      <alignment vertical="top" wrapText="1"/>
    </xf>
    <xf numFmtId="3" fontId="2" fillId="0" borderId="0" xfId="0" applyNumberFormat="1" applyFont="1" applyBorder="1"/>
    <xf numFmtId="4" fontId="2" fillId="0" borderId="0" xfId="0" applyNumberFormat="1" applyFont="1" applyBorder="1"/>
    <xf numFmtId="3" fontId="2" fillId="0" borderId="6" xfId="0" applyNumberFormat="1" applyFont="1" applyBorder="1"/>
    <xf numFmtId="10" fontId="2" fillId="0" borderId="0" xfId="0" applyNumberFormat="1" applyFont="1" applyBorder="1"/>
    <xf numFmtId="0" fontId="2" fillId="0" borderId="0" xfId="0" applyFont="1" applyAlignment="1">
      <alignment wrapText="1"/>
    </xf>
    <xf numFmtId="164" fontId="3" fillId="0" borderId="0" xfId="0" applyNumberFormat="1" applyFont="1"/>
    <xf numFmtId="3" fontId="10" fillId="0" borderId="0" xfId="0" applyNumberFormat="1" applyFont="1"/>
    <xf numFmtId="3" fontId="3" fillId="0" borderId="0" xfId="0" applyNumberFormat="1" applyFont="1"/>
    <xf numFmtId="3" fontId="10" fillId="0" borderId="5" xfId="0" applyNumberFormat="1" applyFont="1" applyBorder="1"/>
    <xf numFmtId="0" fontId="11" fillId="3" borderId="7" xfId="0" applyFont="1" applyFill="1" applyBorder="1"/>
    <xf numFmtId="0" fontId="2" fillId="3" borderId="8" xfId="0" applyFont="1" applyFill="1" applyBorder="1"/>
    <xf numFmtId="0" fontId="2" fillId="0" borderId="9" xfId="0" applyFont="1" applyBorder="1"/>
    <xf numFmtId="0" fontId="2" fillId="0" borderId="10" xfId="0" applyFont="1" applyBorder="1"/>
    <xf numFmtId="0" fontId="2" fillId="0" borderId="11" xfId="0" applyFont="1" applyBorder="1"/>
    <xf numFmtId="0" fontId="2" fillId="0" borderId="1" xfId="0" applyFont="1" applyBorder="1"/>
    <xf numFmtId="0" fontId="2" fillId="0" borderId="4" xfId="0" applyFont="1" applyBorder="1"/>
    <xf numFmtId="0" fontId="12" fillId="0" borderId="0" xfId="1" applyFont="1" applyAlignment="1">
      <alignment horizontal="left" vertical="top" wrapText="1"/>
    </xf>
    <xf numFmtId="0" fontId="2" fillId="0" borderId="12" xfId="0" applyFont="1" applyBorder="1"/>
    <xf numFmtId="0" fontId="2" fillId="0" borderId="13" xfId="0" applyFont="1" applyBorder="1"/>
  </cellXfs>
  <cellStyles count="3">
    <cellStyle name="Normal" xfId="0" builtinId="0"/>
    <cellStyle name="Normal 2 2" xfId="1" xr:uid="{952B52B9-4FE2-47DC-AB61-CD1941C163DC}"/>
    <cellStyle name="Normal 4" xfId="2" xr:uid="{9C2EC031-98F8-4804-98A7-7A9C0B276BFF}"/>
  </cellStyles>
  <dxfs count="119">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3"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colors>
    <mruColors>
      <color rgb="FFA22E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State Staff Time by Position</a:t>
            </a:r>
          </a:p>
        </c:rich>
      </c:tx>
      <c:layout>
        <c:manualLayout>
          <c:xMode val="edge"/>
          <c:yMode val="edge"/>
          <c:x val="0.1689610212905365"/>
          <c:y val="2.6496674652428602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8.7016704240439183E-2"/>
          <c:y val="0.18764735994959614"/>
          <c:w val="0.55104876215913534"/>
          <c:h val="0.79028568756491224"/>
        </c:manualLayout>
      </c:layout>
      <c:doughnutChart>
        <c:varyColors val="1"/>
        <c:ser>
          <c:idx val="0"/>
          <c:order val="0"/>
          <c:explosion val="2"/>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6E2-4BA2-9EEB-BB9557D50147}"/>
              </c:ext>
            </c:extLst>
          </c:dPt>
          <c:dPt>
            <c:idx val="1"/>
            <c:bubble3D val="0"/>
            <c:spPr>
              <a:solidFill>
                <a:schemeClr val="accent1">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86E2-4BA2-9EEB-BB9557D50147}"/>
              </c:ext>
            </c:extLst>
          </c:dPt>
          <c:dPt>
            <c:idx val="2"/>
            <c:bubble3D val="0"/>
            <c:spPr>
              <a:solidFill>
                <a:schemeClr val="accent1">
                  <a:lumMod val="20000"/>
                  <a:lumOff val="8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86E2-4BA2-9EEB-BB9557D50147}"/>
              </c:ext>
            </c:extLst>
          </c:dPt>
          <c:dPt>
            <c:idx val="3"/>
            <c:bubble3D val="0"/>
            <c:spPr>
              <a:solidFill>
                <a:schemeClr val="tx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86E2-4BA2-9EEB-BB9557D50147}"/>
              </c:ext>
            </c:extLst>
          </c:dPt>
          <c:dPt>
            <c:idx val="4"/>
            <c:bubble3D val="0"/>
            <c:spPr>
              <a:solidFill>
                <a:schemeClr val="tx1">
                  <a:lumMod val="50000"/>
                  <a:lumOff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86E2-4BA2-9EEB-BB9557D50147}"/>
              </c:ext>
            </c:extLst>
          </c:dPt>
          <c:dPt>
            <c:idx val="5"/>
            <c:bubble3D val="0"/>
            <c:spPr>
              <a:solidFill>
                <a:schemeClr val="accent6">
                  <a:lumMod val="5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86E2-4BA2-9EEB-BB9557D50147}"/>
              </c:ext>
            </c:extLst>
          </c:dPt>
          <c:dPt>
            <c:idx val="6"/>
            <c:bubble3D val="0"/>
            <c:spPr>
              <a:solidFill>
                <a:schemeClr val="accent6">
                  <a:lumMod val="7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86E2-4BA2-9EEB-BB9557D50147}"/>
              </c:ext>
            </c:extLst>
          </c:dPt>
          <c:dPt>
            <c:idx val="7"/>
            <c:bubble3D val="0"/>
            <c:spPr>
              <a:solidFill>
                <a:schemeClr val="accent6">
                  <a:lumMod val="40000"/>
                  <a:lumOff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6E2-4BA2-9EEB-BB9557D5014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('Summary Data'!$F$6,'Summary Data'!$F$7,'Summary Data'!$F$8,'Summary Data'!$F$10,'Summary Data'!$F$11,'Summary Data'!$F$13,'Summary Data'!$F$14,'Summary Data'!$F$15)</c:f>
              <c:strCache>
                <c:ptCount val="8"/>
                <c:pt idx="0">
                  <c:v>RN (excl. Admin, DON)</c:v>
                </c:pt>
                <c:pt idx="1">
                  <c:v>RN Admin</c:v>
                </c:pt>
                <c:pt idx="2">
                  <c:v>RN DON</c:v>
                </c:pt>
                <c:pt idx="3">
                  <c:v>LPN (excl. Admin)</c:v>
                </c:pt>
                <c:pt idx="4">
                  <c:v>LPN Admin</c:v>
                </c:pt>
                <c:pt idx="5">
                  <c:v>CNA</c:v>
                </c:pt>
                <c:pt idx="6">
                  <c:v>NA TR</c:v>
                </c:pt>
                <c:pt idx="7">
                  <c:v>Med Aide/Tech</c:v>
                </c:pt>
              </c:strCache>
            </c:strRef>
          </c:cat>
          <c:val>
            <c:numRef>
              <c:f>('Summary Data'!$G$6,'Summary Data'!$G$7,'Summary Data'!$G$8,'Summary Data'!$G$10,'Summary Data'!$G$11,'Summary Data'!$G$13,'Summary Data'!$G$14,'Summary Data'!$G$15)</c:f>
              <c:numCache>
                <c:formatCode>#,##0</c:formatCode>
                <c:ptCount val="8"/>
                <c:pt idx="0">
                  <c:v>9850.5016666666652</c:v>
                </c:pt>
                <c:pt idx="1">
                  <c:v>5111.4821111111141</c:v>
                </c:pt>
                <c:pt idx="2">
                  <c:v>2086.0273333333344</c:v>
                </c:pt>
                <c:pt idx="3">
                  <c:v>26652.131666666672</c:v>
                </c:pt>
                <c:pt idx="4">
                  <c:v>1739.2495555555549</c:v>
                </c:pt>
                <c:pt idx="5">
                  <c:v>58789.439222222238</c:v>
                </c:pt>
                <c:pt idx="6">
                  <c:v>1832.8127777777775</c:v>
                </c:pt>
                <c:pt idx="7">
                  <c:v>3082.0725555555541</c:v>
                </c:pt>
              </c:numCache>
            </c:numRef>
          </c:val>
          <c:extLst>
            <c:ext xmlns:c16="http://schemas.microsoft.com/office/drawing/2014/chart" uri="{C3380CC4-5D6E-409C-BE32-E72D297353CC}">
              <c16:uniqueId val="{00000010-86E2-4BA2-9EEB-BB9557D501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4225250089965988"/>
          <c:y val="0.46905408392917908"/>
          <c:w val="0.24113970287288772"/>
          <c:h val="0.52137183845462154"/>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microsoft.com/office/2011/relationships/webextension" Target="../webextensions/webextension1.xml"/></Relationships>
</file>

<file path=xl/drawings/drawing1.xml><?xml version="1.0" encoding="utf-8"?>
<xdr:wsDr xmlns:xdr="http://schemas.openxmlformats.org/drawingml/2006/spreadsheetDrawing" xmlns:a="http://schemas.openxmlformats.org/drawingml/2006/main">
  <xdr:twoCellAnchor>
    <xdr:from>
      <xdr:col>9</xdr:col>
      <xdr:colOff>888999</xdr:colOff>
      <xdr:row>0</xdr:row>
      <xdr:rowOff>87309</xdr:rowOff>
    </xdr:from>
    <xdr:to>
      <xdr:col>32</xdr:col>
      <xdr:colOff>314327</xdr:colOff>
      <xdr:row>0</xdr:row>
      <xdr:rowOff>555622</xdr:rowOff>
    </xdr:to>
    <xdr:sp macro="" textlink="">
      <xdr:nvSpPr>
        <xdr:cNvPr id="8" name="TextBox 7">
          <a:extLst>
            <a:ext uri="{FF2B5EF4-FFF2-40B4-BE49-F238E27FC236}">
              <a16:creationId xmlns:a16="http://schemas.microsoft.com/office/drawing/2014/main" id="{59CA6649-D78C-4311-9958-9D83F2FCF0B6}"/>
            </a:ext>
          </a:extLst>
        </xdr:cNvPr>
        <xdr:cNvSpPr txBox="1"/>
      </xdr:nvSpPr>
      <xdr:spPr>
        <a:xfrm>
          <a:off x="8374062" y="87309"/>
          <a:ext cx="2132015" cy="46831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xdr:from>
      <xdr:col>4</xdr:col>
      <xdr:colOff>79374</xdr:colOff>
      <xdr:row>0</xdr:row>
      <xdr:rowOff>39679</xdr:rowOff>
    </xdr:from>
    <xdr:to>
      <xdr:col>9</xdr:col>
      <xdr:colOff>650874</xdr:colOff>
      <xdr:row>0</xdr:row>
      <xdr:rowOff>1063625</xdr:rowOff>
    </xdr:to>
    <xdr:sp macro="" textlink="">
      <xdr:nvSpPr>
        <xdr:cNvPr id="5" name="TextBox 4">
          <a:extLst>
            <a:ext uri="{FF2B5EF4-FFF2-40B4-BE49-F238E27FC236}">
              <a16:creationId xmlns:a16="http://schemas.microsoft.com/office/drawing/2014/main" id="{7B6B7176-2DE2-4ADB-87B2-03A3E16B9B13}"/>
            </a:ext>
          </a:extLst>
        </xdr:cNvPr>
        <xdr:cNvSpPr txBox="1"/>
      </xdr:nvSpPr>
      <xdr:spPr>
        <a:xfrm>
          <a:off x="5072062" y="39679"/>
          <a:ext cx="3667125" cy="1023946"/>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br>
            <a:rPr lang="en-US" sz="1100" b="0" baseline="0"/>
          </a:br>
          <a:r>
            <a:rPr lang="en-US" sz="1100" b="0" i="1" baseline="0"/>
            <a:t>Example: A nursing home averaging 300 total nurse staff hours and 100 residents per day would have a 3.0 Total Nurse Staff HPRD (300/100 = 3.0)</a:t>
          </a:r>
          <a:endParaRPr lang="en-US" sz="1100" i="1"/>
        </a:p>
      </xdr:txBody>
    </xdr:sp>
    <xdr:clientData/>
  </xdr:twoCellAnchor>
  <xdr:twoCellAnchor editAs="absolute">
    <xdr:from>
      <xdr:col>1</xdr:col>
      <xdr:colOff>25400</xdr:colOff>
      <xdr:row>0</xdr:row>
      <xdr:rowOff>79374</xdr:rowOff>
    </xdr:from>
    <xdr:to>
      <xdr:col>1</xdr:col>
      <xdr:colOff>1705770</xdr:colOff>
      <xdr:row>0</xdr:row>
      <xdr:rowOff>1524000</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63B596C3-D495-4B1D-8FA5-D8CC5AE71F21}"/>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560389" y="79374"/>
              <a:ext cx="1392238" cy="140493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202406</xdr:colOff>
      <xdr:row>0</xdr:row>
      <xdr:rowOff>154781</xdr:rowOff>
    </xdr:from>
    <xdr:to>
      <xdr:col>42</xdr:col>
      <xdr:colOff>738188</xdr:colOff>
      <xdr:row>0</xdr:row>
      <xdr:rowOff>440531</xdr:rowOff>
    </xdr:to>
    <xdr:sp macro="" textlink="">
      <xdr:nvSpPr>
        <xdr:cNvPr id="6" name="TextBox 5">
          <a:extLst>
            <a:ext uri="{FF2B5EF4-FFF2-40B4-BE49-F238E27FC236}">
              <a16:creationId xmlns:a16="http://schemas.microsoft.com/office/drawing/2014/main" id="{B4CFACC9-897D-4F47-8A5D-B9481886B9CC}"/>
            </a:ext>
          </a:extLst>
        </xdr:cNvPr>
        <xdr:cNvSpPr txBox="1"/>
      </xdr:nvSpPr>
      <xdr:spPr>
        <a:xfrm>
          <a:off x="9600406" y="154781"/>
          <a:ext cx="3178970" cy="285750"/>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p>
        <a:p>
          <a:r>
            <a:rPr lang="en-US" sz="1100" baseline="0"/>
            <a:t>.</a:t>
          </a:r>
          <a:endParaRPr lang="en-US" sz="1100"/>
        </a:p>
      </xdr:txBody>
    </xdr:sp>
    <xdr:clientData/>
  </xdr:twoCellAnchor>
  <xdr:twoCellAnchor editAs="absolute">
    <xdr:from>
      <xdr:col>1</xdr:col>
      <xdr:colOff>9524</xdr:colOff>
      <xdr:row>0</xdr:row>
      <xdr:rowOff>103188</xdr:rowOff>
    </xdr:from>
    <xdr:to>
      <xdr:col>1</xdr:col>
      <xdr:colOff>1714500</xdr:colOff>
      <xdr:row>0</xdr:row>
      <xdr:rowOff>1531938</xdr:rowOff>
    </xdr:to>
    <mc:AlternateContent xmlns:mc="http://schemas.openxmlformats.org/markup-compatibility/2006" xmlns:sle15="http://schemas.microsoft.com/office/drawing/2012/slicer">
      <mc:Choice Requires="sle15">
        <xdr:graphicFrame macro="">
          <xdr:nvGraphicFramePr>
            <xdr:cNvPr id="2" name="County 1">
              <a:extLst>
                <a:ext uri="{FF2B5EF4-FFF2-40B4-BE49-F238E27FC236}">
                  <a16:creationId xmlns:a16="http://schemas.microsoft.com/office/drawing/2014/main" id="{BD82DE43-63C7-45F9-B4D9-56B532DE2D3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48480" y="106363"/>
              <a:ext cx="1701801" cy="1428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217485</xdr:colOff>
      <xdr:row>0</xdr:row>
      <xdr:rowOff>330201</xdr:rowOff>
    </xdr:from>
    <xdr:to>
      <xdr:col>25</xdr:col>
      <xdr:colOff>833436</xdr:colOff>
      <xdr:row>0</xdr:row>
      <xdr:rowOff>595312</xdr:rowOff>
    </xdr:to>
    <xdr:sp macro="" textlink="">
      <xdr:nvSpPr>
        <xdr:cNvPr id="5" name="TextBox 4">
          <a:extLst>
            <a:ext uri="{FF2B5EF4-FFF2-40B4-BE49-F238E27FC236}">
              <a16:creationId xmlns:a16="http://schemas.microsoft.com/office/drawing/2014/main" id="{ED0FBAA7-B83D-4430-9AF3-348DCE85AB17}"/>
            </a:ext>
          </a:extLst>
        </xdr:cNvPr>
        <xdr:cNvSpPr txBox="1"/>
      </xdr:nvSpPr>
      <xdr:spPr>
        <a:xfrm>
          <a:off x="11516516" y="330201"/>
          <a:ext cx="3259139" cy="265111"/>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absolute">
    <xdr:from>
      <xdr:col>0</xdr:col>
      <xdr:colOff>535780</xdr:colOff>
      <xdr:row>0</xdr:row>
      <xdr:rowOff>139700</xdr:rowOff>
    </xdr:from>
    <xdr:to>
      <xdr:col>1</xdr:col>
      <xdr:colOff>1726406</xdr:colOff>
      <xdr:row>0</xdr:row>
      <xdr:rowOff>1579563</xdr:rowOff>
    </xdr:to>
    <mc:AlternateContent xmlns:mc="http://schemas.openxmlformats.org/markup-compatibility/2006" xmlns:sle15="http://schemas.microsoft.com/office/drawing/2012/slicer">
      <mc:Choice Requires="sle15">
        <xdr:graphicFrame macro="">
          <xdr:nvGraphicFramePr>
            <xdr:cNvPr id="2" name="County 2">
              <a:extLst>
                <a:ext uri="{FF2B5EF4-FFF2-40B4-BE49-F238E27FC236}">
                  <a16:creationId xmlns:a16="http://schemas.microsoft.com/office/drawing/2014/main" id="{974FE6BA-A04F-4A6E-9133-FC0D33418DA8}"/>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31812" y="142875"/>
              <a:ext cx="1785938" cy="1436688"/>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202825</xdr:colOff>
      <xdr:row>0</xdr:row>
      <xdr:rowOff>76200</xdr:rowOff>
    </xdr:from>
    <xdr:to>
      <xdr:col>10</xdr:col>
      <xdr:colOff>285750</xdr:colOff>
      <xdr:row>22</xdr:row>
      <xdr:rowOff>2985</xdr:rowOff>
    </xdr:to>
    <mc:AlternateContent xmlns:mc="http://schemas.openxmlformats.org/markup-compatibility/2006">
      <mc:Choice xmlns:we="http://schemas.microsoft.com/office/webextensions/webextension/2010/11" Requires="we">
        <xdr:graphicFrame macro="">
          <xdr:nvGraphicFramePr>
            <xdr:cNvPr id="2" name="Add-in 1" title="People Graph">
              <a:extLst>
                <a:ext uri="{FF2B5EF4-FFF2-40B4-BE49-F238E27FC236}">
                  <a16:creationId xmlns:a16="http://schemas.microsoft.com/office/drawing/2014/main" id="{2A5CF55E-C8AB-46AF-8527-CEFB5615391D}"/>
                </a:ext>
              </a:extLst>
            </xdr:cNvPr>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1"/>
            </a:graphicData>
          </a:graphic>
        </xdr:graphicFrame>
      </mc:Choice>
      <mc:Fallback>
        <xdr:pic>
          <xdr:nvPicPr>
            <xdr:cNvPr id="2" name="Add-in 1" title="People Graph">
              <a:extLst>
                <a:ext uri="{FF2B5EF4-FFF2-40B4-BE49-F238E27FC236}">
                  <a16:creationId xmlns:a16="http://schemas.microsoft.com/office/drawing/2014/main" id="{2A5CF55E-C8AB-46AF-8527-CEFB5615391D}"/>
                </a:ext>
              </a:extLst>
            </xdr:cNvPr>
            <xdr:cNvPicPr/>
          </xdr:nvPicPr>
          <xdr:blipFill>
            <a:blip xmlns:r="http://schemas.openxmlformats.org/officeDocument/2006/relationships" r:embed="rId2"/>
            <a:stretch>
              <a:fillRect/>
            </a:stretch>
          </xdr:blipFill>
          <xdr:spPr>
            <a:prstGeom prst="rect">
              <a:avLst/>
            </a:prstGeom>
          </xdr:spPr>
        </xdr:pic>
      </mc:Fallback>
    </mc:AlternateContent>
    <xdr:clientData/>
  </xdr:twoCellAnchor>
  <xdr:twoCellAnchor>
    <xdr:from>
      <xdr:col>5</xdr:col>
      <xdr:colOff>190262</xdr:colOff>
      <xdr:row>10</xdr:row>
      <xdr:rowOff>30960</xdr:rowOff>
    </xdr:from>
    <xdr:to>
      <xdr:col>10</xdr:col>
      <xdr:colOff>47272</xdr:colOff>
      <xdr:row>17</xdr:row>
      <xdr:rowOff>44801</xdr:rowOff>
    </xdr:to>
    <xdr:sp macro="" textlink="">
      <xdr:nvSpPr>
        <xdr:cNvPr id="5" name="TextBox 4">
          <a:extLst>
            <a:ext uri="{FF2B5EF4-FFF2-40B4-BE49-F238E27FC236}">
              <a16:creationId xmlns:a16="http://schemas.microsoft.com/office/drawing/2014/main" id="{A156E356-492A-4426-B996-8C02636262BC}"/>
            </a:ext>
          </a:extLst>
        </xdr:cNvPr>
        <xdr:cNvSpPr txBox="1"/>
      </xdr:nvSpPr>
      <xdr:spPr>
        <a:xfrm>
          <a:off x="3238262" y="1840710"/>
          <a:ext cx="2905010" cy="128066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en-US" sz="1200"/>
            <a:t>Nursing home residents require </a:t>
          </a:r>
          <a:r>
            <a:rPr lang="en-US" sz="1200" b="0" i="0">
              <a:solidFill>
                <a:schemeClr val="dk1"/>
              </a:solidFill>
              <a:effectLst/>
              <a:latin typeface="+mn-lt"/>
              <a:ea typeface="+mn-ea"/>
              <a:cs typeface="+mn-cs"/>
            </a:rPr>
            <a:t>at least </a:t>
          </a:r>
          <a:r>
            <a:rPr lang="en-US" sz="2000" b="1" i="0">
              <a:solidFill>
                <a:srgbClr val="A22E65"/>
              </a:solidFill>
              <a:effectLst/>
              <a:latin typeface="+mn-lt"/>
              <a:ea typeface="+mn-ea"/>
              <a:cs typeface="+mn-cs"/>
            </a:rPr>
            <a:t>4.10 total nurse staff hours and</a:t>
          </a:r>
          <a:r>
            <a:rPr lang="en-US" sz="2000" b="0" i="0">
              <a:solidFill>
                <a:srgbClr val="A22E65"/>
              </a:solidFill>
              <a:effectLst/>
              <a:latin typeface="+mn-lt"/>
              <a:ea typeface="+mn-ea"/>
              <a:cs typeface="+mn-cs"/>
            </a:rPr>
            <a:t> </a:t>
          </a:r>
          <a:r>
            <a:rPr lang="en-US" sz="2000" b="1" i="0">
              <a:solidFill>
                <a:srgbClr val="A22E65"/>
              </a:solidFill>
              <a:effectLst/>
              <a:latin typeface="+mn-lt"/>
              <a:ea typeface="+mn-ea"/>
              <a:cs typeface="+mn-cs"/>
            </a:rPr>
            <a:t>0.75 RN hours</a:t>
          </a:r>
          <a:r>
            <a:rPr lang="en-US" sz="2000" b="0" i="0">
              <a:solidFill>
                <a:srgbClr val="A22E65"/>
              </a:solidFill>
              <a:effectLst/>
              <a:latin typeface="+mn-lt"/>
              <a:ea typeface="+mn-ea"/>
              <a:cs typeface="+mn-cs"/>
            </a:rPr>
            <a:t> </a:t>
          </a:r>
          <a:r>
            <a:rPr lang="en-US" sz="1200" b="0" i="0">
              <a:solidFill>
                <a:schemeClr val="dk1"/>
              </a:solidFill>
              <a:effectLst/>
              <a:latin typeface="+mn-lt"/>
              <a:ea typeface="+mn-ea"/>
              <a:cs typeface="+mn-cs"/>
            </a:rPr>
            <a:t>t</a:t>
          </a:r>
          <a:r>
            <a:rPr lang="en-US" sz="1200" b="0" i="0" baseline="0">
              <a:solidFill>
                <a:schemeClr val="dk1"/>
              </a:solidFill>
              <a:effectLst/>
              <a:latin typeface="+mn-lt"/>
              <a:ea typeface="+mn-ea"/>
              <a:cs typeface="+mn-cs"/>
            </a:rPr>
            <a:t>o receive </a:t>
          </a:r>
          <a:r>
            <a:rPr lang="en-US" sz="1200" b="0" i="0">
              <a:solidFill>
                <a:schemeClr val="dk1"/>
              </a:solidFill>
              <a:effectLst/>
              <a:latin typeface="+mn-lt"/>
              <a:ea typeface="+mn-ea"/>
              <a:cs typeface="+mn-cs"/>
            </a:rPr>
            <a:t>sufficient clinical care, according to a landmark 2001 federal study.</a:t>
          </a:r>
          <a:endParaRPr lang="en-US" sz="1200"/>
        </a:p>
      </xdr:txBody>
    </xdr:sp>
    <xdr:clientData/>
  </xdr:twoCellAnchor>
  <xdr:twoCellAnchor>
    <xdr:from>
      <xdr:col>0</xdr:col>
      <xdr:colOff>221588</xdr:colOff>
      <xdr:row>22</xdr:row>
      <xdr:rowOff>158752</xdr:rowOff>
    </xdr:from>
    <xdr:to>
      <xdr:col>9</xdr:col>
      <xdr:colOff>465667</xdr:colOff>
      <xdr:row>25</xdr:row>
      <xdr:rowOff>135469</xdr:rowOff>
    </xdr:to>
    <xdr:sp macro="" textlink="">
      <xdr:nvSpPr>
        <xdr:cNvPr id="8" name="TextBox 7">
          <a:extLst>
            <a:ext uri="{FF2B5EF4-FFF2-40B4-BE49-F238E27FC236}">
              <a16:creationId xmlns:a16="http://schemas.microsoft.com/office/drawing/2014/main" id="{B55B1D12-AB2C-40C4-A54B-381393530453}"/>
            </a:ext>
          </a:extLst>
        </xdr:cNvPr>
        <xdr:cNvSpPr txBox="1"/>
      </xdr:nvSpPr>
      <xdr:spPr>
        <a:xfrm>
          <a:off x="221588" y="4116919"/>
          <a:ext cx="5768579" cy="516467"/>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t>HPRD</a:t>
          </a:r>
          <a:r>
            <a:rPr lang="en-US" sz="900" b="0" baseline="0"/>
            <a:t> (Hours Per Resident Day) is calculated by dividing daily staff hours by resident census. </a:t>
          </a:r>
          <a:br>
            <a:rPr lang="en-US" sz="900" b="0" i="1" baseline="0"/>
          </a:br>
          <a:r>
            <a:rPr lang="en-US" sz="900" b="0" i="1" baseline="0"/>
            <a:t>Example: A nursing home averaging 300 total nurse staff hours and 100 residents would have 3.0 total nurse staff HPRD (300/100 = 3.0).</a:t>
          </a:r>
          <a:endParaRPr lang="en-US" sz="900" i="1"/>
        </a:p>
      </xdr:txBody>
    </xdr:sp>
    <xdr:clientData/>
  </xdr:twoCellAnchor>
  <xdr:twoCellAnchor>
    <xdr:from>
      <xdr:col>0</xdr:col>
      <xdr:colOff>226481</xdr:colOff>
      <xdr:row>26</xdr:row>
      <xdr:rowOff>56653</xdr:rowOff>
    </xdr:from>
    <xdr:to>
      <xdr:col>9</xdr:col>
      <xdr:colOff>448732</xdr:colOff>
      <xdr:row>29</xdr:row>
      <xdr:rowOff>49917</xdr:rowOff>
    </xdr:to>
    <xdr:sp macro="" textlink="">
      <xdr:nvSpPr>
        <xdr:cNvPr id="10" name="TextBox 9">
          <a:extLst>
            <a:ext uri="{FF2B5EF4-FFF2-40B4-BE49-F238E27FC236}">
              <a16:creationId xmlns:a16="http://schemas.microsoft.com/office/drawing/2014/main" id="{4203CC6C-8975-4DBD-A22E-26B5BE2B02E8}"/>
            </a:ext>
          </a:extLst>
        </xdr:cNvPr>
        <xdr:cNvSpPr txBox="1"/>
      </xdr:nvSpPr>
      <xdr:spPr>
        <a:xfrm>
          <a:off x="226481" y="4762003"/>
          <a:ext cx="5708651" cy="53618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i="0">
              <a:solidFill>
                <a:schemeClr val="dk1"/>
              </a:solidFill>
              <a:effectLst/>
              <a:latin typeface="+mn-lt"/>
              <a:ea typeface="+mn-ea"/>
              <a:cs typeface="+mn-cs"/>
            </a:rPr>
            <a:t>Note: Total Nurse Staff hours combine hours from RNs (incl. Admin &amp; DON), LPNs (incl. Admin), CNAs, Med Aide/Tech, and NA in Training. RN Staff HPRD includes RN Admin &amp; RN DON unless indicated otherwise.</a:t>
          </a:r>
          <a:r>
            <a:rPr lang="en-US" sz="900" b="0" i="0" baseline="0">
              <a:solidFill>
                <a:schemeClr val="dk1"/>
              </a:solidFill>
              <a:effectLst/>
              <a:latin typeface="+mn-lt"/>
              <a:ea typeface="+mn-ea"/>
              <a:cs typeface="+mn-cs"/>
            </a:rPr>
            <a:t> </a:t>
          </a:r>
          <a:r>
            <a:rPr lang="en-US" sz="900" b="0" i="0">
              <a:solidFill>
                <a:schemeClr val="dk1"/>
              </a:solidFill>
              <a:effectLst/>
              <a:latin typeface="+mn-lt"/>
              <a:ea typeface="+mn-ea"/>
              <a:cs typeface="+mn-cs"/>
            </a:rPr>
            <a:t>Previous LTCCC staffing reports cited "Direct Care Staff HPRD" which excluded Admin &amp; DON, Med Aide/Tech, and NA in Training.</a:t>
          </a:r>
          <a:endParaRPr lang="en-US" sz="900" b="0"/>
        </a:p>
      </xdr:txBody>
    </xdr:sp>
    <xdr:clientData/>
  </xdr:twoCellAnchor>
  <xdr:twoCellAnchor>
    <xdr:from>
      <xdr:col>11</xdr:col>
      <xdr:colOff>602171</xdr:colOff>
      <xdr:row>0</xdr:row>
      <xdr:rowOff>105595</xdr:rowOff>
    </xdr:from>
    <xdr:to>
      <xdr:col>21</xdr:col>
      <xdr:colOff>295274</xdr:colOff>
      <xdr:row>23</xdr:row>
      <xdr:rowOff>29634</xdr:rowOff>
    </xdr:to>
    <xdr:grpSp>
      <xdr:nvGrpSpPr>
        <xdr:cNvPr id="6" name="Group 5">
          <a:extLst>
            <a:ext uri="{FF2B5EF4-FFF2-40B4-BE49-F238E27FC236}">
              <a16:creationId xmlns:a16="http://schemas.microsoft.com/office/drawing/2014/main" id="{CE1B8786-1340-462A-B428-7587AFACAD65}"/>
            </a:ext>
          </a:extLst>
        </xdr:cNvPr>
        <xdr:cNvGrpSpPr/>
      </xdr:nvGrpSpPr>
      <xdr:grpSpPr>
        <a:xfrm>
          <a:off x="8006271" y="105595"/>
          <a:ext cx="6424103" cy="4305539"/>
          <a:chOff x="7304596" y="102205"/>
          <a:chExt cx="5795453" cy="4089641"/>
        </a:xfrm>
      </xdr:grpSpPr>
      <xdr:graphicFrame macro="">
        <xdr:nvGraphicFramePr>
          <xdr:cNvPr id="9" name="Chart 8">
            <a:extLst>
              <a:ext uri="{FF2B5EF4-FFF2-40B4-BE49-F238E27FC236}">
                <a16:creationId xmlns:a16="http://schemas.microsoft.com/office/drawing/2014/main" id="{F3026CC1-2A2E-498F-901B-483D6D6E5434}"/>
              </a:ext>
            </a:extLst>
          </xdr:cNvPr>
          <xdr:cNvGraphicFramePr>
            <a:graphicFrameLocks/>
          </xdr:cNvGraphicFramePr>
        </xdr:nvGraphicFramePr>
        <xdr:xfrm>
          <a:off x="7304596" y="102205"/>
          <a:ext cx="5795453" cy="4089641"/>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1" name="TextBox 1">
            <a:extLst>
              <a:ext uri="{FF2B5EF4-FFF2-40B4-BE49-F238E27FC236}">
                <a16:creationId xmlns:a16="http://schemas.microsoft.com/office/drawing/2014/main" id="{95B1FA83-A512-463B-AB46-DBB74A4A81D1}"/>
              </a:ext>
            </a:extLst>
          </xdr:cNvPr>
          <xdr:cNvSpPr txBox="1"/>
        </xdr:nvSpPr>
        <xdr:spPr>
          <a:xfrm>
            <a:off x="11554128" y="989543"/>
            <a:ext cx="1515534" cy="64558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solidFill>
                  <a:schemeClr val="accent1"/>
                </a:solidFill>
              </a:rPr>
              <a:t>All RN - Blue</a:t>
            </a:r>
            <a:br>
              <a:rPr lang="en-US" sz="1100" b="1">
                <a:solidFill>
                  <a:schemeClr val="accent6">
                    <a:lumMod val="50000"/>
                  </a:schemeClr>
                </a:solidFill>
              </a:rPr>
            </a:br>
            <a:r>
              <a:rPr lang="en-US" sz="1100" b="1">
                <a:solidFill>
                  <a:schemeClr val="tx1"/>
                </a:solidFill>
              </a:rPr>
              <a:t>All LPN - Black/Grey</a:t>
            </a:r>
            <a:br>
              <a:rPr lang="en-US" sz="1100" b="1">
                <a:solidFill>
                  <a:schemeClr val="accent6">
                    <a:lumMod val="50000"/>
                  </a:schemeClr>
                </a:solidFill>
              </a:rPr>
            </a:br>
            <a:r>
              <a:rPr lang="en-US" sz="1100" b="1">
                <a:solidFill>
                  <a:schemeClr val="accent6">
                    <a:lumMod val="50000"/>
                  </a:schemeClr>
                </a:solidFill>
              </a:rPr>
              <a:t>CNA/NA/Med - Green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125638</xdr:colOff>
      <xdr:row>0</xdr:row>
      <xdr:rowOff>119288</xdr:rowOff>
    </xdr:from>
    <xdr:to>
      <xdr:col>0</xdr:col>
      <xdr:colOff>6733947</xdr:colOff>
      <xdr:row>42</xdr:row>
      <xdr:rowOff>29595</xdr:rowOff>
    </xdr:to>
    <xdr:sp macro="" textlink="">
      <xdr:nvSpPr>
        <xdr:cNvPr id="3" name="TextBox 2">
          <a:extLst>
            <a:ext uri="{FF2B5EF4-FFF2-40B4-BE49-F238E27FC236}">
              <a16:creationId xmlns:a16="http://schemas.microsoft.com/office/drawing/2014/main" id="{EBF4EECE-BC8D-45DF-BD17-3E5E83BA4DA8}"/>
            </a:ext>
          </a:extLst>
        </xdr:cNvPr>
        <xdr:cNvSpPr txBox="1"/>
      </xdr:nvSpPr>
      <xdr:spPr>
        <a:xfrm>
          <a:off x="125638" y="119288"/>
          <a:ext cx="6608309" cy="867330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has been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offices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2021 staffing report, visit https://nursinghome411.org/staffing-q1-2021/.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Q1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Q1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 Instruments/NursingHomeQualityInits/Downloads/PBJ-Policy-Manual-Final-V25-11-19-2018.pdf</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83DE04E-40D4-4337-919B-B64335B4995B}" sourceName="County">
  <extLst>
    <x:ext xmlns:x15="http://schemas.microsoft.com/office/spreadsheetml/2010/11/main" uri="{2F2917AC-EB37-4324-AD4E-5DD8C200BD13}">
      <x15:tableSlicerCache tableId="3" column="5"/>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7083A313-A703-4C8C-B837-B10941335828}" sourceName="County">
  <extLst>
    <x:ext xmlns:x15="http://schemas.microsoft.com/office/spreadsheetml/2010/11/main" uri="{2F2917AC-EB37-4324-AD4E-5DD8C200BD13}">
      <x15:tableSlicerCache tableId="8"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A5DE06E-BF00-45F8-A8C2-5B8565D5A624}" sourceName="County">
  <extLst>
    <x:ext xmlns:x15="http://schemas.microsoft.com/office/spreadsheetml/2010/11/main" uri="{2F2917AC-EB37-4324-AD4E-5DD8C200BD13}">
      <x15:tableSlicerCache tableId="9"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81062842-403B-4168-AB4E-F17B70115713}" cache="Slicer_County" caption="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9BC920D2-DFE3-4A03-9BE7-BC0D080ABDC1}" cache="Slicer_County1" caption="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C4F064B8-CCCC-452D-822A-E7E34191A948}" cache="Slicer_County2" caption="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536FF5-3BBC-41F9-96AD-E204452DCD02}" name="Table3" displayName="Table3" ref="A1:AG408" totalsRowShown="0" headerRowDxfId="118">
  <autoFilter ref="A1:AG408" xr:uid="{09536FF5-3BBC-41F9-96AD-E204452DCD02}"/>
  <tableColumns count="33">
    <tableColumn id="1" xr3:uid="{06E4F740-452B-4BCF-B8D3-B15889B509D1}" name="State"/>
    <tableColumn id="3" xr3:uid="{F97657CA-329B-429A-9FE4-2B13E2CFF5AB}" name="Provider"/>
    <tableColumn id="4" xr3:uid="{86F17C1B-9203-4A61-8937-61D9A95BE0F8}" name="City"/>
    <tableColumn id="5" xr3:uid="{40B53FFB-DABE-4901-B441-4A60B0C25724}" name="County"/>
    <tableColumn id="6" xr3:uid="{9CA9DE4D-E403-4E7B-BC8B-BF78F8F01E79}" name="MDS Census" dataDxfId="117"/>
    <tableColumn id="30" xr3:uid="{627E180D-419B-40F5-8066-824329085F3B}" name="Total Nurse Staff HPRD" dataDxfId="116">
      <calculatedColumnFormula>Table3[[#This Row],[Total Hours Nurse Staffing]]/Table3[[#This Row],[MDS Census]]</calculatedColumnFormula>
    </tableColumn>
    <tableColumn id="33" xr3:uid="{B766250E-6201-4569-94EC-C8FF016DD141}" name="Total Direct Care Staff HPRD" dataDxfId="115">
      <calculatedColumnFormula>Table3[[#This Row],[Total Direct Care Staff Hours]]/Table3[[#This Row],[MDS Census]]</calculatedColumnFormula>
    </tableColumn>
    <tableColumn id="31" xr3:uid="{A95C0F09-DE66-4354-94BD-61768990513C}" name="Total RN Staff HPRD" dataDxfId="114">
      <calculatedColumnFormula>Table3[[#This Row],[Total RN Hours (w/ Admin, DON)]]/Table3[[#This Row],[MDS Census]]</calculatedColumnFormula>
    </tableColumn>
    <tableColumn id="24" xr3:uid="{27D10A30-1C2F-4039-B43C-EDF5CACE388F}" name="Total RN Care Staff HPRD (excl. Admin/DON)" dataDxfId="113">
      <calculatedColumnFormula>Table3[[#This Row],[RN Hours (excl. Admin, DON)]]/Table3[[#This Row],[MDS Census]]</calculatedColumnFormula>
    </tableColumn>
    <tableColumn id="29" xr3:uid="{6F76298A-C7D7-4BE0-8623-294427217C26}" name="Total Hours Nurse Staffing" dataDxfId="112">
      <calculatedColumnFormula>SUM(L2,P2,S2)</calculatedColumnFormula>
    </tableColumn>
    <tableColumn id="25" xr3:uid="{76D80A8A-3FC0-44DB-BD31-568A2D242B91}" name="Total Direct Care Staff Hours" dataDxfId="111">
      <calculatedColumnFormula>SUM(Table3[[#This Row],[RN Hours (excl. Admin, DON)]], Table3[[#This Row],[LPN Hours (excl. Admin)]], Table3[[#This Row],[CNA Hours]], Table3[[#This Row],[NA TR Hours]], Table3[[#This Row],[Med Aide/Tech Hours]])</calculatedColumnFormula>
    </tableColumn>
    <tableColumn id="23" xr3:uid="{756CB329-33D9-4F84-973A-006C4542D7BF}" name="Total RN Hours (w/ Admin, DON)" dataDxfId="110">
      <calculatedColumnFormula>SUM(Table3[[#This Row],[RN Hours (excl. Admin, DON)]:[RN DON Hours]])</calculatedColumnFormula>
    </tableColumn>
    <tableColumn id="9" xr3:uid="{502CF4A0-8F7D-4587-812E-77778A226BDF}" name="RN Hours (excl. Admin, DON)" dataDxfId="109"/>
    <tableColumn id="8" xr3:uid="{2E57BB13-53C3-4EC7-93E7-E58DF773D73B}" name="RN Admin Hours" dataDxfId="108"/>
    <tableColumn id="7" xr3:uid="{C51E47EF-2A48-4961-82AB-AE58B64502E5}" name="RN DON Hours" dataDxfId="107"/>
    <tableColumn id="27" xr3:uid="{BB89040C-0EC9-418D-A894-58069DF16F37}" name="Total LPN Hours (w/ Admin)" dataDxfId="106">
      <calculatedColumnFormula>SUM(Table3[[#This Row],[LPN Hours (excl. Admin)]:[LPN Admin Hours]])</calculatedColumnFormula>
    </tableColumn>
    <tableColumn id="11" xr3:uid="{1E8419CD-0FA8-4AFE-8E4D-D794CED0C7B4}" name="LPN Hours (excl. Admin)" dataDxfId="105"/>
    <tableColumn id="19" xr3:uid="{9D29B1E6-632B-4322-A5A1-5BA56964A17F}" name="LPN Admin Hours" dataDxfId="104"/>
    <tableColumn id="28" xr3:uid="{017F9483-9714-4E1E-AFC8-28EB7CBB78BB}" name="Total CNA, NA TR, Med Aide/Tech Hours" dataDxfId="103">
      <calculatedColumnFormula>SUM(Table3[[#This Row],[CNA Hours]], Table3[[#This Row],[NA TR Hours]], Table3[[#This Row],[Med Aide/Tech Hours]])</calculatedColumnFormula>
    </tableColumn>
    <tableColumn id="13" xr3:uid="{EEDFD5CB-0276-47CD-8985-7E534C98E6A7}" name="CNA Hours" dataDxfId="102"/>
    <tableColumn id="15" xr3:uid="{CCF9B0D5-9A35-4758-A6FB-F3EB8350DF75}" name="NA TR Hours" dataDxfId="101"/>
    <tableColumn id="21" xr3:uid="{BE0AF679-44B6-4B58-8CC7-030D60B3563A}" name="Med Aide/Tech Hours" dataDxfId="100"/>
    <tableColumn id="26" xr3:uid="{E34F1CA0-A87A-4C62-8632-F4FEA904139D}" name="Total Contract Hours" dataDxfId="99">
      <calculatedColumnFormula>SUM(Table3[[#This Row],[RN Hours Contract]:[Med Aide Hours Contract]])</calculatedColumnFormula>
    </tableColumn>
    <tableColumn id="10" xr3:uid="{CB459D4A-4B79-451F-BD66-5EE33B28DB77}" name="RN Hours Contract" dataDxfId="98"/>
    <tableColumn id="20" xr3:uid="{E2209211-9FDF-49A4-A689-D46F9DE1CA38}" name="RN Admin Hours Contract" dataDxfId="97"/>
    <tableColumn id="22" xr3:uid="{8F951206-33E7-421B-A0DF-9CEBA90B696F}" name="RN DON Hours Contract" dataDxfId="96"/>
    <tableColumn id="12" xr3:uid="{4853F394-88FF-4789-A71C-5372D01B194F}" name="LPN Hours Contract" dataDxfId="95"/>
    <tableColumn id="18" xr3:uid="{AEA7A833-E19D-427E-93F0-50FD28734C68}" name="LPN Admin Hours Contract" dataDxfId="94"/>
    <tableColumn id="14" xr3:uid="{F3015C32-C3EE-4B02-8D0D-9F643575B2EE}" name="CNA Hours Contract" dataDxfId="93"/>
    <tableColumn id="16" xr3:uid="{7F821D40-17ED-4E9C-90EA-D495B14E952F}" name="NA TR Hours Contract" dataDxfId="92"/>
    <tableColumn id="17" xr3:uid="{B9506578-92F9-41CD-92A7-DC6C815CF9A2}" name="Med Aide Hours Contract" dataDxfId="91"/>
    <tableColumn id="2" xr3:uid="{D30F26D2-9DE6-4E67-A87E-BAF76BE6A003}" name="Provider Number" dataDxfId="90"/>
    <tableColumn id="32" xr3:uid="{41ED9CBB-018E-4FD0-A7D9-32C7BDB87C33}" name="Region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7D472E6-0039-48B1-870C-FB625903C368}" name="Table39" displayName="Table39" ref="A1:AQ408" totalsRowShown="0" headerRowDxfId="89">
  <autoFilter ref="A1:AQ408" xr:uid="{09536FF5-3BBC-41F9-96AD-E204452DCD02}"/>
  <tableColumns count="43">
    <tableColumn id="1" xr3:uid="{CC8B46D9-1EEE-4937-9953-ADBBE9A5BB40}" name="State"/>
    <tableColumn id="3" xr3:uid="{128A75AE-25D3-484F-BE1E-23098DC73E78}" name="Provider"/>
    <tableColumn id="4" xr3:uid="{5852F418-2DF1-448E-8508-7785ACA349BA}" name="City"/>
    <tableColumn id="5" xr3:uid="{FCF7B72E-AB6B-49C8-9BCD-FB119427E074}" name="County"/>
    <tableColumn id="6" xr3:uid="{88E32E0D-6998-4C68-BAF0-417D978B6B95}" name="MDS Census" dataDxfId="88"/>
    <tableColumn id="29" xr3:uid="{9A096EC6-E0EC-49A5-B8CE-DE572147F061}" name="Total Hours Nurse Staffing" dataDxfId="87">
      <calculatedColumnFormula>SUM(I2,U2,AD2)</calculatedColumnFormula>
    </tableColumn>
    <tableColumn id="26" xr3:uid="{0D502EA3-8B73-4E53-B9C7-26F240A87575}" name="Total Contract Hours" dataDxfId="86">
      <calculatedColumnFormula>SUM(Table39[[#This Row],[RN Hours Contract (W/ Admin, DON)]], Table39[[#This Row],[LPN Contract Hours (w/ Admin)]], Table39[[#This Row],[CNA/NA/Med Aide Contract Hours]])</calculatedColumnFormula>
    </tableColumn>
    <tableColumn id="33" xr3:uid="{590BA50A-40A3-48BC-9110-88700F13FF18}" name="Percent Contract Hours" dataDxfId="85">
      <calculatedColumnFormula>Table39[[#This Row],[Total Contract Hours]]/Table39[[#This Row],[Total Hours Nurse Staffing]]</calculatedColumnFormula>
    </tableColumn>
    <tableColumn id="23" xr3:uid="{B02D4CD1-018F-4B81-BBA7-F799E34C453E}" name="RN Hours (w/ Admin, DON)" dataDxfId="84">
      <calculatedColumnFormula>SUM(Table39[[#This Row],[RN Hours]], Table39[[#This Row],[RN Admin Hours]], Table39[[#This Row],[RN DON Hours]])</calculatedColumnFormula>
    </tableColumn>
    <tableColumn id="50" xr3:uid="{D99951CB-6DDC-4FF6-9C20-A8D02896E17A}" name="RN Hours Contract (W/ Admin, DON)" dataDxfId="83">
      <calculatedColumnFormula>SUM(M2,P2,S2)</calculatedColumnFormula>
    </tableColumn>
    <tableColumn id="51" xr3:uid="{85A13AF0-E305-46CD-AD37-58866044F50E}" name="Percent RN Contract ALL" dataDxfId="82">
      <calculatedColumnFormula>Table39[[#This Row],[RN Hours Contract (W/ Admin, DON)]]/Table39[[#This Row],[RN Hours (w/ Admin, DON)]]</calculatedColumnFormula>
    </tableColumn>
    <tableColumn id="9" xr3:uid="{B35C4F8E-D214-49B0-B14C-4B9EA2C1EE29}" name="RN Hours" dataDxfId="81"/>
    <tableColumn id="10" xr3:uid="{E2B2F6C1-3AFE-405F-A4E7-C8B1CC2654A1}" name="RN Hours Contract" dataDxfId="80"/>
    <tableColumn id="49" xr3:uid="{91A29E08-E8F1-4A19-AED2-FF5AE1FB2C61}" name="Percent RN Contract" dataDxfId="79">
      <calculatedColumnFormula>Table39[[#This Row],[RN Hours Contract]]/Table39[[#This Row],[RN Hours]]</calculatedColumnFormula>
    </tableColumn>
    <tableColumn id="8" xr3:uid="{ABF1E93F-C7CF-48CC-91D8-134F0B1DF4D9}" name="RN Admin Hours" dataDxfId="78"/>
    <tableColumn id="20" xr3:uid="{3E56146B-6249-46EB-8AA4-4DBE0B9B5421}" name="RN Admin Hours Contract" dataDxfId="77"/>
    <tableColumn id="48" xr3:uid="{80B9191D-7447-4260-9CAD-DB9AA9A86A0F}" name="Percent RN Admin Contract" dataDxfId="76">
      <calculatedColumnFormula>Table39[[#This Row],[RN Admin Hours Contract]]/Table39[[#This Row],[RN Admin Hours]]</calculatedColumnFormula>
    </tableColumn>
    <tableColumn id="7" xr3:uid="{BAC2970C-BDD1-462D-9123-25C541A0D5E0}" name="RN DON Hours" dataDxfId="75"/>
    <tableColumn id="22" xr3:uid="{3833517D-2316-4C62-A456-4293F1C02CAA}" name="RN DON Hours Contract" dataDxfId="74"/>
    <tableColumn id="47" xr3:uid="{ED3DE9AB-4398-4BF2-BD4F-8D0BCEA9F330}" name="Percent RN DON Contract" dataDxfId="73">
      <calculatedColumnFormula>Table39[[#This Row],[RN DON Hours Contract]]/Table39[[#This Row],[RN DON Hours]]</calculatedColumnFormula>
    </tableColumn>
    <tableColumn id="27" xr3:uid="{F06ED4A0-2FE2-4220-8A5F-09FEF2AAB9E6}" name="LPN Hours (w/ Admin)" dataDxfId="72">
      <calculatedColumnFormula>SUM(Table39[[#This Row],[LPN Hours]], Table39[[#This Row],[LPN Admin Hours]])</calculatedColumnFormula>
    </tableColumn>
    <tableColumn id="40" xr3:uid="{9979EEE7-5D52-4C36-A8E4-E87F776355E0}" name="LPN Contract Hours (w/ Admin)" dataDxfId="71">
      <calculatedColumnFormula>Table39[[#This Row],[LPN Hours Contract]]+Table39[[#This Row],[LPN Admin Hours Contract]]</calculatedColumnFormula>
    </tableColumn>
    <tableColumn id="41" xr3:uid="{BECB4C08-07E6-4C10-A68A-AA5BB7539817}" name="Percent LPN ALL Contract" dataDxfId="70">
      <calculatedColumnFormula>V2/U2</calculatedColumnFormula>
    </tableColumn>
    <tableColumn id="11" xr3:uid="{B950DE52-183E-4249-8EE7-C0BA1FE8EDE5}" name="LPN Hours" dataDxfId="69"/>
    <tableColumn id="12" xr3:uid="{1BCCBB0C-1923-4B6E-8C18-8E82CE184E85}" name="LPN Hours Contract" dataDxfId="68"/>
    <tableColumn id="39" xr3:uid="{B8E7B840-747D-4268-AB96-5E91F63E3295}" name="Percent LPN Only Contract" dataDxfId="67">
      <calculatedColumnFormula>Table39[[#This Row],[LPN Hours Contract]]/Table39[[#This Row],[LPN Hours]]</calculatedColumnFormula>
    </tableColumn>
    <tableColumn id="19" xr3:uid="{9C42E2E7-2F11-49A3-9624-EBA3F5361220}" name="LPN Admin Hours" dataDxfId="66"/>
    <tableColumn id="18" xr3:uid="{32DB0C07-27D1-4EC0-9115-4877B3539EAE}" name="LPN Admin Hours Contract" dataDxfId="65"/>
    <tableColumn id="38" xr3:uid="{7B1524E5-E42F-404F-9D4A-4FA34C41913F}" name="Percent LPN Admin Contract" dataDxfId="64">
      <calculatedColumnFormula>Table39[[#This Row],[LPN Admin Hours Contract]]/Table39[[#This Row],[LPN Admin Hours]]</calculatedColumnFormula>
    </tableColumn>
    <tableColumn id="28" xr3:uid="{D0E62840-DD37-4480-BE0C-9E835D873FD6}" name="Total CNA, NA in Training, Med Aide/Tech Hours" dataDxfId="63">
      <calculatedColumnFormula>SUM(Table39[[#This Row],[CNA Hours]], Table39[[#This Row],[NA in Training Hours]], Table39[[#This Row],[Med Aide/Tech Hours]])</calculatedColumnFormula>
    </tableColumn>
    <tableColumn id="42" xr3:uid="{EFE23B84-8ABE-490A-9ABD-5A9130793F53}" name="CNA/NA/Med Aide Contract Hours" dataDxfId="62">
      <calculatedColumnFormula>SUM(Table39[[#This Row],[CNA Hours Contract]], Table39[[#This Row],[NA in Training Hours Contract]], Table39[[#This Row],[Med Aide/Tech Hours Contract]])</calculatedColumnFormula>
    </tableColumn>
    <tableColumn id="37" xr3:uid="{157E4A30-0A42-49E6-A607-1EDF2966CC31}" name="Percent CNA/NA/Med Aide Contract" dataDxfId="61">
      <calculatedColumnFormula>Table39[[#This Row],[CNA/NA/Med Aide Contract Hours]]/Table39[[#This Row],[Total CNA, NA in Training, Med Aide/Tech Hours]]</calculatedColumnFormula>
    </tableColumn>
    <tableColumn id="13" xr3:uid="{18C3245F-B7D5-4358-AF85-6FB1BBDCAC07}" name="CNA Hours" dataDxfId="60"/>
    <tableColumn id="14" xr3:uid="{07B97013-452C-44AF-9AD8-FC02288C357A}" name="CNA Hours Contract" dataDxfId="59"/>
    <tableColumn id="36" xr3:uid="{CF02D1D7-82D8-4218-B6A7-7C578177669E}" name="Percent CNA Contract" dataDxfId="58">
      <calculatedColumnFormula>Table39[[#This Row],[CNA Hours Contract]]/Table39[[#This Row],[CNA Hours]]</calculatedColumnFormula>
    </tableColumn>
    <tableColumn id="15" xr3:uid="{FFE6A969-D693-4555-88AA-D3797B0501BA}" name="NA in Training Hours" dataDxfId="57"/>
    <tableColumn id="16" xr3:uid="{46A4EC38-DA1B-4C5E-9CEC-B3D221CBBAC0}" name="NA in Training Hours Contract" dataDxfId="56"/>
    <tableColumn id="35" xr3:uid="{0CE0981A-9E06-4B22-A744-51AE4F872F2D}" name="Percent NA in Training Contract" dataDxfId="55">
      <calculatedColumnFormula>Table39[[#This Row],[NA in Training Hours Contract]]/Table39[[#This Row],[NA in Training Hours]]</calculatedColumnFormula>
    </tableColumn>
    <tableColumn id="21" xr3:uid="{375DFFDF-2B62-4C86-900F-C4755CE38B1F}" name="Med Aide/Tech Hours" dataDxfId="54"/>
    <tableColumn id="17" xr3:uid="{17526C45-E9B6-4AAC-97AB-F1C395F72323}" name="Med Aide/Tech Hours Contract" dataDxfId="53"/>
    <tableColumn id="34" xr3:uid="{CB1688E2-9917-4F58-83D3-D9B2DA01F8FD}" name="Percent Med Aide/Tech Contract" dataDxfId="52">
      <calculatedColumnFormula>Table39[[#This Row],[Med Aide/Tech Hours Contract]]/Table39[[#This Row],[Med Aide/Tech Hours]]</calculatedColumnFormula>
    </tableColumn>
    <tableColumn id="2" xr3:uid="{10757BCE-E124-41A3-92B7-99EA227A050F}" name="Provider Number" dataDxfId="51"/>
    <tableColumn id="25" xr3:uid="{2DCB068E-C1CA-4E1D-9189-57AB09B91079}" name="Region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838F827-3BF5-44ED-9B10-F2058E8B8E8E}" name="Table2" displayName="Table2" ref="A1:AI408" totalsRowShown="0" headerRowDxfId="50">
  <autoFilter ref="A1:AI408" xr:uid="{0BC5ADF1-15D4-4F74-902E-CBC634AC45F1}"/>
  <tableColumns count="35">
    <tableColumn id="1" xr3:uid="{D91033D2-40AA-471E-9569-FE721E269898}" name="State"/>
    <tableColumn id="3" xr3:uid="{71841179-9722-44FF-96EF-BF9D59E87D8C}" name="Provider"/>
    <tableColumn id="4" xr3:uid="{CD954CE6-F373-495B-9746-D299EE9A7C29}" name="City"/>
    <tableColumn id="5" xr3:uid="{08E6C66F-D933-4B25-B7F8-1E3BF75BAFFE}" name="County"/>
    <tableColumn id="6" xr3:uid="{5811E772-76B6-4F16-B3D1-75619F778370}" name="MDS Census" dataDxfId="49"/>
    <tableColumn id="7" xr3:uid="{D6BB8869-5DAE-4A06-B1A1-0BFA7C9CA5F7}" name="Admin Hours" dataDxfId="48"/>
    <tableColumn id="30" xr3:uid="{640DA1D9-EFC2-440B-9960-2B23A46C4053}" name="Medical Director Hours" dataDxfId="47"/>
    <tableColumn id="8" xr3:uid="{2B840D74-2E92-4BBB-BC87-81B31604C65D}" name="Pharmacist Hours" dataDxfId="46"/>
    <tableColumn id="10" xr3:uid="{0447F5DE-755A-4649-9B47-34DA90345B62}" name="Dietician Hours" dataDxfId="45"/>
    <tableColumn id="28" xr3:uid="{624A65DC-33A9-4162-BA51-5266B2D8BF13}" name="Physician Assistant Hours" dataDxfId="44"/>
    <tableColumn id="29" xr3:uid="{805E7444-5A74-481E-9252-44ADB03D2091}" name="Nurse Practictioner Hours" dataDxfId="43"/>
    <tableColumn id="20" xr3:uid="{04E53EED-CFE8-4BF6-A84C-FBCFA9F3D822}" name="Speech/Language Pathologist Hours" dataDxfId="42"/>
    <tableColumn id="17" xr3:uid="{D9B8FDA2-93C3-44A6-910A-056756CEFD9F}" name="Qualified Social Work Staff Hours" dataDxfId="41"/>
    <tableColumn id="15" xr3:uid="{F7B0519A-62CC-4060-B770-E364BBDBED9B}" name="Other Social Work Staff Hours" dataDxfId="40"/>
    <tableColumn id="34" xr3:uid="{D18CB644-8D21-4D5D-A419-759E1869D3C0}" name="Total Social Work HPRD" dataDxfId="39">
      <calculatedColumnFormula>SUM(Table2[[#This Row],[Qualified Social Work Staff Hours]:[Other Social Work Staff Hours]])/Table2[[#This Row],[MDS Census]]</calculatedColumnFormula>
    </tableColumn>
    <tableColumn id="18" xr3:uid="{621D9A7E-2988-442B-A9E8-5663A7488A26}" name="Qualified Activities Professional Hours" dataDxfId="38"/>
    <tableColumn id="16" xr3:uid="{E4C4A2C7-0F95-4650-ADF8-3C92A54C39AD}" name="Other Activities Professional Hours" dataDxfId="37"/>
    <tableColumn id="33" xr3:uid="{664F35D2-2D81-4ED5-9F7C-8A13A2BE96BD}" name="Combined Activities HPRD" dataDxfId="36">
      <calculatedColumnFormula>SUM(Table2[[#This Row],[Qualified Activities Professional Hours]:[Other Activities Professional Hours]])/Table2[[#This Row],[MDS Census]]</calculatedColumnFormula>
    </tableColumn>
    <tableColumn id="12" xr3:uid="{263E9C5E-8FF7-4F73-8F52-5E8DB1BBC4DD}" name="Occupational Therapist Hours" dataDxfId="35"/>
    <tableColumn id="13" xr3:uid="{9E68089E-EDA2-466D-ADE5-9FCFB07B3EA5}" name="OT Assistant Hours" dataDxfId="34"/>
    <tableColumn id="22" xr3:uid="{902D76C7-AFE6-4733-B53D-A02B86FF4001}" name="OT Aide Hours" dataDxfId="33"/>
    <tableColumn id="35" xr3:uid="{A024FD52-882C-4C0C-A564-724A0E862380}" name="OT HPRD (incl. Assistant &amp; Aide)" dataDxfId="32">
      <calculatedColumnFormula>SUM(Table2[[#This Row],[Occupational Therapist Hours]:[OT Aide Hours]])/Table2[[#This Row],[MDS Census]]</calculatedColumnFormula>
    </tableColumn>
    <tableColumn id="23" xr3:uid="{C9A90AA3-7EDE-4DF1-9D18-43394111EF94}" name="Physical Therapist (PT) Hours" dataDxfId="31"/>
    <tableColumn id="24" xr3:uid="{23ABF890-A0D3-4D5C-8643-2B10738FAAC4}" name="PT Assistant Hours" dataDxfId="30"/>
    <tableColumn id="25" xr3:uid="{3037F839-B242-4ECB-8BD9-E2AAC1ACB427}" name="PT Aide Hours" dataDxfId="29"/>
    <tableColumn id="36" xr3:uid="{C80073E2-A5FF-4B53-A423-37429F8CD824}" name="PT HPRD (incl. Assistant &amp; Aide)" dataDxfId="28">
      <calculatedColumnFormula>SUM(Table2[[#This Row],[Physical Therapist (PT) Hours]:[PT Aide Hours]])/Table2[[#This Row],[MDS Census]]</calculatedColumnFormula>
    </tableColumn>
    <tableColumn id="14" xr3:uid="{86581BD0-C783-4EBA-8CAF-438FA0EC56A2}" name="Mental Health Service Worker Hours" dataDxfId="27"/>
    <tableColumn id="21" xr3:uid="{48B058D5-EF5B-4FD1-9D0E-C53B14906DB7}" name="Therapeutic Recreation Specialist" dataDxfId="26"/>
    <tableColumn id="9" xr3:uid="{CBB25F5F-4EA4-46CB-901E-C3EEF9CF155E}" name="Clinical Nurse Specialist Hours" dataDxfId="25"/>
    <tableColumn id="11" xr3:uid="{5360BF40-71F0-4504-B6C1-B90BB1DB7B1A}" name="Feeding Assistant Hours" dataDxfId="24"/>
    <tableColumn id="26" xr3:uid="{36846341-75B3-4156-84D0-789269AE6E2E}" name="Respiratory Therapy Technician Hours" dataDxfId="23"/>
    <tableColumn id="27" xr3:uid="{A22205CE-B325-46C9-8D59-515A3EC09B62}" name="Respiratory Therapist Hours" dataDxfId="22"/>
    <tableColumn id="31" xr3:uid="{ADCEE907-E18E-441F-AE91-D008BE89AFD9}" name="Other Physician Hours" dataDxfId="21"/>
    <tableColumn id="2" xr3:uid="{4856001E-0ECE-47A2-84B5-E71E0673BA66}" name="Provider Number" dataDxfId="20"/>
    <tableColumn id="32" xr3:uid="{EAFCCBB7-A320-4F54-9826-8B5BD3A768CF}" name="Region Number" dataDxfId="19"/>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C78FC4A-F94C-47E7-8D13-70ED53F2845C}" name="Table411" displayName="Table411" ref="B2:C7" totalsRowShown="0" headerRowDxfId="18" dataDxfId="17" tableBorderDxfId="16">
  <autoFilter ref="B2:C7" xr:uid="{1ED771D8-DBF2-4B5C-9F7D-A59FBB047463}"/>
  <tableColumns count="2">
    <tableColumn id="1" xr3:uid="{C48EEB28-AEA0-44C2-A207-A1C3BC6BE8A9}" name="State" dataDxfId="15"/>
    <tableColumn id="2" xr3:uid="{155D7A67-C610-435A-8E87-D26DDA10B607}" name="Average" dataDxfId="14" dataCellStyle="Normal 2 2">
      <calculatedColumnFormula>SUM(Nurse!J:J)/SUM(Nurse!E:E)</calculatedColumnFormula>
    </tableColumn>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65E5F01-F55D-4423-8221-FE9537902289}" name="Table30" displayName="Table30" ref="F2:I15" totalsRowShown="0" headerRowDxfId="13" dataDxfId="12">
  <autoFilter ref="F2:I15" xr:uid="{565E5F01-F55D-4423-8221-FE9537902289}"/>
  <tableColumns count="4">
    <tableColumn id="1" xr3:uid="{C6D51445-7A0D-4791-B84E-B5449F87A69D}" name="Staffing Category" dataDxfId="11"/>
    <tableColumn id="2" xr3:uid="{AF4AE62F-8BF2-4900-B967-B70C6E269591}" name="State Total" dataDxfId="10"/>
    <tableColumn id="3" xr3:uid="{0A3B9502-B25C-4004-BD6B-75049F63ECD6}" name="Percentage of Total" dataDxfId="9">
      <calculatedColumnFormula>Table30[[#This Row],[State Total]]/G1</calculatedColumnFormula>
    </tableColumn>
    <tableColumn id="4" xr3:uid="{59FECD1F-9FDC-43CA-A744-CFC4B6372A0A}" name="HPRD" dataDxfId="8">
      <calculatedColumnFormula>Table30[[#This Row],[State Total]]/C6</calculatedColumnFormula>
    </tableColum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11C2622-9CCC-48CE-821F-F51D1E505E95}" name="Table32" displayName="Table32" ref="F18:G29" totalsRowShown="0" headerRowDxfId="7" dataDxfId="6">
  <autoFilter ref="F18:G29" xr:uid="{611C2622-9CCC-48CE-821F-F51D1E505E95}"/>
  <tableColumns count="2">
    <tableColumn id="1" xr3:uid="{AD214111-7A4C-4C91-9E95-37D8C1B3DAE7}" name="Contract Hours" dataDxfId="5"/>
    <tableColumn id="2" xr3:uid="{C83DFDBA-9027-4E10-96A9-5BAFC796767D}" name="State Total" dataDxfId="4"/>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3106FE6-CCEA-42AA-9F14-64FFC94AC8E0}" name="Table3036" displayName="Table3036" ref="F33:G37" totalsRowShown="0" headerRowDxfId="3" dataDxfId="2">
  <autoFilter ref="F33:G37" xr:uid="{03106FE6-CCEA-42AA-9F14-64FFC94AC8E0}"/>
  <tableColumns count="2">
    <tableColumn id="1" xr3:uid="{175A2CC1-8D4F-4462-AB4F-C1E2392DCA19}" name="Staffing Category" dataDxfId="1"/>
    <tableColumn id="4" xr3:uid="{5629E345-4C3E-45BD-84A7-A11A6B77424F}"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1.png"/></Relationships>
</file>

<file path=xl/webextensions/webextension1.xml><?xml version="1.0" encoding="utf-8"?>
<we:webextension xmlns:we="http://schemas.microsoft.com/office/webextensions/webextension/2010/11" id="{2A5CF55E-C8AB-46AF-8527-CEFB5615391D}">
  <we:reference id="wa104104476" version="1.3.0.0" store="en-US" storeType="OMEX"/>
  <we:alternateReferences/>
  <we:properties>
    <we:property name="layout-element-title" value="&quot;State Staff HPRD (Q1 2021)&quot;"/>
    <we:property name="shape" value="&quot;clock&quot;"/>
    <we:property name="sku" value="&quot;peoplebar-giant&quot;"/>
    <we:property name="theme" value="&quot;giant-roseblue&quot;"/>
  </we:properties>
  <we:bindings>
    <we:binding id="dataVizBinding" type="matrix" appref="{A6DDE8EF-38AE-4F9B-B97D-BA0FCED26231}"/>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41F9C-D1C0-43E1-9226-66C9FC896607}">
  <sheetPr>
    <outlinePr summaryRight="0"/>
  </sheetPr>
  <dimension ref="A1:AQ410"/>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8.83203125" defaultRowHeight="15" outlineLevelCol="1" x14ac:dyDescent="0.2"/>
  <cols>
    <col min="1" max="1" width="7.6640625" bestFit="1" customWidth="1"/>
    <col min="2" max="2" width="30.6640625" customWidth="1"/>
    <col min="3" max="4" width="16.6640625" customWidth="1"/>
    <col min="5" max="5" width="13" customWidth="1"/>
    <col min="6" max="6" width="15.6640625" customWidth="1"/>
    <col min="7" max="7" width="15.6640625" style="1" customWidth="1"/>
    <col min="8" max="8" width="15.6640625" customWidth="1"/>
    <col min="9" max="9" width="15.6640625" style="1" customWidth="1"/>
    <col min="10" max="10" width="15.6640625" style="1" customWidth="1" collapsed="1"/>
    <col min="11" max="11" width="23.1640625" style="1" hidden="1" customWidth="1" outlineLevel="1"/>
    <col min="12" max="12" width="25.1640625" hidden="1" customWidth="1" outlineLevel="1"/>
    <col min="13" max="13" width="12.6640625" style="1" hidden="1" customWidth="1" outlineLevel="1"/>
    <col min="14" max="14" width="16.33203125" style="1" hidden="1" customWidth="1" outlineLevel="1"/>
    <col min="15" max="15" width="15.1640625" style="1" hidden="1" customWidth="1" outlineLevel="1"/>
    <col min="16" max="16" width="15.83203125" hidden="1" customWidth="1" outlineLevel="1"/>
    <col min="17" max="17" width="12.6640625" hidden="1" customWidth="1" outlineLevel="1"/>
    <col min="18" max="18" width="13.1640625" hidden="1" customWidth="1" outlineLevel="1"/>
    <col min="19" max="19" width="16.5" style="1" hidden="1" customWidth="1" outlineLevel="1"/>
    <col min="20" max="20" width="12.6640625" hidden="1" customWidth="1" outlineLevel="1"/>
    <col min="21" max="21" width="13.33203125" hidden="1" customWidth="1" outlineLevel="1"/>
    <col min="22" max="22" width="13.1640625" hidden="1" customWidth="1" outlineLevel="1"/>
    <col min="23" max="23" width="15.6640625" style="1" customWidth="1" collapsed="1"/>
    <col min="24" max="31" width="15.6640625" hidden="1" customWidth="1" outlineLevel="1"/>
    <col min="32" max="32" width="15.6640625" customWidth="1"/>
    <col min="33" max="33" width="15.6640625" style="1" customWidth="1"/>
    <col min="34" max="34" width="11.5" customWidth="1"/>
    <col min="35" max="35" width="8.6640625" customWidth="1"/>
    <col min="36" max="36" width="15.83203125" customWidth="1"/>
    <col min="37" max="37" width="8.6640625" customWidth="1"/>
    <col min="38" max="38" width="29.5" customWidth="1"/>
    <col min="41" max="41" width="31.33203125" customWidth="1"/>
    <col min="42" max="42" width="17.1640625" customWidth="1"/>
    <col min="43" max="43" width="17.1640625" style="1" customWidth="1"/>
    <col min="44" max="44" width="30.5" customWidth="1"/>
    <col min="46" max="46" width="18.6640625" customWidth="1"/>
    <col min="47" max="47" width="26.6640625" customWidth="1"/>
    <col min="48" max="49" width="26.1640625" customWidth="1"/>
    <col min="50" max="50" width="24.1640625" bestFit="1" customWidth="1"/>
    <col min="51" max="51" width="22.6640625" customWidth="1"/>
    <col min="53" max="53" width="23.33203125" bestFit="1" customWidth="1"/>
    <col min="54" max="54" width="22.6640625" customWidth="1"/>
    <col min="55" max="55" width="24.1640625" customWidth="1"/>
    <col min="56" max="56" width="26.1640625" bestFit="1" customWidth="1"/>
    <col min="60" max="60" width="24.33203125" customWidth="1"/>
    <col min="61" max="61" width="26.83203125" customWidth="1"/>
    <col min="62" max="62" width="23.5" customWidth="1"/>
    <col min="63" max="63" width="25.5" customWidth="1"/>
  </cols>
  <sheetData>
    <row r="1" spans="1:43" s="5" customFormat="1" ht="150" customHeight="1" x14ac:dyDescent="0.2">
      <c r="A1" s="5" t="s">
        <v>1105</v>
      </c>
      <c r="B1" s="5" t="s">
        <v>1107</v>
      </c>
      <c r="C1" s="5" t="s">
        <v>1123</v>
      </c>
      <c r="D1" s="5" t="s">
        <v>1108</v>
      </c>
      <c r="E1" s="5" t="s">
        <v>1109</v>
      </c>
      <c r="F1" s="5" t="s">
        <v>1132</v>
      </c>
      <c r="G1" s="5" t="s">
        <v>1254</v>
      </c>
      <c r="H1" s="5" t="s">
        <v>1255</v>
      </c>
      <c r="I1" s="5" t="s">
        <v>1256</v>
      </c>
      <c r="J1" s="5" t="s">
        <v>1124</v>
      </c>
      <c r="K1" s="5" t="s">
        <v>1222</v>
      </c>
      <c r="L1" s="5" t="s">
        <v>1195</v>
      </c>
      <c r="M1" s="5" t="s">
        <v>1192</v>
      </c>
      <c r="N1" s="5" t="s">
        <v>1113</v>
      </c>
      <c r="O1" s="5" t="s">
        <v>1114</v>
      </c>
      <c r="P1" s="5" t="s">
        <v>1196</v>
      </c>
      <c r="Q1" s="5" t="s">
        <v>1193</v>
      </c>
      <c r="R1" s="5" t="s">
        <v>1127</v>
      </c>
      <c r="S1" s="5" t="s">
        <v>1194</v>
      </c>
      <c r="T1" s="5" t="s">
        <v>1112</v>
      </c>
      <c r="U1" s="5" t="s">
        <v>1188</v>
      </c>
      <c r="V1" s="5" t="s">
        <v>1128</v>
      </c>
      <c r="W1" s="5" t="s">
        <v>1131</v>
      </c>
      <c r="X1" s="5" t="s">
        <v>1115</v>
      </c>
      <c r="Y1" s="5" t="s">
        <v>1148</v>
      </c>
      <c r="Z1" s="5" t="s">
        <v>1146</v>
      </c>
      <c r="AA1" s="5" t="s">
        <v>1116</v>
      </c>
      <c r="AB1" s="5" t="s">
        <v>1147</v>
      </c>
      <c r="AC1" s="5" t="s">
        <v>1117</v>
      </c>
      <c r="AD1" s="5" t="s">
        <v>1189</v>
      </c>
      <c r="AE1" s="5" t="s">
        <v>1149</v>
      </c>
      <c r="AF1" s="5" t="s">
        <v>1106</v>
      </c>
      <c r="AG1" s="5" t="s">
        <v>1150</v>
      </c>
    </row>
    <row r="2" spans="1:43" x14ac:dyDescent="0.2">
      <c r="A2" t="s">
        <v>407</v>
      </c>
      <c r="B2" t="s">
        <v>411</v>
      </c>
      <c r="C2" t="s">
        <v>886</v>
      </c>
      <c r="D2" t="s">
        <v>1011</v>
      </c>
      <c r="E2" s="3">
        <v>71.533333333333331</v>
      </c>
      <c r="F2" s="3">
        <f>Table3[[#This Row],[Total Hours Nurse Staffing]]/Table3[[#This Row],[MDS Census]]</f>
        <v>3.1332820751786268</v>
      </c>
      <c r="G2" s="3">
        <f>Table3[[#This Row],[Total Direct Care Staff Hours]]/Table3[[#This Row],[MDS Census]]</f>
        <v>2.9033581857719795</v>
      </c>
      <c r="H2" s="3">
        <f>Table3[[#This Row],[Total RN Hours (w/ Admin, DON)]]/Table3[[#This Row],[MDS Census]]</f>
        <v>0.31679092885989441</v>
      </c>
      <c r="I2" s="3">
        <f>Table3[[#This Row],[RN Hours (excl. Admin, DON)]]/Table3[[#This Row],[MDS Census]]</f>
        <v>8.686703945324635E-2</v>
      </c>
      <c r="J2" s="3">
        <f t="shared" ref="J2:J4" si="0">SUM(L2,P2,S2)</f>
        <v>224.13411111111111</v>
      </c>
      <c r="K2" s="3">
        <f>SUM(Table3[[#This Row],[RN Hours (excl. Admin, DON)]], Table3[[#This Row],[LPN Hours (excl. Admin)]], Table3[[#This Row],[CNA Hours]], Table3[[#This Row],[NA TR Hours]], Table3[[#This Row],[Med Aide/Tech Hours]])</f>
        <v>207.68688888888892</v>
      </c>
      <c r="L2" s="3">
        <f>SUM(Table3[[#This Row],[RN Hours (excl. Admin, DON)]:[RN DON Hours]])</f>
        <v>22.661111111111111</v>
      </c>
      <c r="M2" s="3">
        <v>6.2138888888888886</v>
      </c>
      <c r="N2" s="3">
        <v>10.758333333333333</v>
      </c>
      <c r="O2" s="3">
        <v>5.6888888888888891</v>
      </c>
      <c r="P2" s="3">
        <f>SUM(Table3[[#This Row],[LPN Hours (excl. Admin)]:[LPN Admin Hours]])</f>
        <v>72.76466666666667</v>
      </c>
      <c r="Q2" s="3">
        <v>72.76466666666667</v>
      </c>
      <c r="R2" s="3">
        <v>0</v>
      </c>
      <c r="S2" s="3">
        <f>SUM(Table3[[#This Row],[CNA Hours]], Table3[[#This Row],[NA TR Hours]], Table3[[#This Row],[Med Aide/Tech Hours]])</f>
        <v>128.70833333333334</v>
      </c>
      <c r="T2" s="3">
        <v>100.15833333333333</v>
      </c>
      <c r="U2" s="3">
        <v>28.55</v>
      </c>
      <c r="V2" s="3">
        <v>0</v>
      </c>
      <c r="W2" s="3">
        <f>SUM(Table3[[#This Row],[RN Hours Contract]:[Med Aide Hours Contract]])</f>
        <v>32.07022222222222</v>
      </c>
      <c r="X2" s="3">
        <v>0</v>
      </c>
      <c r="Y2" s="3">
        <v>0</v>
      </c>
      <c r="Z2" s="3">
        <v>0</v>
      </c>
      <c r="AA2" s="3">
        <v>16.114666666666665</v>
      </c>
      <c r="AB2" s="3">
        <v>0</v>
      </c>
      <c r="AC2" s="3">
        <v>15.955555555555556</v>
      </c>
      <c r="AD2" s="3">
        <v>0</v>
      </c>
      <c r="AE2" s="3">
        <v>0</v>
      </c>
      <c r="AF2" t="s">
        <v>0</v>
      </c>
      <c r="AG2" s="13">
        <v>4</v>
      </c>
      <c r="AQ2"/>
    </row>
    <row r="3" spans="1:43" x14ac:dyDescent="0.2">
      <c r="A3" t="s">
        <v>407</v>
      </c>
      <c r="B3" t="s">
        <v>412</v>
      </c>
      <c r="C3" t="s">
        <v>838</v>
      </c>
      <c r="D3" t="s">
        <v>1042</v>
      </c>
      <c r="E3" s="3">
        <v>75.75555555555556</v>
      </c>
      <c r="F3" s="3">
        <f>Table3[[#This Row],[Total Hours Nurse Staffing]]/Table3[[#This Row],[MDS Census]]</f>
        <v>5.7019565855089462</v>
      </c>
      <c r="G3" s="3">
        <f>Table3[[#This Row],[Total Direct Care Staff Hours]]/Table3[[#This Row],[MDS Census]]</f>
        <v>5.4222015253740095</v>
      </c>
      <c r="H3" s="3">
        <f>Table3[[#This Row],[Total RN Hours (w/ Admin, DON)]]/Table3[[#This Row],[MDS Census]]</f>
        <v>0.82037400997359922</v>
      </c>
      <c r="I3" s="3">
        <f>Table3[[#This Row],[RN Hours (excl. Admin, DON)]]/Table3[[#This Row],[MDS Census]]</f>
        <v>0.54061894983866232</v>
      </c>
      <c r="J3" s="3">
        <f t="shared" si="0"/>
        <v>431.95488888888883</v>
      </c>
      <c r="K3" s="3">
        <f>SUM(Table3[[#This Row],[RN Hours (excl. Admin, DON)]], Table3[[#This Row],[LPN Hours (excl. Admin)]], Table3[[#This Row],[CNA Hours]], Table3[[#This Row],[NA TR Hours]], Table3[[#This Row],[Med Aide/Tech Hours]])</f>
        <v>410.76188888888885</v>
      </c>
      <c r="L3" s="3">
        <f>SUM(Table3[[#This Row],[RN Hours (excl. Admin, DON)]:[RN DON Hours]])</f>
        <v>62.147888888888886</v>
      </c>
      <c r="M3" s="3">
        <v>40.954888888888888</v>
      </c>
      <c r="N3" s="3">
        <v>21.192999999999998</v>
      </c>
      <c r="O3" s="3">
        <v>0</v>
      </c>
      <c r="P3" s="3">
        <f>SUM(Table3[[#This Row],[LPN Hours (excl. Admin)]:[LPN Admin Hours]])</f>
        <v>93.310777777777773</v>
      </c>
      <c r="Q3" s="3">
        <v>93.310777777777773</v>
      </c>
      <c r="R3" s="3">
        <v>0</v>
      </c>
      <c r="S3" s="3">
        <f>SUM(Table3[[#This Row],[CNA Hours]], Table3[[#This Row],[NA TR Hours]], Table3[[#This Row],[Med Aide/Tech Hours]])</f>
        <v>276.49622222222217</v>
      </c>
      <c r="T3" s="3">
        <v>265.74477777777776</v>
      </c>
      <c r="U3" s="3">
        <v>0</v>
      </c>
      <c r="V3" s="3">
        <v>10.751444444444445</v>
      </c>
      <c r="W3" s="3">
        <f>SUM(Table3[[#This Row],[RN Hours Contract]:[Med Aide Hours Contract]])</f>
        <v>20.955111111111101</v>
      </c>
      <c r="X3" s="3">
        <v>9.4444444444444442E-2</v>
      </c>
      <c r="Y3" s="3">
        <v>0</v>
      </c>
      <c r="Z3" s="3">
        <v>0</v>
      </c>
      <c r="AA3" s="3">
        <v>0.17633333333333331</v>
      </c>
      <c r="AB3" s="3">
        <v>0</v>
      </c>
      <c r="AC3" s="3">
        <v>20.048777777777769</v>
      </c>
      <c r="AD3" s="3">
        <v>0</v>
      </c>
      <c r="AE3" s="3">
        <v>0.63555555555555554</v>
      </c>
      <c r="AF3" t="s">
        <v>1</v>
      </c>
      <c r="AG3" s="13">
        <v>4</v>
      </c>
      <c r="AQ3"/>
    </row>
    <row r="4" spans="1:43" x14ac:dyDescent="0.2">
      <c r="A4" t="s">
        <v>407</v>
      </c>
      <c r="B4" t="s">
        <v>413</v>
      </c>
      <c r="C4" t="s">
        <v>839</v>
      </c>
      <c r="D4" t="s">
        <v>1043</v>
      </c>
      <c r="E4" s="3">
        <v>56.322222222222223</v>
      </c>
      <c r="F4" s="3">
        <f>Table3[[#This Row],[Total Hours Nurse Staffing]]/Table3[[#This Row],[MDS Census]]</f>
        <v>3.3487867429473264</v>
      </c>
      <c r="G4" s="3">
        <f>Table3[[#This Row],[Total Direct Care Staff Hours]]/Table3[[#This Row],[MDS Census]]</f>
        <v>3.1709903333990925</v>
      </c>
      <c r="H4" s="3">
        <f>Table3[[#This Row],[Total RN Hours (w/ Admin, DON)]]/Table3[[#This Row],[MDS Census]]</f>
        <v>0.604063917932531</v>
      </c>
      <c r="I4" s="3">
        <f>Table3[[#This Row],[RN Hours (excl. Admin, DON)]]/Table3[[#This Row],[MDS Census]]</f>
        <v>0.44204971394752418</v>
      </c>
      <c r="J4" s="3">
        <f t="shared" si="0"/>
        <v>188.61111111111109</v>
      </c>
      <c r="K4" s="3">
        <f>SUM(Table3[[#This Row],[RN Hours (excl. Admin, DON)]], Table3[[#This Row],[LPN Hours (excl. Admin)]], Table3[[#This Row],[CNA Hours]], Table3[[#This Row],[NA TR Hours]], Table3[[#This Row],[Med Aide/Tech Hours]])</f>
        <v>178.59722222222223</v>
      </c>
      <c r="L4" s="3">
        <f>SUM(Table3[[#This Row],[RN Hours (excl. Admin, DON)]:[RN DON Hours]])</f>
        <v>34.022222222222219</v>
      </c>
      <c r="M4" s="3">
        <v>24.897222222222222</v>
      </c>
      <c r="N4" s="3">
        <v>3.2583333333333333</v>
      </c>
      <c r="O4" s="3">
        <v>5.8666666666666663</v>
      </c>
      <c r="P4" s="3">
        <f>SUM(Table3[[#This Row],[LPN Hours (excl. Admin)]:[LPN Admin Hours]])</f>
        <v>47.894444444444439</v>
      </c>
      <c r="Q4" s="3">
        <v>47.005555555555553</v>
      </c>
      <c r="R4" s="3">
        <v>0.88888888888888884</v>
      </c>
      <c r="S4" s="3">
        <f>SUM(Table3[[#This Row],[CNA Hours]], Table3[[#This Row],[NA TR Hours]], Table3[[#This Row],[Med Aide/Tech Hours]])</f>
        <v>106.69444444444444</v>
      </c>
      <c r="T4" s="3">
        <v>106.69444444444444</v>
      </c>
      <c r="U4" s="3">
        <v>0</v>
      </c>
      <c r="V4" s="3">
        <v>0</v>
      </c>
      <c r="W4" s="3">
        <f>SUM(Table3[[#This Row],[RN Hours Contract]:[Med Aide Hours Contract]])</f>
        <v>0</v>
      </c>
      <c r="X4" s="3">
        <v>0</v>
      </c>
      <c r="Y4" s="3">
        <v>0</v>
      </c>
      <c r="Z4" s="3">
        <v>0</v>
      </c>
      <c r="AA4" s="3">
        <v>0</v>
      </c>
      <c r="AB4" s="3">
        <v>0</v>
      </c>
      <c r="AC4" s="3">
        <v>0</v>
      </c>
      <c r="AD4" s="3">
        <v>0</v>
      </c>
      <c r="AE4" s="3">
        <v>0</v>
      </c>
      <c r="AF4" t="s">
        <v>2</v>
      </c>
      <c r="AG4" s="13">
        <v>4</v>
      </c>
      <c r="AQ4"/>
    </row>
    <row r="5" spans="1:43" x14ac:dyDescent="0.2">
      <c r="A5" t="s">
        <v>407</v>
      </c>
      <c r="B5" t="s">
        <v>414</v>
      </c>
      <c r="C5" t="s">
        <v>887</v>
      </c>
      <c r="D5" t="s">
        <v>1033</v>
      </c>
      <c r="E5" s="3">
        <v>63.988888888888887</v>
      </c>
      <c r="F5" s="3">
        <f>Table3[[#This Row],[Total Hours Nurse Staffing]]/Table3[[#This Row],[MDS Census]]</f>
        <v>3.4323233200208372</v>
      </c>
      <c r="G5" s="3">
        <f>Table3[[#This Row],[Total Direct Care Staff Hours]]/Table3[[#This Row],[MDS Census]]</f>
        <v>3.1423858308734158</v>
      </c>
      <c r="H5" s="3">
        <f>Table3[[#This Row],[Total RN Hours (w/ Admin, DON)]]/Table3[[#This Row],[MDS Census]]</f>
        <v>0.53633443306129536</v>
      </c>
      <c r="I5" s="3">
        <f>Table3[[#This Row],[RN Hours (excl. Admin, DON)]]/Table3[[#This Row],[MDS Census]]</f>
        <v>0.26710366383052614</v>
      </c>
      <c r="J5" s="3">
        <f t="shared" ref="J5:J68" si="1">SUM(L5,P5,S5)</f>
        <v>219.63055555555556</v>
      </c>
      <c r="K5" s="3">
        <f>SUM(Table3[[#This Row],[RN Hours (excl. Admin, DON)]], Table3[[#This Row],[LPN Hours (excl. Admin)]], Table3[[#This Row],[CNA Hours]], Table3[[#This Row],[NA TR Hours]], Table3[[#This Row],[Med Aide/Tech Hours]])</f>
        <v>201.07777777777778</v>
      </c>
      <c r="L5" s="3">
        <f>SUM(Table3[[#This Row],[RN Hours (excl. Admin, DON)]:[RN DON Hours]])</f>
        <v>34.319444444444443</v>
      </c>
      <c r="M5" s="3">
        <v>17.091666666666665</v>
      </c>
      <c r="N5" s="3">
        <v>11.894444444444444</v>
      </c>
      <c r="O5" s="3">
        <v>5.333333333333333</v>
      </c>
      <c r="P5" s="3">
        <f>SUM(Table3[[#This Row],[LPN Hours (excl. Admin)]:[LPN Admin Hours]])</f>
        <v>63.1</v>
      </c>
      <c r="Q5" s="3">
        <v>61.774999999999999</v>
      </c>
      <c r="R5" s="3">
        <v>1.325</v>
      </c>
      <c r="S5" s="3">
        <f>SUM(Table3[[#This Row],[CNA Hours]], Table3[[#This Row],[NA TR Hours]], Table3[[#This Row],[Med Aide/Tech Hours]])</f>
        <v>122.21111111111111</v>
      </c>
      <c r="T5" s="3">
        <v>122.21111111111111</v>
      </c>
      <c r="U5" s="3">
        <v>0</v>
      </c>
      <c r="V5" s="3">
        <v>0</v>
      </c>
      <c r="W5" s="3">
        <f>SUM(Table3[[#This Row],[RN Hours Contract]:[Med Aide Hours Contract]])</f>
        <v>0</v>
      </c>
      <c r="X5" s="3">
        <v>0</v>
      </c>
      <c r="Y5" s="3">
        <v>0</v>
      </c>
      <c r="Z5" s="3">
        <v>0</v>
      </c>
      <c r="AA5" s="3">
        <v>0</v>
      </c>
      <c r="AB5" s="3">
        <v>0</v>
      </c>
      <c r="AC5" s="3">
        <v>0</v>
      </c>
      <c r="AD5" s="3">
        <v>0</v>
      </c>
      <c r="AE5" s="3">
        <v>0</v>
      </c>
      <c r="AF5" t="s">
        <v>3</v>
      </c>
      <c r="AG5" s="13">
        <v>4</v>
      </c>
      <c r="AQ5"/>
    </row>
    <row r="6" spans="1:43" x14ac:dyDescent="0.2">
      <c r="A6" t="s">
        <v>407</v>
      </c>
      <c r="B6" t="s">
        <v>415</v>
      </c>
      <c r="C6" t="s">
        <v>888</v>
      </c>
      <c r="D6" t="s">
        <v>1044</v>
      </c>
      <c r="E6" s="3">
        <v>48.422222222222224</v>
      </c>
      <c r="F6" s="3">
        <f>Table3[[#This Row],[Total Hours Nurse Staffing]]/Table3[[#This Row],[MDS Census]]</f>
        <v>3.999254245066544</v>
      </c>
      <c r="G6" s="3">
        <f>Table3[[#This Row],[Total Direct Care Staff Hours]]/Table3[[#This Row],[MDS Census]]</f>
        <v>3.7655461220743458</v>
      </c>
      <c r="H6" s="3">
        <f>Table3[[#This Row],[Total RN Hours (w/ Admin, DON)]]/Table3[[#This Row],[MDS Census]]</f>
        <v>0.79973611748508489</v>
      </c>
      <c r="I6" s="3">
        <f>Table3[[#This Row],[RN Hours (excl. Admin, DON)]]/Table3[[#This Row],[MDS Census]]</f>
        <v>0.56602799449288665</v>
      </c>
      <c r="J6" s="3">
        <f t="shared" si="1"/>
        <v>193.65277777777777</v>
      </c>
      <c r="K6" s="3">
        <f>SUM(Table3[[#This Row],[RN Hours (excl. Admin, DON)]], Table3[[#This Row],[LPN Hours (excl. Admin)]], Table3[[#This Row],[CNA Hours]], Table3[[#This Row],[NA TR Hours]], Table3[[#This Row],[Med Aide/Tech Hours]])</f>
        <v>182.33611111111111</v>
      </c>
      <c r="L6" s="3">
        <f>SUM(Table3[[#This Row],[RN Hours (excl. Admin, DON)]:[RN DON Hours]])</f>
        <v>38.725000000000001</v>
      </c>
      <c r="M6" s="3">
        <v>27.408333333333335</v>
      </c>
      <c r="N6" s="3">
        <v>5.7166666666666668</v>
      </c>
      <c r="O6" s="3">
        <v>5.6</v>
      </c>
      <c r="P6" s="3">
        <f>SUM(Table3[[#This Row],[LPN Hours (excl. Admin)]:[LPN Admin Hours]])</f>
        <v>48.547222222222224</v>
      </c>
      <c r="Q6" s="3">
        <v>48.547222222222224</v>
      </c>
      <c r="R6" s="3">
        <v>0</v>
      </c>
      <c r="S6" s="3">
        <f>SUM(Table3[[#This Row],[CNA Hours]], Table3[[#This Row],[NA TR Hours]], Table3[[#This Row],[Med Aide/Tech Hours]])</f>
        <v>106.38055555555556</v>
      </c>
      <c r="T6" s="3">
        <v>106.38055555555556</v>
      </c>
      <c r="U6" s="3">
        <v>0</v>
      </c>
      <c r="V6" s="3">
        <v>0</v>
      </c>
      <c r="W6" s="3">
        <f>SUM(Table3[[#This Row],[RN Hours Contract]:[Med Aide Hours Contract]])</f>
        <v>33.202777777777776</v>
      </c>
      <c r="X6" s="3">
        <v>4.1138888888888889</v>
      </c>
      <c r="Y6" s="3">
        <v>5.7166666666666668</v>
      </c>
      <c r="Z6" s="3">
        <v>0</v>
      </c>
      <c r="AA6" s="3">
        <v>22.75</v>
      </c>
      <c r="AB6" s="3">
        <v>0</v>
      </c>
      <c r="AC6" s="3">
        <v>0.62222222222222223</v>
      </c>
      <c r="AD6" s="3">
        <v>0</v>
      </c>
      <c r="AE6" s="3">
        <v>0</v>
      </c>
      <c r="AF6" t="s">
        <v>4</v>
      </c>
      <c r="AG6" s="13">
        <v>4</v>
      </c>
      <c r="AQ6"/>
    </row>
    <row r="7" spans="1:43" x14ac:dyDescent="0.2">
      <c r="A7" t="s">
        <v>407</v>
      </c>
      <c r="B7" t="s">
        <v>416</v>
      </c>
      <c r="C7" t="s">
        <v>824</v>
      </c>
      <c r="D7" t="s">
        <v>1045</v>
      </c>
      <c r="E7" s="3">
        <v>100.36666666666666</v>
      </c>
      <c r="F7" s="3">
        <f>Table3[[#This Row],[Total Hours Nurse Staffing]]/Table3[[#This Row],[MDS Census]]</f>
        <v>3.7689903686482906</v>
      </c>
      <c r="G7" s="3">
        <f>Table3[[#This Row],[Total Direct Care Staff Hours]]/Table3[[#This Row],[MDS Census]]</f>
        <v>3.592747702867265</v>
      </c>
      <c r="H7" s="3">
        <f>Table3[[#This Row],[Total RN Hours (w/ Admin, DON)]]/Table3[[#This Row],[MDS Census]]</f>
        <v>0.46914867707295482</v>
      </c>
      <c r="I7" s="3">
        <f>Table3[[#This Row],[RN Hours (excl. Admin, DON)]]/Table3[[#This Row],[MDS Census]]</f>
        <v>0.29290601129192967</v>
      </c>
      <c r="J7" s="3">
        <f t="shared" si="1"/>
        <v>378.28100000000006</v>
      </c>
      <c r="K7" s="3">
        <f>SUM(Table3[[#This Row],[RN Hours (excl. Admin, DON)]], Table3[[#This Row],[LPN Hours (excl. Admin)]], Table3[[#This Row],[CNA Hours]], Table3[[#This Row],[NA TR Hours]], Table3[[#This Row],[Med Aide/Tech Hours]])</f>
        <v>360.59211111111114</v>
      </c>
      <c r="L7" s="3">
        <f>SUM(Table3[[#This Row],[RN Hours (excl. Admin, DON)]:[RN DON Hours]])</f>
        <v>47.086888888888893</v>
      </c>
      <c r="M7" s="3">
        <v>29.398000000000003</v>
      </c>
      <c r="N7" s="3">
        <v>13.955555555555556</v>
      </c>
      <c r="O7" s="3">
        <v>3.7333333333333334</v>
      </c>
      <c r="P7" s="3">
        <f>SUM(Table3[[#This Row],[LPN Hours (excl. Admin)]:[LPN Admin Hours]])</f>
        <v>107.95188888888889</v>
      </c>
      <c r="Q7" s="3">
        <v>107.95188888888889</v>
      </c>
      <c r="R7" s="3">
        <v>0</v>
      </c>
      <c r="S7" s="3">
        <f>SUM(Table3[[#This Row],[CNA Hours]], Table3[[#This Row],[NA TR Hours]], Table3[[#This Row],[Med Aide/Tech Hours]])</f>
        <v>223.24222222222224</v>
      </c>
      <c r="T7" s="3">
        <v>182.70611111111111</v>
      </c>
      <c r="U7" s="3">
        <v>10.050000000000001</v>
      </c>
      <c r="V7" s="3">
        <v>30.486111111111111</v>
      </c>
      <c r="W7" s="3">
        <f>SUM(Table3[[#This Row],[RN Hours Contract]:[Med Aide Hours Contract]])</f>
        <v>46.025444444444446</v>
      </c>
      <c r="X7" s="3">
        <v>0.46466666666666667</v>
      </c>
      <c r="Y7" s="3">
        <v>0</v>
      </c>
      <c r="Z7" s="3">
        <v>0</v>
      </c>
      <c r="AA7" s="3">
        <v>16.749111111111116</v>
      </c>
      <c r="AB7" s="3">
        <v>0</v>
      </c>
      <c r="AC7" s="3">
        <v>28.811666666666667</v>
      </c>
      <c r="AD7" s="3">
        <v>0</v>
      </c>
      <c r="AE7" s="3">
        <v>0</v>
      </c>
      <c r="AF7" t="s">
        <v>5</v>
      </c>
      <c r="AG7" s="13">
        <v>4</v>
      </c>
      <c r="AQ7"/>
    </row>
    <row r="8" spans="1:43" x14ac:dyDescent="0.2">
      <c r="A8" t="s">
        <v>407</v>
      </c>
      <c r="B8" t="s">
        <v>417</v>
      </c>
      <c r="C8" t="s">
        <v>873</v>
      </c>
      <c r="D8" t="s">
        <v>1046</v>
      </c>
      <c r="E8" s="3">
        <v>58.155555555555559</v>
      </c>
      <c r="F8" s="3">
        <f>Table3[[#This Row],[Total Hours Nurse Staffing]]/Table3[[#This Row],[MDS Census]]</f>
        <v>3.8577913641574315</v>
      </c>
      <c r="G8" s="3">
        <f>Table3[[#This Row],[Total Direct Care Staff Hours]]/Table3[[#This Row],[MDS Census]]</f>
        <v>3.4300859763087499</v>
      </c>
      <c r="H8" s="3">
        <f>Table3[[#This Row],[Total RN Hours (w/ Admin, DON)]]/Table3[[#This Row],[MDS Census]]</f>
        <v>0.35778945357279329</v>
      </c>
      <c r="I8" s="3">
        <f>Table3[[#This Row],[RN Hours (excl. Admin, DON)]]/Table3[[#This Row],[MDS Census]]</f>
        <v>0.10887275506304929</v>
      </c>
      <c r="J8" s="3">
        <f t="shared" si="1"/>
        <v>224.35199999999998</v>
      </c>
      <c r="K8" s="3">
        <f>SUM(Table3[[#This Row],[RN Hours (excl. Admin, DON)]], Table3[[#This Row],[LPN Hours (excl. Admin)]], Table3[[#This Row],[CNA Hours]], Table3[[#This Row],[NA TR Hours]], Table3[[#This Row],[Med Aide/Tech Hours]])</f>
        <v>199.47855555555554</v>
      </c>
      <c r="L8" s="3">
        <f>SUM(Table3[[#This Row],[RN Hours (excl. Admin, DON)]:[RN DON Hours]])</f>
        <v>20.807444444444446</v>
      </c>
      <c r="M8" s="3">
        <v>6.331555555555556</v>
      </c>
      <c r="N8" s="3">
        <v>9.0425555555555555</v>
      </c>
      <c r="O8" s="3">
        <v>5.4333333333333336</v>
      </c>
      <c r="P8" s="3">
        <f>SUM(Table3[[#This Row],[LPN Hours (excl. Admin)]:[LPN Admin Hours]])</f>
        <v>77.74122222222222</v>
      </c>
      <c r="Q8" s="3">
        <v>67.343666666666664</v>
      </c>
      <c r="R8" s="3">
        <v>10.397555555555554</v>
      </c>
      <c r="S8" s="3">
        <f>SUM(Table3[[#This Row],[CNA Hours]], Table3[[#This Row],[NA TR Hours]], Table3[[#This Row],[Med Aide/Tech Hours]])</f>
        <v>125.80333333333333</v>
      </c>
      <c r="T8" s="3">
        <v>125.80333333333333</v>
      </c>
      <c r="U8" s="3">
        <v>0</v>
      </c>
      <c r="V8" s="3">
        <v>0</v>
      </c>
      <c r="W8" s="3">
        <f>SUM(Table3[[#This Row],[RN Hours Contract]:[Med Aide Hours Contract]])</f>
        <v>45.709777777777781</v>
      </c>
      <c r="X8" s="3">
        <v>4.4963333333333333</v>
      </c>
      <c r="Y8" s="3">
        <v>0</v>
      </c>
      <c r="Z8" s="3">
        <v>0</v>
      </c>
      <c r="AA8" s="3">
        <v>25.104444444444447</v>
      </c>
      <c r="AB8" s="3">
        <v>0</v>
      </c>
      <c r="AC8" s="3">
        <v>16.109000000000002</v>
      </c>
      <c r="AD8" s="3">
        <v>0</v>
      </c>
      <c r="AE8" s="3">
        <v>0</v>
      </c>
      <c r="AF8" t="s">
        <v>6</v>
      </c>
      <c r="AG8" s="13">
        <v>4</v>
      </c>
      <c r="AQ8"/>
    </row>
    <row r="9" spans="1:43" x14ac:dyDescent="0.2">
      <c r="A9" t="s">
        <v>407</v>
      </c>
      <c r="B9" t="s">
        <v>418</v>
      </c>
      <c r="C9" t="s">
        <v>880</v>
      </c>
      <c r="D9" t="s">
        <v>1047</v>
      </c>
      <c r="E9" s="3">
        <v>64.888888888888886</v>
      </c>
      <c r="F9" s="3">
        <f>Table3[[#This Row],[Total Hours Nurse Staffing]]/Table3[[#This Row],[MDS Census]]</f>
        <v>3.9044897260273976</v>
      </c>
      <c r="G9" s="3">
        <f>Table3[[#This Row],[Total Direct Care Staff Hours]]/Table3[[#This Row],[MDS Census]]</f>
        <v>3.6158339041095893</v>
      </c>
      <c r="H9" s="3">
        <f>Table3[[#This Row],[Total RN Hours (w/ Admin, DON)]]/Table3[[#This Row],[MDS Census]]</f>
        <v>0.57756849315068504</v>
      </c>
      <c r="I9" s="3">
        <f>Table3[[#This Row],[RN Hours (excl. Admin, DON)]]/Table3[[#This Row],[MDS Census]]</f>
        <v>0.28891267123287673</v>
      </c>
      <c r="J9" s="3">
        <f t="shared" si="1"/>
        <v>253.358</v>
      </c>
      <c r="K9" s="3">
        <f>SUM(Table3[[#This Row],[RN Hours (excl. Admin, DON)]], Table3[[#This Row],[LPN Hours (excl. Admin)]], Table3[[#This Row],[CNA Hours]], Table3[[#This Row],[NA TR Hours]], Table3[[#This Row],[Med Aide/Tech Hours]])</f>
        <v>234.62744444444445</v>
      </c>
      <c r="L9" s="3">
        <f>SUM(Table3[[#This Row],[RN Hours (excl. Admin, DON)]:[RN DON Hours]])</f>
        <v>37.477777777777781</v>
      </c>
      <c r="M9" s="3">
        <v>18.747222222222224</v>
      </c>
      <c r="N9" s="3">
        <v>13.041666666666666</v>
      </c>
      <c r="O9" s="3">
        <v>5.6888888888888891</v>
      </c>
      <c r="P9" s="3">
        <f>SUM(Table3[[#This Row],[LPN Hours (excl. Admin)]:[LPN Admin Hours]])</f>
        <v>75.591333333333338</v>
      </c>
      <c r="Q9" s="3">
        <v>75.591333333333338</v>
      </c>
      <c r="R9" s="3">
        <v>0</v>
      </c>
      <c r="S9" s="3">
        <f>SUM(Table3[[#This Row],[CNA Hours]], Table3[[#This Row],[NA TR Hours]], Table3[[#This Row],[Med Aide/Tech Hours]])</f>
        <v>140.28888888888889</v>
      </c>
      <c r="T9" s="3">
        <v>134.68333333333334</v>
      </c>
      <c r="U9" s="3">
        <v>5.6055555555555552</v>
      </c>
      <c r="V9" s="3">
        <v>0</v>
      </c>
      <c r="W9" s="3">
        <f>SUM(Table3[[#This Row],[RN Hours Contract]:[Med Aide Hours Contract]])</f>
        <v>0.4</v>
      </c>
      <c r="X9" s="3">
        <v>0.4</v>
      </c>
      <c r="Y9" s="3">
        <v>0</v>
      </c>
      <c r="Z9" s="3">
        <v>0</v>
      </c>
      <c r="AA9" s="3">
        <v>0</v>
      </c>
      <c r="AB9" s="3">
        <v>0</v>
      </c>
      <c r="AC9" s="3">
        <v>0</v>
      </c>
      <c r="AD9" s="3">
        <v>0</v>
      </c>
      <c r="AE9" s="3">
        <v>0</v>
      </c>
      <c r="AF9" t="s">
        <v>7</v>
      </c>
      <c r="AG9" s="13">
        <v>4</v>
      </c>
      <c r="AQ9"/>
    </row>
    <row r="10" spans="1:43" x14ac:dyDescent="0.2">
      <c r="A10" t="s">
        <v>407</v>
      </c>
      <c r="B10" t="s">
        <v>419</v>
      </c>
      <c r="C10" t="s">
        <v>889</v>
      </c>
      <c r="D10" t="s">
        <v>1048</v>
      </c>
      <c r="E10" s="3">
        <v>57.222222222222221</v>
      </c>
      <c r="F10" s="3">
        <f>Table3[[#This Row],[Total Hours Nurse Staffing]]/Table3[[#This Row],[MDS Census]]</f>
        <v>3.6857067961165049</v>
      </c>
      <c r="G10" s="3">
        <f>Table3[[#This Row],[Total Direct Care Staff Hours]]/Table3[[#This Row],[MDS Census]]</f>
        <v>3.3860213592233013</v>
      </c>
      <c r="H10" s="3">
        <f>Table3[[#This Row],[Total RN Hours (w/ Admin, DON)]]/Table3[[#This Row],[MDS Census]]</f>
        <v>0.65442912621359217</v>
      </c>
      <c r="I10" s="3">
        <f>Table3[[#This Row],[RN Hours (excl. Admin, DON)]]/Table3[[#This Row],[MDS Census]]</f>
        <v>0.4542174757281553</v>
      </c>
      <c r="J10" s="3">
        <f t="shared" si="1"/>
        <v>210.90433333333334</v>
      </c>
      <c r="K10" s="3">
        <f>SUM(Table3[[#This Row],[RN Hours (excl. Admin, DON)]], Table3[[#This Row],[LPN Hours (excl. Admin)]], Table3[[#This Row],[CNA Hours]], Table3[[#This Row],[NA TR Hours]], Table3[[#This Row],[Med Aide/Tech Hours]])</f>
        <v>193.75566666666668</v>
      </c>
      <c r="L10" s="3">
        <f>SUM(Table3[[#This Row],[RN Hours (excl. Admin, DON)]:[RN DON Hours]])</f>
        <v>37.447888888888883</v>
      </c>
      <c r="M10" s="3">
        <v>25.99133333333333</v>
      </c>
      <c r="N10" s="3">
        <v>5.7676666666666661</v>
      </c>
      <c r="O10" s="3">
        <v>5.6888888888888891</v>
      </c>
      <c r="P10" s="3">
        <f>SUM(Table3[[#This Row],[LPN Hours (excl. Admin)]:[LPN Admin Hours]])</f>
        <v>36.31066666666667</v>
      </c>
      <c r="Q10" s="3">
        <v>30.618555555555556</v>
      </c>
      <c r="R10" s="3">
        <v>5.692111111111112</v>
      </c>
      <c r="S10" s="3">
        <f>SUM(Table3[[#This Row],[CNA Hours]], Table3[[#This Row],[NA TR Hours]], Table3[[#This Row],[Med Aide/Tech Hours]])</f>
        <v>137.14577777777779</v>
      </c>
      <c r="T10" s="3">
        <v>125.91800000000001</v>
      </c>
      <c r="U10" s="3">
        <v>0</v>
      </c>
      <c r="V10" s="3">
        <v>11.22777777777778</v>
      </c>
      <c r="W10" s="3">
        <f>SUM(Table3[[#This Row],[RN Hours Contract]:[Med Aide Hours Contract]])</f>
        <v>40.073333333333338</v>
      </c>
      <c r="X10" s="3">
        <v>14.678222222222219</v>
      </c>
      <c r="Y10" s="3">
        <v>0</v>
      </c>
      <c r="Z10" s="3">
        <v>0</v>
      </c>
      <c r="AA10" s="3">
        <v>1.3222222222222222</v>
      </c>
      <c r="AB10" s="3">
        <v>0</v>
      </c>
      <c r="AC10" s="3">
        <v>18.923777777777783</v>
      </c>
      <c r="AD10" s="3">
        <v>0</v>
      </c>
      <c r="AE10" s="3">
        <v>5.1491111111111119</v>
      </c>
      <c r="AF10" t="s">
        <v>8</v>
      </c>
      <c r="AG10" s="13">
        <v>4</v>
      </c>
      <c r="AQ10"/>
    </row>
    <row r="11" spans="1:43" x14ac:dyDescent="0.2">
      <c r="A11" t="s">
        <v>407</v>
      </c>
      <c r="B11" t="s">
        <v>420</v>
      </c>
      <c r="C11" t="s">
        <v>861</v>
      </c>
      <c r="D11" t="s">
        <v>1049</v>
      </c>
      <c r="E11" s="3">
        <v>70.711111111111109</v>
      </c>
      <c r="F11" s="3">
        <f>Table3[[#This Row],[Total Hours Nurse Staffing]]/Table3[[#This Row],[MDS Census]]</f>
        <v>3.8745427404148334</v>
      </c>
      <c r="G11" s="3">
        <f>Table3[[#This Row],[Total Direct Care Staff Hours]]/Table3[[#This Row],[MDS Census]]</f>
        <v>3.6091829038340664</v>
      </c>
      <c r="H11" s="3">
        <f>Table3[[#This Row],[Total RN Hours (w/ Admin, DON)]]/Table3[[#This Row],[MDS Census]]</f>
        <v>0.22497642991829039</v>
      </c>
      <c r="I11" s="3">
        <f>Table3[[#This Row],[RN Hours (excl. Admin, DON)]]/Table3[[#This Row],[MDS Census]]</f>
        <v>0.13310182275298554</v>
      </c>
      <c r="J11" s="3">
        <f t="shared" si="1"/>
        <v>273.9732222222222</v>
      </c>
      <c r="K11" s="3">
        <f>SUM(Table3[[#This Row],[RN Hours (excl. Admin, DON)]], Table3[[#This Row],[LPN Hours (excl. Admin)]], Table3[[#This Row],[CNA Hours]], Table3[[#This Row],[NA TR Hours]], Table3[[#This Row],[Med Aide/Tech Hours]])</f>
        <v>255.20933333333332</v>
      </c>
      <c r="L11" s="3">
        <f>SUM(Table3[[#This Row],[RN Hours (excl. Admin, DON)]:[RN DON Hours]])</f>
        <v>15.908333333333333</v>
      </c>
      <c r="M11" s="3">
        <v>9.4117777777777771</v>
      </c>
      <c r="N11" s="3">
        <v>0.45211111111111107</v>
      </c>
      <c r="O11" s="3">
        <v>6.0444444444444443</v>
      </c>
      <c r="P11" s="3">
        <f>SUM(Table3[[#This Row],[LPN Hours (excl. Admin)]:[LPN Admin Hours]])</f>
        <v>97.685333333333318</v>
      </c>
      <c r="Q11" s="3">
        <v>85.417999999999992</v>
      </c>
      <c r="R11" s="3">
        <v>12.267333333333333</v>
      </c>
      <c r="S11" s="3">
        <f>SUM(Table3[[#This Row],[CNA Hours]], Table3[[#This Row],[NA TR Hours]], Table3[[#This Row],[Med Aide/Tech Hours]])</f>
        <v>160.37955555555556</v>
      </c>
      <c r="T11" s="3">
        <v>155.22677777777778</v>
      </c>
      <c r="U11" s="3">
        <v>0</v>
      </c>
      <c r="V11" s="3">
        <v>5.1527777777777795</v>
      </c>
      <c r="W11" s="3">
        <f>SUM(Table3[[#This Row],[RN Hours Contract]:[Med Aide Hours Contract]])</f>
        <v>165.94333333333333</v>
      </c>
      <c r="X11" s="3">
        <v>4.3452222222222225</v>
      </c>
      <c r="Y11" s="3">
        <v>0</v>
      </c>
      <c r="Z11" s="3">
        <v>0</v>
      </c>
      <c r="AA11" s="3">
        <v>66.562666666666644</v>
      </c>
      <c r="AB11" s="3">
        <v>0</v>
      </c>
      <c r="AC11" s="3">
        <v>94.907333333333355</v>
      </c>
      <c r="AD11" s="3">
        <v>0</v>
      </c>
      <c r="AE11" s="3">
        <v>0.12811111111111109</v>
      </c>
      <c r="AF11" t="s">
        <v>9</v>
      </c>
      <c r="AG11" s="13">
        <v>4</v>
      </c>
      <c r="AQ11"/>
    </row>
    <row r="12" spans="1:43" x14ac:dyDescent="0.2">
      <c r="A12" t="s">
        <v>407</v>
      </c>
      <c r="B12" t="s">
        <v>421</v>
      </c>
      <c r="C12" t="s">
        <v>873</v>
      </c>
      <c r="D12" t="s">
        <v>1046</v>
      </c>
      <c r="E12" s="3">
        <v>104.16666666666667</v>
      </c>
      <c r="F12" s="3">
        <f>Table3[[#This Row],[Total Hours Nurse Staffing]]/Table3[[#This Row],[MDS Census]]</f>
        <v>3.5227701333333332</v>
      </c>
      <c r="G12" s="3">
        <f>Table3[[#This Row],[Total Direct Care Staff Hours]]/Table3[[#This Row],[MDS Census]]</f>
        <v>3.1344234666666666</v>
      </c>
      <c r="H12" s="3">
        <f>Table3[[#This Row],[Total RN Hours (w/ Admin, DON)]]/Table3[[#This Row],[MDS Census]]</f>
        <v>0.4996053333333334</v>
      </c>
      <c r="I12" s="3">
        <f>Table3[[#This Row],[RN Hours (excl. Admin, DON)]]/Table3[[#This Row],[MDS Census]]</f>
        <v>0.11208533333333331</v>
      </c>
      <c r="J12" s="3">
        <f t="shared" si="1"/>
        <v>366.95522222222223</v>
      </c>
      <c r="K12" s="3">
        <f>SUM(Table3[[#This Row],[RN Hours (excl. Admin, DON)]], Table3[[#This Row],[LPN Hours (excl. Admin)]], Table3[[#This Row],[CNA Hours]], Table3[[#This Row],[NA TR Hours]], Table3[[#This Row],[Med Aide/Tech Hours]])</f>
        <v>326.50244444444445</v>
      </c>
      <c r="L12" s="3">
        <f>SUM(Table3[[#This Row],[RN Hours (excl. Admin, DON)]:[RN DON Hours]])</f>
        <v>52.042222222222229</v>
      </c>
      <c r="M12" s="3">
        <v>11.675555555555555</v>
      </c>
      <c r="N12" s="3">
        <v>34.855555555555561</v>
      </c>
      <c r="O12" s="3">
        <v>5.5111111111111111</v>
      </c>
      <c r="P12" s="3">
        <f>SUM(Table3[[#This Row],[LPN Hours (excl. Admin)]:[LPN Admin Hours]])</f>
        <v>77.449222222222218</v>
      </c>
      <c r="Q12" s="3">
        <v>77.36311111111111</v>
      </c>
      <c r="R12" s="3">
        <v>8.611111111111111E-2</v>
      </c>
      <c r="S12" s="3">
        <f>SUM(Table3[[#This Row],[CNA Hours]], Table3[[#This Row],[NA TR Hours]], Table3[[#This Row],[Med Aide/Tech Hours]])</f>
        <v>237.46377777777778</v>
      </c>
      <c r="T12" s="3">
        <v>212.072</v>
      </c>
      <c r="U12" s="3">
        <v>0</v>
      </c>
      <c r="V12" s="3">
        <v>25.391777777777776</v>
      </c>
      <c r="W12" s="3">
        <f>SUM(Table3[[#This Row],[RN Hours Contract]:[Med Aide Hours Contract]])</f>
        <v>3.1583333333333332</v>
      </c>
      <c r="X12" s="3">
        <v>0.82222222222222219</v>
      </c>
      <c r="Y12" s="3">
        <v>7.7777777777777779E-2</v>
      </c>
      <c r="Z12" s="3">
        <v>0</v>
      </c>
      <c r="AA12" s="3">
        <v>2.2583333333333333</v>
      </c>
      <c r="AB12" s="3">
        <v>0</v>
      </c>
      <c r="AC12" s="3">
        <v>0</v>
      </c>
      <c r="AD12" s="3">
        <v>0</v>
      </c>
      <c r="AE12" s="3">
        <v>0</v>
      </c>
      <c r="AF12" t="s">
        <v>10</v>
      </c>
      <c r="AG12" s="13">
        <v>4</v>
      </c>
      <c r="AQ12"/>
    </row>
    <row r="13" spans="1:43" x14ac:dyDescent="0.2">
      <c r="A13" t="s">
        <v>407</v>
      </c>
      <c r="B13" t="s">
        <v>422</v>
      </c>
      <c r="C13" t="s">
        <v>824</v>
      </c>
      <c r="D13" t="s">
        <v>1045</v>
      </c>
      <c r="E13" s="3">
        <v>58.511111111111113</v>
      </c>
      <c r="F13" s="3">
        <f>Table3[[#This Row],[Total Hours Nurse Staffing]]/Table3[[#This Row],[MDS Census]]</f>
        <v>3.5632472464868967</v>
      </c>
      <c r="G13" s="3">
        <f>Table3[[#This Row],[Total Direct Care Staff Hours]]/Table3[[#This Row],[MDS Census]]</f>
        <v>3.2151576148879601</v>
      </c>
      <c r="H13" s="3">
        <f>Table3[[#This Row],[Total RN Hours (w/ Admin, DON)]]/Table3[[#This Row],[MDS Census]]</f>
        <v>0.41058108621344475</v>
      </c>
      <c r="I13" s="3">
        <f>Table3[[#This Row],[RN Hours (excl. Admin, DON)]]/Table3[[#This Row],[MDS Census]]</f>
        <v>0.12694265096847704</v>
      </c>
      <c r="J13" s="3">
        <f t="shared" si="1"/>
        <v>208.48955555555554</v>
      </c>
      <c r="K13" s="3">
        <f>SUM(Table3[[#This Row],[RN Hours (excl. Admin, DON)]], Table3[[#This Row],[LPN Hours (excl. Admin)]], Table3[[#This Row],[CNA Hours]], Table3[[#This Row],[NA TR Hours]], Table3[[#This Row],[Med Aide/Tech Hours]])</f>
        <v>188.12244444444443</v>
      </c>
      <c r="L13" s="3">
        <f>SUM(Table3[[#This Row],[RN Hours (excl. Admin, DON)]:[RN DON Hours]])</f>
        <v>24.023555555555557</v>
      </c>
      <c r="M13" s="3">
        <v>7.4275555555555561</v>
      </c>
      <c r="N13" s="3">
        <v>10.907111111111112</v>
      </c>
      <c r="O13" s="3">
        <v>5.6888888888888891</v>
      </c>
      <c r="P13" s="3">
        <f>SUM(Table3[[#This Row],[LPN Hours (excl. Admin)]:[LPN Admin Hours]])</f>
        <v>48.24977777777778</v>
      </c>
      <c r="Q13" s="3">
        <v>44.478666666666669</v>
      </c>
      <c r="R13" s="3">
        <v>3.7711111111111113</v>
      </c>
      <c r="S13" s="3">
        <f>SUM(Table3[[#This Row],[CNA Hours]], Table3[[#This Row],[NA TR Hours]], Table3[[#This Row],[Med Aide/Tech Hours]])</f>
        <v>136.2162222222222</v>
      </c>
      <c r="T13" s="3">
        <v>119.34777777777776</v>
      </c>
      <c r="U13" s="3">
        <v>0</v>
      </c>
      <c r="V13" s="3">
        <v>16.868444444444442</v>
      </c>
      <c r="W13" s="3">
        <f>SUM(Table3[[#This Row],[RN Hours Contract]:[Med Aide Hours Contract]])</f>
        <v>14.998222222222225</v>
      </c>
      <c r="X13" s="3">
        <v>0.41300000000000003</v>
      </c>
      <c r="Y13" s="3">
        <v>0</v>
      </c>
      <c r="Z13" s="3">
        <v>0</v>
      </c>
      <c r="AA13" s="3">
        <v>9.2124444444444453</v>
      </c>
      <c r="AB13" s="3">
        <v>0</v>
      </c>
      <c r="AC13" s="3">
        <v>5.3727777777777783</v>
      </c>
      <c r="AD13" s="3">
        <v>0</v>
      </c>
      <c r="AE13" s="3">
        <v>0</v>
      </c>
      <c r="AF13" t="s">
        <v>11</v>
      </c>
      <c r="AG13" s="13">
        <v>4</v>
      </c>
      <c r="AQ13"/>
    </row>
    <row r="14" spans="1:43" x14ac:dyDescent="0.2">
      <c r="A14" t="s">
        <v>407</v>
      </c>
      <c r="B14" t="s">
        <v>423</v>
      </c>
      <c r="C14" t="s">
        <v>890</v>
      </c>
      <c r="D14" t="s">
        <v>1016</v>
      </c>
      <c r="E14" s="3">
        <v>74.155555555555551</v>
      </c>
      <c r="F14" s="3">
        <f>Table3[[#This Row],[Total Hours Nurse Staffing]]/Table3[[#This Row],[MDS Census]]</f>
        <v>4.0698606532813901</v>
      </c>
      <c r="G14" s="3">
        <f>Table3[[#This Row],[Total Direct Care Staff Hours]]/Table3[[#This Row],[MDS Census]]</f>
        <v>3.9014833682948757</v>
      </c>
      <c r="H14" s="3">
        <f>Table3[[#This Row],[Total RN Hours (w/ Admin, DON)]]/Table3[[#This Row],[MDS Census]]</f>
        <v>0.38653730896014382</v>
      </c>
      <c r="I14" s="3">
        <f>Table3[[#This Row],[RN Hours (excl. Admin, DON)]]/Table3[[#This Row],[MDS Census]]</f>
        <v>0.23179502547198086</v>
      </c>
      <c r="J14" s="3">
        <f t="shared" si="1"/>
        <v>301.80277777777775</v>
      </c>
      <c r="K14" s="3">
        <f>SUM(Table3[[#This Row],[RN Hours (excl. Admin, DON)]], Table3[[#This Row],[LPN Hours (excl. Admin)]], Table3[[#This Row],[CNA Hours]], Table3[[#This Row],[NA TR Hours]], Table3[[#This Row],[Med Aide/Tech Hours]])</f>
        <v>289.31666666666666</v>
      </c>
      <c r="L14" s="3">
        <f>SUM(Table3[[#This Row],[RN Hours (excl. Admin, DON)]:[RN DON Hours]])</f>
        <v>28.663888888888888</v>
      </c>
      <c r="M14" s="3">
        <v>17.18888888888889</v>
      </c>
      <c r="N14" s="3">
        <v>5.8694444444444445</v>
      </c>
      <c r="O14" s="3">
        <v>5.6055555555555552</v>
      </c>
      <c r="P14" s="3">
        <f>SUM(Table3[[#This Row],[LPN Hours (excl. Admin)]:[LPN Admin Hours]])</f>
        <v>79.12222222222222</v>
      </c>
      <c r="Q14" s="3">
        <v>78.111111111111114</v>
      </c>
      <c r="R14" s="3">
        <v>1.0111111111111111</v>
      </c>
      <c r="S14" s="3">
        <f>SUM(Table3[[#This Row],[CNA Hours]], Table3[[#This Row],[NA TR Hours]], Table3[[#This Row],[Med Aide/Tech Hours]])</f>
        <v>194.01666666666665</v>
      </c>
      <c r="T14" s="3">
        <v>186.08611111111111</v>
      </c>
      <c r="U14" s="3">
        <v>0</v>
      </c>
      <c r="V14" s="3">
        <v>7.9305555555555554</v>
      </c>
      <c r="W14" s="3">
        <f>SUM(Table3[[#This Row],[RN Hours Contract]:[Med Aide Hours Contract]])</f>
        <v>0.75</v>
      </c>
      <c r="X14" s="3">
        <v>0</v>
      </c>
      <c r="Y14" s="3">
        <v>0</v>
      </c>
      <c r="Z14" s="3">
        <v>0</v>
      </c>
      <c r="AA14" s="3">
        <v>0.75</v>
      </c>
      <c r="AB14" s="3">
        <v>0</v>
      </c>
      <c r="AC14" s="3">
        <v>0</v>
      </c>
      <c r="AD14" s="3">
        <v>0</v>
      </c>
      <c r="AE14" s="3">
        <v>0</v>
      </c>
      <c r="AF14" t="s">
        <v>12</v>
      </c>
      <c r="AG14" s="13">
        <v>4</v>
      </c>
      <c r="AQ14"/>
    </row>
    <row r="15" spans="1:43" x14ac:dyDescent="0.2">
      <c r="A15" t="s">
        <v>407</v>
      </c>
      <c r="B15" t="s">
        <v>424</v>
      </c>
      <c r="C15" t="s">
        <v>891</v>
      </c>
      <c r="D15" t="s">
        <v>1045</v>
      </c>
      <c r="E15" s="3">
        <v>78.12222222222222</v>
      </c>
      <c r="F15" s="3">
        <f>Table3[[#This Row],[Total Hours Nurse Staffing]]/Table3[[#This Row],[MDS Census]]</f>
        <v>3.7152965438771162</v>
      </c>
      <c r="G15" s="3">
        <f>Table3[[#This Row],[Total Direct Care Staff Hours]]/Table3[[#This Row],[MDS Census]]</f>
        <v>3.4809415445882519</v>
      </c>
      <c r="H15" s="3">
        <f>Table3[[#This Row],[Total RN Hours (w/ Admin, DON)]]/Table3[[#This Row],[MDS Census]]</f>
        <v>0.37512444886929314</v>
      </c>
      <c r="I15" s="3">
        <f>Table3[[#This Row],[RN Hours (excl. Admin, DON)]]/Table3[[#This Row],[MDS Census]]</f>
        <v>0.21046081638458256</v>
      </c>
      <c r="J15" s="3">
        <f t="shared" si="1"/>
        <v>290.24722222222226</v>
      </c>
      <c r="K15" s="3">
        <f>SUM(Table3[[#This Row],[RN Hours (excl. Admin, DON)]], Table3[[#This Row],[LPN Hours (excl. Admin)]], Table3[[#This Row],[CNA Hours]], Table3[[#This Row],[NA TR Hours]], Table3[[#This Row],[Med Aide/Tech Hours]])</f>
        <v>271.93888888888887</v>
      </c>
      <c r="L15" s="3">
        <f>SUM(Table3[[#This Row],[RN Hours (excl. Admin, DON)]:[RN DON Hours]])</f>
        <v>29.305555555555554</v>
      </c>
      <c r="M15" s="3">
        <v>16.441666666666666</v>
      </c>
      <c r="N15" s="3">
        <v>7.7972222222222225</v>
      </c>
      <c r="O15" s="3">
        <v>5.0666666666666664</v>
      </c>
      <c r="P15" s="3">
        <f>SUM(Table3[[#This Row],[LPN Hours (excl. Admin)]:[LPN Admin Hours]])</f>
        <v>101.25277777777778</v>
      </c>
      <c r="Q15" s="3">
        <v>95.808333333333337</v>
      </c>
      <c r="R15" s="3">
        <v>5.4444444444444446</v>
      </c>
      <c r="S15" s="3">
        <f>SUM(Table3[[#This Row],[CNA Hours]], Table3[[#This Row],[NA TR Hours]], Table3[[#This Row],[Med Aide/Tech Hours]])</f>
        <v>159.6888888888889</v>
      </c>
      <c r="T15" s="3">
        <v>155.14166666666668</v>
      </c>
      <c r="U15" s="3">
        <v>0</v>
      </c>
      <c r="V15" s="3">
        <v>4.5472222222222225</v>
      </c>
      <c r="W15" s="3">
        <f>SUM(Table3[[#This Row],[RN Hours Contract]:[Med Aide Hours Contract]])</f>
        <v>3.2305555555555556</v>
      </c>
      <c r="X15" s="3">
        <v>0</v>
      </c>
      <c r="Y15" s="3">
        <v>0</v>
      </c>
      <c r="Z15" s="3">
        <v>0</v>
      </c>
      <c r="AA15" s="3">
        <v>0</v>
      </c>
      <c r="AB15" s="3">
        <v>0</v>
      </c>
      <c r="AC15" s="3">
        <v>3.2305555555555556</v>
      </c>
      <c r="AD15" s="3">
        <v>0</v>
      </c>
      <c r="AE15" s="3">
        <v>0</v>
      </c>
      <c r="AF15" t="s">
        <v>13</v>
      </c>
      <c r="AG15" s="13">
        <v>4</v>
      </c>
      <c r="AQ15"/>
    </row>
    <row r="16" spans="1:43" x14ac:dyDescent="0.2">
      <c r="A16" t="s">
        <v>407</v>
      </c>
      <c r="B16" t="s">
        <v>425</v>
      </c>
      <c r="C16" t="s">
        <v>883</v>
      </c>
      <c r="D16" t="s">
        <v>1046</v>
      </c>
      <c r="E16" s="3">
        <v>116.68888888888888</v>
      </c>
      <c r="F16" s="3">
        <f>Table3[[#This Row],[Total Hours Nurse Staffing]]/Table3[[#This Row],[MDS Census]]</f>
        <v>3.7670253285088555</v>
      </c>
      <c r="G16" s="3">
        <f>Table3[[#This Row],[Total Direct Care Staff Hours]]/Table3[[#This Row],[MDS Census]]</f>
        <v>3.5964387735669399</v>
      </c>
      <c r="H16" s="3">
        <f>Table3[[#This Row],[Total RN Hours (w/ Admin, DON)]]/Table3[[#This Row],[MDS Census]]</f>
        <v>0.39565796991049323</v>
      </c>
      <c r="I16" s="3">
        <f>Table3[[#This Row],[RN Hours (excl. Admin, DON)]]/Table3[[#This Row],[MDS Census]]</f>
        <v>0.23187964197295752</v>
      </c>
      <c r="J16" s="3">
        <f t="shared" si="1"/>
        <v>439.57</v>
      </c>
      <c r="K16" s="3">
        <f>SUM(Table3[[#This Row],[RN Hours (excl. Admin, DON)]], Table3[[#This Row],[LPN Hours (excl. Admin)]], Table3[[#This Row],[CNA Hours]], Table3[[#This Row],[NA TR Hours]], Table3[[#This Row],[Med Aide/Tech Hours]])</f>
        <v>419.66444444444443</v>
      </c>
      <c r="L16" s="3">
        <f>SUM(Table3[[#This Row],[RN Hours (excl. Admin, DON)]:[RN DON Hours]])</f>
        <v>46.168888888888887</v>
      </c>
      <c r="M16" s="3">
        <v>27.057777777777776</v>
      </c>
      <c r="N16" s="3">
        <v>13.68333333333333</v>
      </c>
      <c r="O16" s="3">
        <v>5.4277777777777798</v>
      </c>
      <c r="P16" s="3">
        <f>SUM(Table3[[#This Row],[LPN Hours (excl. Admin)]:[LPN Admin Hours]])</f>
        <v>143.6588888888889</v>
      </c>
      <c r="Q16" s="3">
        <v>142.86444444444444</v>
      </c>
      <c r="R16" s="3">
        <v>0.7944444444444444</v>
      </c>
      <c r="S16" s="3">
        <f>SUM(Table3[[#This Row],[CNA Hours]], Table3[[#This Row],[NA TR Hours]], Table3[[#This Row],[Med Aide/Tech Hours]])</f>
        <v>249.74222222222221</v>
      </c>
      <c r="T16" s="3">
        <v>225.52777777777777</v>
      </c>
      <c r="U16" s="3">
        <v>0</v>
      </c>
      <c r="V16" s="3">
        <v>24.214444444444442</v>
      </c>
      <c r="W16" s="3">
        <f>SUM(Table3[[#This Row],[RN Hours Contract]:[Med Aide Hours Contract]])</f>
        <v>0</v>
      </c>
      <c r="X16" s="3">
        <v>0</v>
      </c>
      <c r="Y16" s="3">
        <v>0</v>
      </c>
      <c r="Z16" s="3">
        <v>0</v>
      </c>
      <c r="AA16" s="3">
        <v>0</v>
      </c>
      <c r="AB16" s="3">
        <v>0</v>
      </c>
      <c r="AC16" s="3">
        <v>0</v>
      </c>
      <c r="AD16" s="3">
        <v>0</v>
      </c>
      <c r="AE16" s="3">
        <v>0</v>
      </c>
      <c r="AF16" t="s">
        <v>14</v>
      </c>
      <c r="AG16" s="13">
        <v>4</v>
      </c>
      <c r="AQ16"/>
    </row>
    <row r="17" spans="1:43" x14ac:dyDescent="0.2">
      <c r="A17" t="s">
        <v>407</v>
      </c>
      <c r="B17" t="s">
        <v>426</v>
      </c>
      <c r="C17" t="s">
        <v>892</v>
      </c>
      <c r="D17" t="s">
        <v>1050</v>
      </c>
      <c r="E17" s="3">
        <v>116.05555555555556</v>
      </c>
      <c r="F17" s="3">
        <f>Table3[[#This Row],[Total Hours Nurse Staffing]]/Table3[[#This Row],[MDS Census]]</f>
        <v>3.7649564384873138</v>
      </c>
      <c r="G17" s="3">
        <f>Table3[[#This Row],[Total Direct Care Staff Hours]]/Table3[[#This Row],[MDS Census]]</f>
        <v>3.6476275730014356</v>
      </c>
      <c r="H17" s="3">
        <f>Table3[[#This Row],[Total RN Hours (w/ Admin, DON)]]/Table3[[#This Row],[MDS Census]]</f>
        <v>0.36453039731929154</v>
      </c>
      <c r="I17" s="3">
        <f>Table3[[#This Row],[RN Hours (excl. Admin, DON)]]/Table3[[#This Row],[MDS Census]]</f>
        <v>0.24720153183341309</v>
      </c>
      <c r="J17" s="3">
        <f t="shared" si="1"/>
        <v>436.94411111111106</v>
      </c>
      <c r="K17" s="3">
        <f>SUM(Table3[[#This Row],[RN Hours (excl. Admin, DON)]], Table3[[#This Row],[LPN Hours (excl. Admin)]], Table3[[#This Row],[CNA Hours]], Table3[[#This Row],[NA TR Hours]], Table3[[#This Row],[Med Aide/Tech Hours]])</f>
        <v>423.32744444444438</v>
      </c>
      <c r="L17" s="3">
        <f>SUM(Table3[[#This Row],[RN Hours (excl. Admin, DON)]:[RN DON Hours]])</f>
        <v>42.305777777777777</v>
      </c>
      <c r="M17" s="3">
        <v>28.68911111111111</v>
      </c>
      <c r="N17" s="3">
        <v>8.2777777777777786</v>
      </c>
      <c r="O17" s="3">
        <v>5.3388888888888886</v>
      </c>
      <c r="P17" s="3">
        <f>SUM(Table3[[#This Row],[LPN Hours (excl. Admin)]:[LPN Admin Hours]])</f>
        <v>113.25977777777777</v>
      </c>
      <c r="Q17" s="3">
        <v>113.25977777777777</v>
      </c>
      <c r="R17" s="3">
        <v>0</v>
      </c>
      <c r="S17" s="3">
        <f>SUM(Table3[[#This Row],[CNA Hours]], Table3[[#This Row],[NA TR Hours]], Table3[[#This Row],[Med Aide/Tech Hours]])</f>
        <v>281.37855555555552</v>
      </c>
      <c r="T17" s="3">
        <v>262.51822222222222</v>
      </c>
      <c r="U17" s="3">
        <v>17.063777777777776</v>
      </c>
      <c r="V17" s="3">
        <v>1.7965555555555555</v>
      </c>
      <c r="W17" s="3">
        <f>SUM(Table3[[#This Row],[RN Hours Contract]:[Med Aide Hours Contract]])</f>
        <v>21.183666666666667</v>
      </c>
      <c r="X17" s="3">
        <v>6.8189999999999991</v>
      </c>
      <c r="Y17" s="3">
        <v>0.1</v>
      </c>
      <c r="Z17" s="3">
        <v>0</v>
      </c>
      <c r="AA17" s="3">
        <v>9.9695555555555551</v>
      </c>
      <c r="AB17" s="3">
        <v>0</v>
      </c>
      <c r="AC17" s="3">
        <v>4.2951111111111109</v>
      </c>
      <c r="AD17" s="3">
        <v>0</v>
      </c>
      <c r="AE17" s="3">
        <v>0</v>
      </c>
      <c r="AF17" t="s">
        <v>15</v>
      </c>
      <c r="AG17" s="13">
        <v>4</v>
      </c>
      <c r="AQ17"/>
    </row>
    <row r="18" spans="1:43" x14ac:dyDescent="0.2">
      <c r="A18" t="s">
        <v>407</v>
      </c>
      <c r="B18" t="s">
        <v>427</v>
      </c>
      <c r="C18" t="s">
        <v>893</v>
      </c>
      <c r="D18" t="s">
        <v>1033</v>
      </c>
      <c r="E18" s="3">
        <v>70.833333333333329</v>
      </c>
      <c r="F18" s="3">
        <f>Table3[[#This Row],[Total Hours Nurse Staffing]]/Table3[[#This Row],[MDS Census]]</f>
        <v>3.8797019607843137</v>
      </c>
      <c r="G18" s="3">
        <f>Table3[[#This Row],[Total Direct Care Staff Hours]]/Table3[[#This Row],[MDS Census]]</f>
        <v>3.7373490196078434</v>
      </c>
      <c r="H18" s="3">
        <f>Table3[[#This Row],[Total RN Hours (w/ Admin, DON)]]/Table3[[#This Row],[MDS Census]]</f>
        <v>0.30870588235294116</v>
      </c>
      <c r="I18" s="3">
        <f>Table3[[#This Row],[RN Hours (excl. Admin, DON)]]/Table3[[#This Row],[MDS Census]]</f>
        <v>0.16635294117647059</v>
      </c>
      <c r="J18" s="3">
        <f t="shared" si="1"/>
        <v>274.8122222222222</v>
      </c>
      <c r="K18" s="3">
        <f>SUM(Table3[[#This Row],[RN Hours (excl. Admin, DON)]], Table3[[#This Row],[LPN Hours (excl. Admin)]], Table3[[#This Row],[CNA Hours]], Table3[[#This Row],[NA TR Hours]], Table3[[#This Row],[Med Aide/Tech Hours]])</f>
        <v>264.72888888888889</v>
      </c>
      <c r="L18" s="3">
        <f>SUM(Table3[[#This Row],[RN Hours (excl. Admin, DON)]:[RN DON Hours]])</f>
        <v>21.866666666666664</v>
      </c>
      <c r="M18" s="3">
        <v>11.783333333333333</v>
      </c>
      <c r="N18" s="3">
        <v>4.7955555555555538</v>
      </c>
      <c r="O18" s="3">
        <v>5.2877777777777775</v>
      </c>
      <c r="P18" s="3">
        <f>SUM(Table3[[#This Row],[LPN Hours (excl. Admin)]:[LPN Admin Hours]])</f>
        <v>95.426666666666662</v>
      </c>
      <c r="Q18" s="3">
        <v>95.426666666666662</v>
      </c>
      <c r="R18" s="3">
        <v>0</v>
      </c>
      <c r="S18" s="3">
        <f>SUM(Table3[[#This Row],[CNA Hours]], Table3[[#This Row],[NA TR Hours]], Table3[[#This Row],[Med Aide/Tech Hours]])</f>
        <v>157.51888888888891</v>
      </c>
      <c r="T18" s="3">
        <v>131.86111111111111</v>
      </c>
      <c r="U18" s="3">
        <v>8.68888888888889</v>
      </c>
      <c r="V18" s="3">
        <v>16.968888888888884</v>
      </c>
      <c r="W18" s="3">
        <f>SUM(Table3[[#This Row],[RN Hours Contract]:[Med Aide Hours Contract]])</f>
        <v>0</v>
      </c>
      <c r="X18" s="3">
        <v>0</v>
      </c>
      <c r="Y18" s="3">
        <v>0</v>
      </c>
      <c r="Z18" s="3">
        <v>0</v>
      </c>
      <c r="AA18" s="3">
        <v>0</v>
      </c>
      <c r="AB18" s="3">
        <v>0</v>
      </c>
      <c r="AC18" s="3">
        <v>0</v>
      </c>
      <c r="AD18" s="3">
        <v>0</v>
      </c>
      <c r="AE18" s="3">
        <v>0</v>
      </c>
      <c r="AF18" t="s">
        <v>16</v>
      </c>
      <c r="AG18" s="13">
        <v>4</v>
      </c>
      <c r="AQ18"/>
    </row>
    <row r="19" spans="1:43" x14ac:dyDescent="0.2">
      <c r="A19" t="s">
        <v>407</v>
      </c>
      <c r="B19" t="s">
        <v>428</v>
      </c>
      <c r="C19" t="s">
        <v>894</v>
      </c>
      <c r="D19" t="s">
        <v>1051</v>
      </c>
      <c r="E19" s="3">
        <v>52.166666666666664</v>
      </c>
      <c r="F19" s="3">
        <f>Table3[[#This Row],[Total Hours Nurse Staffing]]/Table3[[#This Row],[MDS Census]]</f>
        <v>4.4771714589989351</v>
      </c>
      <c r="G19" s="3">
        <f>Table3[[#This Row],[Total Direct Care Staff Hours]]/Table3[[#This Row],[MDS Census]]</f>
        <v>4.0798977635782752</v>
      </c>
      <c r="H19" s="3">
        <f>Table3[[#This Row],[Total RN Hours (w/ Admin, DON)]]/Table3[[#This Row],[MDS Census]]</f>
        <v>1.0247177848775293</v>
      </c>
      <c r="I19" s="3">
        <f>Table3[[#This Row],[RN Hours (excl. Admin, DON)]]/Table3[[#This Row],[MDS Census]]</f>
        <v>0.62744408945686914</v>
      </c>
      <c r="J19" s="3">
        <f t="shared" si="1"/>
        <v>233.55911111111112</v>
      </c>
      <c r="K19" s="3">
        <f>SUM(Table3[[#This Row],[RN Hours (excl. Admin, DON)]], Table3[[#This Row],[LPN Hours (excl. Admin)]], Table3[[#This Row],[CNA Hours]], Table3[[#This Row],[NA TR Hours]], Table3[[#This Row],[Med Aide/Tech Hours]])</f>
        <v>212.83466666666666</v>
      </c>
      <c r="L19" s="3">
        <f>SUM(Table3[[#This Row],[RN Hours (excl. Admin, DON)]:[RN DON Hours]])</f>
        <v>53.456111111111113</v>
      </c>
      <c r="M19" s="3">
        <v>32.731666666666669</v>
      </c>
      <c r="N19" s="3">
        <v>14.444444444444445</v>
      </c>
      <c r="O19" s="3">
        <v>6.2799999999999976</v>
      </c>
      <c r="P19" s="3">
        <f>SUM(Table3[[#This Row],[LPN Hours (excl. Admin)]:[LPN Admin Hours]])</f>
        <v>60.659777777777776</v>
      </c>
      <c r="Q19" s="3">
        <v>60.659777777777776</v>
      </c>
      <c r="R19" s="3">
        <v>0</v>
      </c>
      <c r="S19" s="3">
        <f>SUM(Table3[[#This Row],[CNA Hours]], Table3[[#This Row],[NA TR Hours]], Table3[[#This Row],[Med Aide/Tech Hours]])</f>
        <v>119.44322222222222</v>
      </c>
      <c r="T19" s="3">
        <v>119.44322222222222</v>
      </c>
      <c r="U19" s="3">
        <v>0</v>
      </c>
      <c r="V19" s="3">
        <v>0</v>
      </c>
      <c r="W19" s="3">
        <f>SUM(Table3[[#This Row],[RN Hours Contract]:[Med Aide Hours Contract]])</f>
        <v>2.1288888888888886</v>
      </c>
      <c r="X19" s="3">
        <v>0</v>
      </c>
      <c r="Y19" s="3">
        <v>0</v>
      </c>
      <c r="Z19" s="3">
        <v>2.1288888888888886</v>
      </c>
      <c r="AA19" s="3">
        <v>0</v>
      </c>
      <c r="AB19" s="3">
        <v>0</v>
      </c>
      <c r="AC19" s="3">
        <v>0</v>
      </c>
      <c r="AD19" s="3">
        <v>0</v>
      </c>
      <c r="AE19" s="3">
        <v>0</v>
      </c>
      <c r="AF19" t="s">
        <v>17</v>
      </c>
      <c r="AG19" s="13">
        <v>4</v>
      </c>
      <c r="AQ19"/>
    </row>
    <row r="20" spans="1:43" x14ac:dyDescent="0.2">
      <c r="A20" t="s">
        <v>407</v>
      </c>
      <c r="B20" t="s">
        <v>429</v>
      </c>
      <c r="C20" t="s">
        <v>895</v>
      </c>
      <c r="D20" t="s">
        <v>1052</v>
      </c>
      <c r="E20" s="3">
        <v>70.2</v>
      </c>
      <c r="F20" s="3">
        <f>Table3[[#This Row],[Total Hours Nurse Staffing]]/Table3[[#This Row],[MDS Census]]</f>
        <v>4.2309195948084843</v>
      </c>
      <c r="G20" s="3">
        <f>Table3[[#This Row],[Total Direct Care Staff Hours]]/Table3[[#This Row],[MDS Census]]</f>
        <v>3.9765194681861353</v>
      </c>
      <c r="H20" s="3">
        <f>Table3[[#This Row],[Total RN Hours (w/ Admin, DON)]]/Table3[[#This Row],[MDS Census]]</f>
        <v>0.91620766065210502</v>
      </c>
      <c r="I20" s="3">
        <f>Table3[[#This Row],[RN Hours (excl. Admin, DON)]]/Table3[[#This Row],[MDS Census]]</f>
        <v>0.66180753402975634</v>
      </c>
      <c r="J20" s="3">
        <f t="shared" si="1"/>
        <v>297.01055555555558</v>
      </c>
      <c r="K20" s="3">
        <f>SUM(Table3[[#This Row],[RN Hours (excl. Admin, DON)]], Table3[[#This Row],[LPN Hours (excl. Admin)]], Table3[[#This Row],[CNA Hours]], Table3[[#This Row],[NA TR Hours]], Table3[[#This Row],[Med Aide/Tech Hours]])</f>
        <v>279.1516666666667</v>
      </c>
      <c r="L20" s="3">
        <f>SUM(Table3[[#This Row],[RN Hours (excl. Admin, DON)]:[RN DON Hours]])</f>
        <v>64.317777777777778</v>
      </c>
      <c r="M20" s="3">
        <v>46.458888888888893</v>
      </c>
      <c r="N20" s="3">
        <v>11.769999999999998</v>
      </c>
      <c r="O20" s="3">
        <v>6.0888888888888886</v>
      </c>
      <c r="P20" s="3">
        <f>SUM(Table3[[#This Row],[LPN Hours (excl. Admin)]:[LPN Admin Hours]])</f>
        <v>82.692777777777778</v>
      </c>
      <c r="Q20" s="3">
        <v>82.692777777777778</v>
      </c>
      <c r="R20" s="3">
        <v>0</v>
      </c>
      <c r="S20" s="3">
        <f>SUM(Table3[[#This Row],[CNA Hours]], Table3[[#This Row],[NA TR Hours]], Table3[[#This Row],[Med Aide/Tech Hours]])</f>
        <v>150.00000000000003</v>
      </c>
      <c r="T20" s="3">
        <v>131.51333333333335</v>
      </c>
      <c r="U20" s="3">
        <v>5.6733333333333373</v>
      </c>
      <c r="V20" s="3">
        <v>12.813333333333334</v>
      </c>
      <c r="W20" s="3">
        <f>SUM(Table3[[#This Row],[RN Hours Contract]:[Med Aide Hours Contract]])</f>
        <v>22.767222222222223</v>
      </c>
      <c r="X20" s="3">
        <v>0</v>
      </c>
      <c r="Y20" s="3">
        <v>0</v>
      </c>
      <c r="Z20" s="3">
        <v>0</v>
      </c>
      <c r="AA20" s="3">
        <v>22.767222222222223</v>
      </c>
      <c r="AB20" s="3">
        <v>0</v>
      </c>
      <c r="AC20" s="3">
        <v>0</v>
      </c>
      <c r="AD20" s="3">
        <v>0</v>
      </c>
      <c r="AE20" s="3">
        <v>0</v>
      </c>
      <c r="AF20" t="s">
        <v>18</v>
      </c>
      <c r="AG20" s="13">
        <v>4</v>
      </c>
      <c r="AQ20"/>
    </row>
    <row r="21" spans="1:43" x14ac:dyDescent="0.2">
      <c r="A21" t="s">
        <v>407</v>
      </c>
      <c r="B21" t="s">
        <v>430</v>
      </c>
      <c r="C21" t="s">
        <v>896</v>
      </c>
      <c r="D21" t="s">
        <v>1048</v>
      </c>
      <c r="E21" s="3">
        <v>85.222222222222229</v>
      </c>
      <c r="F21" s="3">
        <f>Table3[[#This Row],[Total Hours Nurse Staffing]]/Table3[[#This Row],[MDS Census]]</f>
        <v>3.603955671447197</v>
      </c>
      <c r="G21" s="3">
        <f>Table3[[#This Row],[Total Direct Care Staff Hours]]/Table3[[#This Row],[MDS Census]]</f>
        <v>3.4156075619295958</v>
      </c>
      <c r="H21" s="3">
        <f>Table3[[#This Row],[Total RN Hours (w/ Admin, DON)]]/Table3[[#This Row],[MDS Census]]</f>
        <v>0.57558930899608862</v>
      </c>
      <c r="I21" s="3">
        <f>Table3[[#This Row],[RN Hours (excl. Admin, DON)]]/Table3[[#This Row],[MDS Census]]</f>
        <v>0.47434289439374183</v>
      </c>
      <c r="J21" s="3">
        <f t="shared" si="1"/>
        <v>307.13711111111115</v>
      </c>
      <c r="K21" s="3">
        <f>SUM(Table3[[#This Row],[RN Hours (excl. Admin, DON)]], Table3[[#This Row],[LPN Hours (excl. Admin)]], Table3[[#This Row],[CNA Hours]], Table3[[#This Row],[NA TR Hours]], Table3[[#This Row],[Med Aide/Tech Hours]])</f>
        <v>291.08566666666667</v>
      </c>
      <c r="L21" s="3">
        <f>SUM(Table3[[#This Row],[RN Hours (excl. Admin, DON)]:[RN DON Hours]])</f>
        <v>49.052999999999997</v>
      </c>
      <c r="M21" s="3">
        <v>40.424555555555557</v>
      </c>
      <c r="N21" s="3">
        <v>2.9184444444444453</v>
      </c>
      <c r="O21" s="3">
        <v>5.7099999999999911</v>
      </c>
      <c r="P21" s="3">
        <f>SUM(Table3[[#This Row],[LPN Hours (excl. Admin)]:[LPN Admin Hours]])</f>
        <v>77.317444444444462</v>
      </c>
      <c r="Q21" s="3">
        <v>69.894444444444446</v>
      </c>
      <c r="R21" s="3">
        <v>7.4230000000000098</v>
      </c>
      <c r="S21" s="3">
        <f>SUM(Table3[[#This Row],[CNA Hours]], Table3[[#This Row],[NA TR Hours]], Table3[[#This Row],[Med Aide/Tech Hours]])</f>
        <v>180.76666666666668</v>
      </c>
      <c r="T21" s="3">
        <v>180.76666666666668</v>
      </c>
      <c r="U21" s="3">
        <v>0</v>
      </c>
      <c r="V21" s="3">
        <v>0</v>
      </c>
      <c r="W21" s="3">
        <f>SUM(Table3[[#This Row],[RN Hours Contract]:[Med Aide Hours Contract]])</f>
        <v>0</v>
      </c>
      <c r="X21" s="3">
        <v>0</v>
      </c>
      <c r="Y21" s="3">
        <v>0</v>
      </c>
      <c r="Z21" s="3">
        <v>0</v>
      </c>
      <c r="AA21" s="3">
        <v>0</v>
      </c>
      <c r="AB21" s="3">
        <v>0</v>
      </c>
      <c r="AC21" s="3">
        <v>0</v>
      </c>
      <c r="AD21" s="3">
        <v>0</v>
      </c>
      <c r="AE21" s="3">
        <v>0</v>
      </c>
      <c r="AF21" t="s">
        <v>19</v>
      </c>
      <c r="AG21" s="13">
        <v>4</v>
      </c>
      <c r="AQ21"/>
    </row>
    <row r="22" spans="1:43" x14ac:dyDescent="0.2">
      <c r="A22" t="s">
        <v>407</v>
      </c>
      <c r="B22" t="s">
        <v>431</v>
      </c>
      <c r="C22" t="s">
        <v>880</v>
      </c>
      <c r="D22" t="s">
        <v>1047</v>
      </c>
      <c r="E22" s="3">
        <v>78.566666666666663</v>
      </c>
      <c r="F22" s="3">
        <f>Table3[[#This Row],[Total Hours Nurse Staffing]]/Table3[[#This Row],[MDS Census]]</f>
        <v>3.4286522415499925</v>
      </c>
      <c r="G22" s="3">
        <f>Table3[[#This Row],[Total Direct Care Staff Hours]]/Table3[[#This Row],[MDS Census]]</f>
        <v>3.3184132371658888</v>
      </c>
      <c r="H22" s="3">
        <f>Table3[[#This Row],[Total RN Hours (w/ Admin, DON)]]/Table3[[#This Row],[MDS Census]]</f>
        <v>0.23918116249469668</v>
      </c>
      <c r="I22" s="3">
        <f>Table3[[#This Row],[RN Hours (excl. Admin, DON)]]/Table3[[#This Row],[MDS Census]]</f>
        <v>0.13841747984726346</v>
      </c>
      <c r="J22" s="3">
        <f t="shared" si="1"/>
        <v>269.37777777777774</v>
      </c>
      <c r="K22" s="3">
        <f>SUM(Table3[[#This Row],[RN Hours (excl. Admin, DON)]], Table3[[#This Row],[LPN Hours (excl. Admin)]], Table3[[#This Row],[CNA Hours]], Table3[[#This Row],[NA TR Hours]], Table3[[#This Row],[Med Aide/Tech Hours]])</f>
        <v>260.71666666666664</v>
      </c>
      <c r="L22" s="3">
        <f>SUM(Table3[[#This Row],[RN Hours (excl. Admin, DON)]:[RN DON Hours]])</f>
        <v>18.791666666666668</v>
      </c>
      <c r="M22" s="3">
        <v>10.875</v>
      </c>
      <c r="N22" s="3">
        <v>3.65</v>
      </c>
      <c r="O22" s="3">
        <v>4.2666666666666666</v>
      </c>
      <c r="P22" s="3">
        <f>SUM(Table3[[#This Row],[LPN Hours (excl. Admin)]:[LPN Admin Hours]])</f>
        <v>100.79444444444444</v>
      </c>
      <c r="Q22" s="3">
        <v>100.05</v>
      </c>
      <c r="R22" s="3">
        <v>0.74444444444444446</v>
      </c>
      <c r="S22" s="3">
        <f>SUM(Table3[[#This Row],[CNA Hours]], Table3[[#This Row],[NA TR Hours]], Table3[[#This Row],[Med Aide/Tech Hours]])</f>
        <v>149.79166666666666</v>
      </c>
      <c r="T22" s="3">
        <v>149.79166666666666</v>
      </c>
      <c r="U22" s="3">
        <v>0</v>
      </c>
      <c r="V22" s="3">
        <v>0</v>
      </c>
      <c r="W22" s="3">
        <f>SUM(Table3[[#This Row],[RN Hours Contract]:[Med Aide Hours Contract]])</f>
        <v>0</v>
      </c>
      <c r="X22" s="3">
        <v>0</v>
      </c>
      <c r="Y22" s="3">
        <v>0</v>
      </c>
      <c r="Z22" s="3">
        <v>0</v>
      </c>
      <c r="AA22" s="3">
        <v>0</v>
      </c>
      <c r="AB22" s="3">
        <v>0</v>
      </c>
      <c r="AC22" s="3">
        <v>0</v>
      </c>
      <c r="AD22" s="3">
        <v>0</v>
      </c>
      <c r="AE22" s="3">
        <v>0</v>
      </c>
      <c r="AF22" t="s">
        <v>20</v>
      </c>
      <c r="AG22" s="13">
        <v>4</v>
      </c>
      <c r="AQ22"/>
    </row>
    <row r="23" spans="1:43" x14ac:dyDescent="0.2">
      <c r="A23" t="s">
        <v>407</v>
      </c>
      <c r="B23" t="s">
        <v>432</v>
      </c>
      <c r="C23" t="s">
        <v>821</v>
      </c>
      <c r="D23" t="s">
        <v>1041</v>
      </c>
      <c r="E23" s="3">
        <v>109.68888888888888</v>
      </c>
      <c r="F23" s="3">
        <f>Table3[[#This Row],[Total Hours Nurse Staffing]]/Table3[[#This Row],[MDS Census]]</f>
        <v>3.6300861021069695</v>
      </c>
      <c r="G23" s="3">
        <f>Table3[[#This Row],[Total Direct Care Staff Hours]]/Table3[[#This Row],[MDS Census]]</f>
        <v>3.3469509724473254</v>
      </c>
      <c r="H23" s="3">
        <f>Table3[[#This Row],[Total RN Hours (w/ Admin, DON)]]/Table3[[#This Row],[MDS Census]]</f>
        <v>0.34735210696920588</v>
      </c>
      <c r="I23" s="3">
        <f>Table3[[#This Row],[RN Hours (excl. Admin, DON)]]/Table3[[#This Row],[MDS Census]]</f>
        <v>0.14745948136142625</v>
      </c>
      <c r="J23" s="3">
        <f t="shared" si="1"/>
        <v>398.1801111111111</v>
      </c>
      <c r="K23" s="3">
        <f>SUM(Table3[[#This Row],[RN Hours (excl. Admin, DON)]], Table3[[#This Row],[LPN Hours (excl. Admin)]], Table3[[#This Row],[CNA Hours]], Table3[[#This Row],[NA TR Hours]], Table3[[#This Row],[Med Aide/Tech Hours]])</f>
        <v>367.12333333333328</v>
      </c>
      <c r="L23" s="3">
        <f>SUM(Table3[[#This Row],[RN Hours (excl. Admin, DON)]:[RN DON Hours]])</f>
        <v>38.100666666666669</v>
      </c>
      <c r="M23" s="3">
        <v>16.174666666666667</v>
      </c>
      <c r="N23" s="3">
        <v>16.948222222222224</v>
      </c>
      <c r="O23" s="3">
        <v>4.9777777777777779</v>
      </c>
      <c r="P23" s="3">
        <f>SUM(Table3[[#This Row],[LPN Hours (excl. Admin)]:[LPN Admin Hours]])</f>
        <v>121.80644444444444</v>
      </c>
      <c r="Q23" s="3">
        <v>112.67566666666666</v>
      </c>
      <c r="R23" s="3">
        <v>9.1307777777777783</v>
      </c>
      <c r="S23" s="3">
        <f>SUM(Table3[[#This Row],[CNA Hours]], Table3[[#This Row],[NA TR Hours]], Table3[[#This Row],[Med Aide/Tech Hours]])</f>
        <v>238.273</v>
      </c>
      <c r="T23" s="3">
        <v>221.51188888888888</v>
      </c>
      <c r="U23" s="3">
        <v>0</v>
      </c>
      <c r="V23" s="3">
        <v>16.761111111111113</v>
      </c>
      <c r="W23" s="3">
        <f>SUM(Table3[[#This Row],[RN Hours Contract]:[Med Aide Hours Contract]])</f>
        <v>107.46944444444445</v>
      </c>
      <c r="X23" s="3">
        <v>0</v>
      </c>
      <c r="Y23" s="3">
        <v>0</v>
      </c>
      <c r="Z23" s="3">
        <v>0</v>
      </c>
      <c r="AA23" s="3">
        <v>16.466666666666665</v>
      </c>
      <c r="AB23" s="3">
        <v>0</v>
      </c>
      <c r="AC23" s="3">
        <v>91.00277777777778</v>
      </c>
      <c r="AD23" s="3">
        <v>0</v>
      </c>
      <c r="AE23" s="3">
        <v>0</v>
      </c>
      <c r="AF23" t="s">
        <v>21</v>
      </c>
      <c r="AG23" s="13">
        <v>4</v>
      </c>
      <c r="AQ23"/>
    </row>
    <row r="24" spans="1:43" x14ac:dyDescent="0.2">
      <c r="A24" t="s">
        <v>407</v>
      </c>
      <c r="B24" t="s">
        <v>433</v>
      </c>
      <c r="C24" t="s">
        <v>897</v>
      </c>
      <c r="D24" t="s">
        <v>1053</v>
      </c>
      <c r="E24" s="3">
        <v>73.666666666666671</v>
      </c>
      <c r="F24" s="3">
        <f>Table3[[#This Row],[Total Hours Nurse Staffing]]/Table3[[#This Row],[MDS Census]]</f>
        <v>3.5626003016591241</v>
      </c>
      <c r="G24" s="3">
        <f>Table3[[#This Row],[Total Direct Care Staff Hours]]/Table3[[#This Row],[MDS Census]]</f>
        <v>3.1379396681749618</v>
      </c>
      <c r="H24" s="3">
        <f>Table3[[#This Row],[Total RN Hours (w/ Admin, DON)]]/Table3[[#This Row],[MDS Census]]</f>
        <v>0.47326546003016584</v>
      </c>
      <c r="I24" s="3">
        <f>Table3[[#This Row],[RN Hours (excl. Admin, DON)]]/Table3[[#This Row],[MDS Census]]</f>
        <v>0.22141779788838609</v>
      </c>
      <c r="J24" s="3">
        <f t="shared" si="1"/>
        <v>262.44488888888884</v>
      </c>
      <c r="K24" s="3">
        <f>SUM(Table3[[#This Row],[RN Hours (excl. Admin, DON)]], Table3[[#This Row],[LPN Hours (excl. Admin)]], Table3[[#This Row],[CNA Hours]], Table3[[#This Row],[NA TR Hours]], Table3[[#This Row],[Med Aide/Tech Hours]])</f>
        <v>231.16155555555554</v>
      </c>
      <c r="L24" s="3">
        <f>SUM(Table3[[#This Row],[RN Hours (excl. Admin, DON)]:[RN DON Hours]])</f>
        <v>34.863888888888887</v>
      </c>
      <c r="M24" s="3">
        <v>16.31111111111111</v>
      </c>
      <c r="N24" s="3">
        <v>13.033333333333333</v>
      </c>
      <c r="O24" s="3">
        <v>5.5194444444444448</v>
      </c>
      <c r="P24" s="3">
        <f>SUM(Table3[[#This Row],[LPN Hours (excl. Admin)]:[LPN Admin Hours]])</f>
        <v>75.504111111111115</v>
      </c>
      <c r="Q24" s="3">
        <v>62.773555555555554</v>
      </c>
      <c r="R24" s="3">
        <v>12.730555555555556</v>
      </c>
      <c r="S24" s="3">
        <f>SUM(Table3[[#This Row],[CNA Hours]], Table3[[#This Row],[NA TR Hours]], Table3[[#This Row],[Med Aide/Tech Hours]])</f>
        <v>152.07688888888887</v>
      </c>
      <c r="T24" s="3">
        <v>149.46655555555554</v>
      </c>
      <c r="U24" s="3">
        <v>2.6103333333333336</v>
      </c>
      <c r="V24" s="3">
        <v>0</v>
      </c>
      <c r="W24" s="3">
        <f>SUM(Table3[[#This Row],[RN Hours Contract]:[Med Aide Hours Contract]])</f>
        <v>0.75</v>
      </c>
      <c r="X24" s="3">
        <v>0.35555555555555557</v>
      </c>
      <c r="Y24" s="3">
        <v>0.39444444444444443</v>
      </c>
      <c r="Z24" s="3">
        <v>0</v>
      </c>
      <c r="AA24" s="3">
        <v>0</v>
      </c>
      <c r="AB24" s="3">
        <v>0</v>
      </c>
      <c r="AC24" s="3">
        <v>0</v>
      </c>
      <c r="AD24" s="3">
        <v>0</v>
      </c>
      <c r="AE24" s="3">
        <v>0</v>
      </c>
      <c r="AF24" t="s">
        <v>22</v>
      </c>
      <c r="AG24" s="13">
        <v>4</v>
      </c>
      <c r="AQ24"/>
    </row>
    <row r="25" spans="1:43" x14ac:dyDescent="0.2">
      <c r="A25" t="s">
        <v>407</v>
      </c>
      <c r="B25" t="s">
        <v>434</v>
      </c>
      <c r="C25" t="s">
        <v>838</v>
      </c>
      <c r="D25" t="s">
        <v>1042</v>
      </c>
      <c r="E25" s="3">
        <v>52.344444444444441</v>
      </c>
      <c r="F25" s="3">
        <f>Table3[[#This Row],[Total Hours Nurse Staffing]]/Table3[[#This Row],[MDS Census]]</f>
        <v>3.5561982593929109</v>
      </c>
      <c r="G25" s="3">
        <f>Table3[[#This Row],[Total Direct Care Staff Hours]]/Table3[[#This Row],[MDS Census]]</f>
        <v>3.3192528125663348</v>
      </c>
      <c r="H25" s="3">
        <f>Table3[[#This Row],[Total RN Hours (w/ Admin, DON)]]/Table3[[#This Row],[MDS Census]]</f>
        <v>0.50095521120781161</v>
      </c>
      <c r="I25" s="3">
        <f>Table3[[#This Row],[RN Hours (excl. Admin, DON)]]/Table3[[#This Row],[MDS Census]]</f>
        <v>0.37799830184674171</v>
      </c>
      <c r="J25" s="3">
        <f t="shared" si="1"/>
        <v>186.14722222222224</v>
      </c>
      <c r="K25" s="3">
        <f>SUM(Table3[[#This Row],[RN Hours (excl. Admin, DON)]], Table3[[#This Row],[LPN Hours (excl. Admin)]], Table3[[#This Row],[CNA Hours]], Table3[[#This Row],[NA TR Hours]], Table3[[#This Row],[Med Aide/Tech Hours]])</f>
        <v>173.74444444444447</v>
      </c>
      <c r="L25" s="3">
        <f>SUM(Table3[[#This Row],[RN Hours (excl. Admin, DON)]:[RN DON Hours]])</f>
        <v>26.222222222222225</v>
      </c>
      <c r="M25" s="3">
        <v>19.786111111111111</v>
      </c>
      <c r="N25" s="3">
        <v>1.6361111111111111</v>
      </c>
      <c r="O25" s="3">
        <v>4.8</v>
      </c>
      <c r="P25" s="3">
        <f>SUM(Table3[[#This Row],[LPN Hours (excl. Admin)]:[LPN Admin Hours]])</f>
        <v>43.75555555555556</v>
      </c>
      <c r="Q25" s="3">
        <v>37.788888888888891</v>
      </c>
      <c r="R25" s="3">
        <v>5.9666666666666668</v>
      </c>
      <c r="S25" s="3">
        <f>SUM(Table3[[#This Row],[CNA Hours]], Table3[[#This Row],[NA TR Hours]], Table3[[#This Row],[Med Aide/Tech Hours]])</f>
        <v>116.16944444444445</v>
      </c>
      <c r="T25" s="3">
        <v>116.16944444444445</v>
      </c>
      <c r="U25" s="3">
        <v>0</v>
      </c>
      <c r="V25" s="3">
        <v>0</v>
      </c>
      <c r="W25" s="3">
        <f>SUM(Table3[[#This Row],[RN Hours Contract]:[Med Aide Hours Contract]])</f>
        <v>0</v>
      </c>
      <c r="X25" s="3">
        <v>0</v>
      </c>
      <c r="Y25" s="3">
        <v>0</v>
      </c>
      <c r="Z25" s="3">
        <v>0</v>
      </c>
      <c r="AA25" s="3">
        <v>0</v>
      </c>
      <c r="AB25" s="3">
        <v>0</v>
      </c>
      <c r="AC25" s="3">
        <v>0</v>
      </c>
      <c r="AD25" s="3">
        <v>0</v>
      </c>
      <c r="AE25" s="3">
        <v>0</v>
      </c>
      <c r="AF25" t="s">
        <v>23</v>
      </c>
      <c r="AG25" s="13">
        <v>4</v>
      </c>
      <c r="AQ25"/>
    </row>
    <row r="26" spans="1:43" x14ac:dyDescent="0.2">
      <c r="A26" t="s">
        <v>407</v>
      </c>
      <c r="B26" t="s">
        <v>435</v>
      </c>
      <c r="C26" t="s">
        <v>879</v>
      </c>
      <c r="D26" t="s">
        <v>1054</v>
      </c>
      <c r="E26" s="3">
        <v>83.777777777777771</v>
      </c>
      <c r="F26" s="3">
        <f>Table3[[#This Row],[Total Hours Nurse Staffing]]/Table3[[#This Row],[MDS Census]]</f>
        <v>4.3660809018567646</v>
      </c>
      <c r="G26" s="3">
        <f>Table3[[#This Row],[Total Direct Care Staff Hours]]/Table3[[#This Row],[MDS Census]]</f>
        <v>4.1337201591511938</v>
      </c>
      <c r="H26" s="3">
        <f>Table3[[#This Row],[Total RN Hours (w/ Admin, DON)]]/Table3[[#This Row],[MDS Census]]</f>
        <v>0.56352785145888595</v>
      </c>
      <c r="I26" s="3">
        <f>Table3[[#This Row],[RN Hours (excl. Admin, DON)]]/Table3[[#This Row],[MDS Census]]</f>
        <v>0.33965517241379312</v>
      </c>
      <c r="J26" s="3">
        <f t="shared" si="1"/>
        <v>365.78055555555557</v>
      </c>
      <c r="K26" s="3">
        <f>SUM(Table3[[#This Row],[RN Hours (excl. Admin, DON)]], Table3[[#This Row],[LPN Hours (excl. Admin)]], Table3[[#This Row],[CNA Hours]], Table3[[#This Row],[NA TR Hours]], Table3[[#This Row],[Med Aide/Tech Hours]])</f>
        <v>346.31388888888887</v>
      </c>
      <c r="L26" s="3">
        <f>SUM(Table3[[#This Row],[RN Hours (excl. Admin, DON)]:[RN DON Hours]])</f>
        <v>47.211111111111109</v>
      </c>
      <c r="M26" s="3">
        <v>28.455555555555556</v>
      </c>
      <c r="N26" s="3">
        <v>18.755555555555556</v>
      </c>
      <c r="O26" s="3">
        <v>0</v>
      </c>
      <c r="P26" s="3">
        <f>SUM(Table3[[#This Row],[LPN Hours (excl. Admin)]:[LPN Admin Hours]])</f>
        <v>112.84722222222221</v>
      </c>
      <c r="Q26" s="3">
        <v>112.13611111111111</v>
      </c>
      <c r="R26" s="3">
        <v>0.71111111111111114</v>
      </c>
      <c r="S26" s="3">
        <f>SUM(Table3[[#This Row],[CNA Hours]], Table3[[#This Row],[NA TR Hours]], Table3[[#This Row],[Med Aide/Tech Hours]])</f>
        <v>205.72222222222223</v>
      </c>
      <c r="T26" s="3">
        <v>205.72222222222223</v>
      </c>
      <c r="U26" s="3">
        <v>0</v>
      </c>
      <c r="V26" s="3">
        <v>0</v>
      </c>
      <c r="W26" s="3">
        <f>SUM(Table3[[#This Row],[RN Hours Contract]:[Med Aide Hours Contract]])</f>
        <v>0</v>
      </c>
      <c r="X26" s="3">
        <v>0</v>
      </c>
      <c r="Y26" s="3">
        <v>0</v>
      </c>
      <c r="Z26" s="3">
        <v>0</v>
      </c>
      <c r="AA26" s="3">
        <v>0</v>
      </c>
      <c r="AB26" s="3">
        <v>0</v>
      </c>
      <c r="AC26" s="3">
        <v>0</v>
      </c>
      <c r="AD26" s="3">
        <v>0</v>
      </c>
      <c r="AE26" s="3">
        <v>0</v>
      </c>
      <c r="AF26" t="s">
        <v>24</v>
      </c>
      <c r="AG26" s="13">
        <v>4</v>
      </c>
      <c r="AQ26"/>
    </row>
    <row r="27" spans="1:43" x14ac:dyDescent="0.2">
      <c r="A27" t="s">
        <v>407</v>
      </c>
      <c r="B27" t="s">
        <v>436</v>
      </c>
      <c r="C27" t="s">
        <v>838</v>
      </c>
      <c r="D27" t="s">
        <v>1042</v>
      </c>
      <c r="E27" s="3">
        <v>87.044444444444451</v>
      </c>
      <c r="F27" s="3">
        <f>Table3[[#This Row],[Total Hours Nurse Staffing]]/Table3[[#This Row],[MDS Census]]</f>
        <v>3.0102182792953789</v>
      </c>
      <c r="G27" s="3">
        <f>Table3[[#This Row],[Total Direct Care Staff Hours]]/Table3[[#This Row],[MDS Census]]</f>
        <v>2.7546119479193254</v>
      </c>
      <c r="H27" s="3">
        <f>Table3[[#This Row],[Total RN Hours (w/ Admin, DON)]]/Table3[[#This Row],[MDS Census]]</f>
        <v>0.27931707939749806</v>
      </c>
      <c r="I27" s="3">
        <f>Table3[[#This Row],[RN Hours (excl. Admin, DON)]]/Table3[[#This Row],[MDS Census]]</f>
        <v>0.1351799846821547</v>
      </c>
      <c r="J27" s="3">
        <f t="shared" si="1"/>
        <v>262.02277777777778</v>
      </c>
      <c r="K27" s="3">
        <f>SUM(Table3[[#This Row],[RN Hours (excl. Admin, DON)]], Table3[[#This Row],[LPN Hours (excl. Admin)]], Table3[[#This Row],[CNA Hours]], Table3[[#This Row],[NA TR Hours]], Table3[[#This Row],[Med Aide/Tech Hours]])</f>
        <v>239.77366666666663</v>
      </c>
      <c r="L27" s="3">
        <f>SUM(Table3[[#This Row],[RN Hours (excl. Admin, DON)]:[RN DON Hours]])</f>
        <v>24.312999999999999</v>
      </c>
      <c r="M27" s="3">
        <v>11.766666666666667</v>
      </c>
      <c r="N27" s="3">
        <v>6.4833333333333334</v>
      </c>
      <c r="O27" s="3">
        <v>6.0629999999999997</v>
      </c>
      <c r="P27" s="3">
        <f>SUM(Table3[[#This Row],[LPN Hours (excl. Admin)]:[LPN Admin Hours]])</f>
        <v>92.611888888888885</v>
      </c>
      <c r="Q27" s="3">
        <v>82.909111111111102</v>
      </c>
      <c r="R27" s="3">
        <v>9.7027777777777775</v>
      </c>
      <c r="S27" s="3">
        <f>SUM(Table3[[#This Row],[CNA Hours]], Table3[[#This Row],[NA TR Hours]], Table3[[#This Row],[Med Aide/Tech Hours]])</f>
        <v>145.09788888888889</v>
      </c>
      <c r="T27" s="3">
        <v>126.43122222222222</v>
      </c>
      <c r="U27" s="3">
        <v>18.666666666666668</v>
      </c>
      <c r="V27" s="3">
        <v>0</v>
      </c>
      <c r="W27" s="3">
        <f>SUM(Table3[[#This Row],[RN Hours Contract]:[Med Aide Hours Contract]])</f>
        <v>0</v>
      </c>
      <c r="X27" s="3">
        <v>0</v>
      </c>
      <c r="Y27" s="3">
        <v>0</v>
      </c>
      <c r="Z27" s="3">
        <v>0</v>
      </c>
      <c r="AA27" s="3">
        <v>0</v>
      </c>
      <c r="AB27" s="3">
        <v>0</v>
      </c>
      <c r="AC27" s="3">
        <v>0</v>
      </c>
      <c r="AD27" s="3">
        <v>0</v>
      </c>
      <c r="AE27" s="3">
        <v>0</v>
      </c>
      <c r="AF27" t="s">
        <v>25</v>
      </c>
      <c r="AG27" s="13">
        <v>4</v>
      </c>
      <c r="AQ27"/>
    </row>
    <row r="28" spans="1:43" x14ac:dyDescent="0.2">
      <c r="A28" t="s">
        <v>407</v>
      </c>
      <c r="B28" t="s">
        <v>437</v>
      </c>
      <c r="C28" t="s">
        <v>860</v>
      </c>
      <c r="D28" t="s">
        <v>1037</v>
      </c>
      <c r="E28" s="3">
        <v>60.133333333333333</v>
      </c>
      <c r="F28" s="3">
        <f>Table3[[#This Row],[Total Hours Nurse Staffing]]/Table3[[#This Row],[MDS Census]]</f>
        <v>3.6375702143385071</v>
      </c>
      <c r="G28" s="3">
        <f>Table3[[#This Row],[Total Direct Care Staff Hours]]/Table3[[#This Row],[MDS Census]]</f>
        <v>3.4364430894308939</v>
      </c>
      <c r="H28" s="3">
        <f>Table3[[#This Row],[Total RN Hours (w/ Admin, DON)]]/Table3[[#This Row],[MDS Census]]</f>
        <v>0.45176459719142653</v>
      </c>
      <c r="I28" s="3">
        <f>Table3[[#This Row],[RN Hours (excl. Admin, DON)]]/Table3[[#This Row],[MDS Census]]</f>
        <v>0.25063747228381378</v>
      </c>
      <c r="J28" s="3">
        <f t="shared" si="1"/>
        <v>218.73922222222222</v>
      </c>
      <c r="K28" s="3">
        <f>SUM(Table3[[#This Row],[RN Hours (excl. Admin, DON)]], Table3[[#This Row],[LPN Hours (excl. Admin)]], Table3[[#This Row],[CNA Hours]], Table3[[#This Row],[NA TR Hours]], Table3[[#This Row],[Med Aide/Tech Hours]])</f>
        <v>206.64477777777776</v>
      </c>
      <c r="L28" s="3">
        <f>SUM(Table3[[#This Row],[RN Hours (excl. Admin, DON)]:[RN DON Hours]])</f>
        <v>27.166111111111114</v>
      </c>
      <c r="M28" s="3">
        <v>15.071666666666667</v>
      </c>
      <c r="N28" s="3">
        <v>6.4</v>
      </c>
      <c r="O28" s="3">
        <v>5.6944444444444446</v>
      </c>
      <c r="P28" s="3">
        <f>SUM(Table3[[#This Row],[LPN Hours (excl. Admin)]:[LPN Admin Hours]])</f>
        <v>52.844111111111111</v>
      </c>
      <c r="Q28" s="3">
        <v>52.844111111111111</v>
      </c>
      <c r="R28" s="3">
        <v>0</v>
      </c>
      <c r="S28" s="3">
        <f>SUM(Table3[[#This Row],[CNA Hours]], Table3[[#This Row],[NA TR Hours]], Table3[[#This Row],[Med Aide/Tech Hours]])</f>
        <v>138.72899999999998</v>
      </c>
      <c r="T28" s="3">
        <v>127.92555555555555</v>
      </c>
      <c r="U28" s="3">
        <v>0</v>
      </c>
      <c r="V28" s="3">
        <v>10.803444444444441</v>
      </c>
      <c r="W28" s="3">
        <f>SUM(Table3[[#This Row],[RN Hours Contract]:[Med Aide Hours Contract]])</f>
        <v>41.519777777777776</v>
      </c>
      <c r="X28" s="3">
        <v>1.9466666666666665</v>
      </c>
      <c r="Y28" s="3">
        <v>0</v>
      </c>
      <c r="Z28" s="3">
        <v>0</v>
      </c>
      <c r="AA28" s="3">
        <v>32.668666666666667</v>
      </c>
      <c r="AB28" s="3">
        <v>0</v>
      </c>
      <c r="AC28" s="3">
        <v>6.9044444444444428</v>
      </c>
      <c r="AD28" s="3">
        <v>0</v>
      </c>
      <c r="AE28" s="3">
        <v>0</v>
      </c>
      <c r="AF28" t="s">
        <v>26</v>
      </c>
      <c r="AG28" s="13">
        <v>4</v>
      </c>
      <c r="AQ28"/>
    </row>
    <row r="29" spans="1:43" x14ac:dyDescent="0.2">
      <c r="A29" t="s">
        <v>407</v>
      </c>
      <c r="B29" t="s">
        <v>438</v>
      </c>
      <c r="C29" t="s">
        <v>861</v>
      </c>
      <c r="D29" t="s">
        <v>1049</v>
      </c>
      <c r="E29" s="3">
        <v>72.12222222222222</v>
      </c>
      <c r="F29" s="3">
        <f>Table3[[#This Row],[Total Hours Nurse Staffing]]/Table3[[#This Row],[MDS Census]]</f>
        <v>5.0010922816207053</v>
      </c>
      <c r="G29" s="3">
        <f>Table3[[#This Row],[Total Direct Care Staff Hours]]/Table3[[#This Row],[MDS Census]]</f>
        <v>5.0010922816207053</v>
      </c>
      <c r="H29" s="3">
        <f>Table3[[#This Row],[Total RN Hours (w/ Admin, DON)]]/Table3[[#This Row],[MDS Census]]</f>
        <v>0.41234016330303497</v>
      </c>
      <c r="I29" s="3">
        <f>Table3[[#This Row],[RN Hours (excl. Admin, DON)]]/Table3[[#This Row],[MDS Census]]</f>
        <v>0.41234016330303497</v>
      </c>
      <c r="J29" s="3">
        <f t="shared" si="1"/>
        <v>360.68988888888885</v>
      </c>
      <c r="K29" s="3">
        <f>SUM(Table3[[#This Row],[RN Hours (excl. Admin, DON)]], Table3[[#This Row],[LPN Hours (excl. Admin)]], Table3[[#This Row],[CNA Hours]], Table3[[#This Row],[NA TR Hours]], Table3[[#This Row],[Med Aide/Tech Hours]])</f>
        <v>360.68988888888885</v>
      </c>
      <c r="L29" s="3">
        <f>SUM(Table3[[#This Row],[RN Hours (excl. Admin, DON)]:[RN DON Hours]])</f>
        <v>29.738888888888887</v>
      </c>
      <c r="M29" s="3">
        <v>29.738888888888887</v>
      </c>
      <c r="N29" s="3">
        <v>0</v>
      </c>
      <c r="O29" s="3">
        <v>0</v>
      </c>
      <c r="P29" s="3">
        <f>SUM(Table3[[#This Row],[LPN Hours (excl. Admin)]:[LPN Admin Hours]])</f>
        <v>100.70555555555555</v>
      </c>
      <c r="Q29" s="3">
        <v>100.70555555555555</v>
      </c>
      <c r="R29" s="3">
        <v>0</v>
      </c>
      <c r="S29" s="3">
        <f>SUM(Table3[[#This Row],[CNA Hours]], Table3[[#This Row],[NA TR Hours]], Table3[[#This Row],[Med Aide/Tech Hours]])</f>
        <v>230.24544444444444</v>
      </c>
      <c r="T29" s="3">
        <v>212.50233333333333</v>
      </c>
      <c r="U29" s="3">
        <v>0</v>
      </c>
      <c r="V29" s="3">
        <v>17.743111111111109</v>
      </c>
      <c r="W29" s="3">
        <f>SUM(Table3[[#This Row],[RN Hours Contract]:[Med Aide Hours Contract]])</f>
        <v>24.690555555555555</v>
      </c>
      <c r="X29" s="3">
        <v>0.15555555555555556</v>
      </c>
      <c r="Y29" s="3">
        <v>0</v>
      </c>
      <c r="Z29" s="3">
        <v>0</v>
      </c>
      <c r="AA29" s="3">
        <v>12.491666666666667</v>
      </c>
      <c r="AB29" s="3">
        <v>0</v>
      </c>
      <c r="AC29" s="3">
        <v>12.043333333333335</v>
      </c>
      <c r="AD29" s="3">
        <v>0</v>
      </c>
      <c r="AE29" s="3">
        <v>0</v>
      </c>
      <c r="AF29" t="s">
        <v>27</v>
      </c>
      <c r="AG29" s="13">
        <v>4</v>
      </c>
      <c r="AQ29"/>
    </row>
    <row r="30" spans="1:43" x14ac:dyDescent="0.2">
      <c r="A30" t="s">
        <v>407</v>
      </c>
      <c r="B30" t="s">
        <v>439</v>
      </c>
      <c r="C30" t="s">
        <v>838</v>
      </c>
      <c r="D30" t="s">
        <v>1042</v>
      </c>
      <c r="E30" s="3">
        <v>85.333333333333329</v>
      </c>
      <c r="F30" s="3">
        <f>Table3[[#This Row],[Total Hours Nurse Staffing]]/Table3[[#This Row],[MDS Census]]</f>
        <v>3.1098958333333337</v>
      </c>
      <c r="G30" s="3">
        <f>Table3[[#This Row],[Total Direct Care Staff Hours]]/Table3[[#This Row],[MDS Census]]</f>
        <v>2.8729492187500001</v>
      </c>
      <c r="H30" s="3">
        <f>Table3[[#This Row],[Total RN Hours (w/ Admin, DON)]]/Table3[[#This Row],[MDS Census]]</f>
        <v>0.40074869791666667</v>
      </c>
      <c r="I30" s="3">
        <f>Table3[[#This Row],[RN Hours (excl. Admin, DON)]]/Table3[[#This Row],[MDS Census]]</f>
        <v>0.16380208333333335</v>
      </c>
      <c r="J30" s="3">
        <f t="shared" si="1"/>
        <v>265.37777777777779</v>
      </c>
      <c r="K30" s="3">
        <f>SUM(Table3[[#This Row],[RN Hours (excl. Admin, DON)]], Table3[[#This Row],[LPN Hours (excl. Admin)]], Table3[[#This Row],[CNA Hours]], Table3[[#This Row],[NA TR Hours]], Table3[[#This Row],[Med Aide/Tech Hours]])</f>
        <v>245.15833333333333</v>
      </c>
      <c r="L30" s="3">
        <f>SUM(Table3[[#This Row],[RN Hours (excl. Admin, DON)]:[RN DON Hours]])</f>
        <v>34.197222222222223</v>
      </c>
      <c r="M30" s="3">
        <v>13.977777777777778</v>
      </c>
      <c r="N30" s="3">
        <v>13.772222222222222</v>
      </c>
      <c r="O30" s="3">
        <v>6.447222222222222</v>
      </c>
      <c r="P30" s="3">
        <f>SUM(Table3[[#This Row],[LPN Hours (excl. Admin)]:[LPN Admin Hours]])</f>
        <v>77.738888888888894</v>
      </c>
      <c r="Q30" s="3">
        <v>77.738888888888894</v>
      </c>
      <c r="R30" s="3">
        <v>0</v>
      </c>
      <c r="S30" s="3">
        <f>SUM(Table3[[#This Row],[CNA Hours]], Table3[[#This Row],[NA TR Hours]], Table3[[#This Row],[Med Aide/Tech Hours]])</f>
        <v>153.44166666666666</v>
      </c>
      <c r="T30" s="3">
        <v>151.50277777777777</v>
      </c>
      <c r="U30" s="3">
        <v>0</v>
      </c>
      <c r="V30" s="3">
        <v>1.9388888888888889</v>
      </c>
      <c r="W30" s="3">
        <f>SUM(Table3[[#This Row],[RN Hours Contract]:[Med Aide Hours Contract]])</f>
        <v>12.977777777777778</v>
      </c>
      <c r="X30" s="3">
        <v>0.9555555555555556</v>
      </c>
      <c r="Y30" s="3">
        <v>0</v>
      </c>
      <c r="Z30" s="3">
        <v>0.17222222222222222</v>
      </c>
      <c r="AA30" s="3">
        <v>8.9250000000000007</v>
      </c>
      <c r="AB30" s="3">
        <v>0</v>
      </c>
      <c r="AC30" s="3">
        <v>2.9249999999999998</v>
      </c>
      <c r="AD30" s="3">
        <v>0</v>
      </c>
      <c r="AE30" s="3">
        <v>0</v>
      </c>
      <c r="AF30" t="s">
        <v>28</v>
      </c>
      <c r="AG30" s="13">
        <v>4</v>
      </c>
      <c r="AQ30"/>
    </row>
    <row r="31" spans="1:43" x14ac:dyDescent="0.2">
      <c r="A31" t="s">
        <v>407</v>
      </c>
      <c r="B31" t="s">
        <v>440</v>
      </c>
      <c r="C31" t="s">
        <v>823</v>
      </c>
      <c r="D31" t="s">
        <v>1055</v>
      </c>
      <c r="E31" s="3">
        <v>57.43333333333333</v>
      </c>
      <c r="F31" s="3">
        <f>Table3[[#This Row],[Total Hours Nurse Staffing]]/Table3[[#This Row],[MDS Census]]</f>
        <v>3.9175062874830724</v>
      </c>
      <c r="G31" s="3">
        <f>Table3[[#This Row],[Total Direct Care Staff Hours]]/Table3[[#This Row],[MDS Census]]</f>
        <v>3.5028806345521382</v>
      </c>
      <c r="H31" s="3">
        <f>Table3[[#This Row],[Total RN Hours (w/ Admin, DON)]]/Table3[[#This Row],[MDS Census]]</f>
        <v>0.44350938285935387</v>
      </c>
      <c r="I31" s="3">
        <f>Table3[[#This Row],[RN Hours (excl. Admin, DON)]]/Table3[[#This Row],[MDS Census]]</f>
        <v>0.2316212033275295</v>
      </c>
      <c r="J31" s="3">
        <f t="shared" si="1"/>
        <v>224.99544444444444</v>
      </c>
      <c r="K31" s="3">
        <f>SUM(Table3[[#This Row],[RN Hours (excl. Admin, DON)]], Table3[[#This Row],[LPN Hours (excl. Admin)]], Table3[[#This Row],[CNA Hours]], Table3[[#This Row],[NA TR Hours]], Table3[[#This Row],[Med Aide/Tech Hours]])</f>
        <v>201.18211111111111</v>
      </c>
      <c r="L31" s="3">
        <f>SUM(Table3[[#This Row],[RN Hours (excl. Admin, DON)]:[RN DON Hours]])</f>
        <v>25.472222222222221</v>
      </c>
      <c r="M31" s="3">
        <v>13.302777777777777</v>
      </c>
      <c r="N31" s="3">
        <v>6.6583333333333332</v>
      </c>
      <c r="O31" s="3">
        <v>5.5111111111111111</v>
      </c>
      <c r="P31" s="3">
        <f>SUM(Table3[[#This Row],[LPN Hours (excl. Admin)]:[LPN Admin Hours]])</f>
        <v>98.530888888888896</v>
      </c>
      <c r="Q31" s="3">
        <v>86.887</v>
      </c>
      <c r="R31" s="3">
        <v>11.64388888888889</v>
      </c>
      <c r="S31" s="3">
        <f>SUM(Table3[[#This Row],[CNA Hours]], Table3[[#This Row],[NA TR Hours]], Table3[[#This Row],[Med Aide/Tech Hours]])</f>
        <v>100.99233333333333</v>
      </c>
      <c r="T31" s="3">
        <v>98.914555555555552</v>
      </c>
      <c r="U31" s="3">
        <v>0</v>
      </c>
      <c r="V31" s="3">
        <v>2.0777777777777779</v>
      </c>
      <c r="W31" s="3">
        <f>SUM(Table3[[#This Row],[RN Hours Contract]:[Med Aide Hours Contract]])</f>
        <v>0</v>
      </c>
      <c r="X31" s="3">
        <v>0</v>
      </c>
      <c r="Y31" s="3">
        <v>0</v>
      </c>
      <c r="Z31" s="3">
        <v>0</v>
      </c>
      <c r="AA31" s="3">
        <v>0</v>
      </c>
      <c r="AB31" s="3">
        <v>0</v>
      </c>
      <c r="AC31" s="3">
        <v>0</v>
      </c>
      <c r="AD31" s="3">
        <v>0</v>
      </c>
      <c r="AE31" s="3">
        <v>0</v>
      </c>
      <c r="AF31" t="s">
        <v>29</v>
      </c>
      <c r="AG31" s="13">
        <v>4</v>
      </c>
      <c r="AQ31"/>
    </row>
    <row r="32" spans="1:43" x14ac:dyDescent="0.2">
      <c r="A32" t="s">
        <v>407</v>
      </c>
      <c r="B32" t="s">
        <v>441</v>
      </c>
      <c r="C32" t="s">
        <v>880</v>
      </c>
      <c r="D32" t="s">
        <v>1047</v>
      </c>
      <c r="E32" s="3">
        <v>62.9</v>
      </c>
      <c r="F32" s="3">
        <f>Table3[[#This Row],[Total Hours Nurse Staffing]]/Table3[[#This Row],[MDS Census]]</f>
        <v>3.4662603780250838</v>
      </c>
      <c r="G32" s="3">
        <f>Table3[[#This Row],[Total Direct Care Staff Hours]]/Table3[[#This Row],[MDS Census]]</f>
        <v>3.2270800211976685</v>
      </c>
      <c r="H32" s="3">
        <f>Table3[[#This Row],[Total RN Hours (w/ Admin, DON)]]/Table3[[#This Row],[MDS Census]]</f>
        <v>0.44400282635576754</v>
      </c>
      <c r="I32" s="3">
        <f>Table3[[#This Row],[RN Hours (excl. Admin, DON)]]/Table3[[#This Row],[MDS Census]]</f>
        <v>0.21012188659247483</v>
      </c>
      <c r="J32" s="3">
        <f t="shared" si="1"/>
        <v>218.02777777777777</v>
      </c>
      <c r="K32" s="3">
        <f>SUM(Table3[[#This Row],[RN Hours (excl. Admin, DON)]], Table3[[#This Row],[LPN Hours (excl. Admin)]], Table3[[#This Row],[CNA Hours]], Table3[[#This Row],[NA TR Hours]], Table3[[#This Row],[Med Aide/Tech Hours]])</f>
        <v>202.98333333333335</v>
      </c>
      <c r="L32" s="3">
        <f>SUM(Table3[[#This Row],[RN Hours (excl. Admin, DON)]:[RN DON Hours]])</f>
        <v>27.927777777777777</v>
      </c>
      <c r="M32" s="3">
        <v>13.216666666666667</v>
      </c>
      <c r="N32" s="3">
        <v>10.177777777777777</v>
      </c>
      <c r="O32" s="3">
        <v>4.5333333333333332</v>
      </c>
      <c r="P32" s="3">
        <f>SUM(Table3[[#This Row],[LPN Hours (excl. Admin)]:[LPN Admin Hours]])</f>
        <v>62.183333333333337</v>
      </c>
      <c r="Q32" s="3">
        <v>61.85</v>
      </c>
      <c r="R32" s="3">
        <v>0.33333333333333331</v>
      </c>
      <c r="S32" s="3">
        <f>SUM(Table3[[#This Row],[CNA Hours]], Table3[[#This Row],[NA TR Hours]], Table3[[#This Row],[Med Aide/Tech Hours]])</f>
        <v>127.91666666666667</v>
      </c>
      <c r="T32" s="3">
        <v>127.91666666666667</v>
      </c>
      <c r="U32" s="3">
        <v>0</v>
      </c>
      <c r="V32" s="3">
        <v>0</v>
      </c>
      <c r="W32" s="3">
        <f>SUM(Table3[[#This Row],[RN Hours Contract]:[Med Aide Hours Contract]])</f>
        <v>0</v>
      </c>
      <c r="X32" s="3">
        <v>0</v>
      </c>
      <c r="Y32" s="3">
        <v>0</v>
      </c>
      <c r="Z32" s="3">
        <v>0</v>
      </c>
      <c r="AA32" s="3">
        <v>0</v>
      </c>
      <c r="AB32" s="3">
        <v>0</v>
      </c>
      <c r="AC32" s="3">
        <v>0</v>
      </c>
      <c r="AD32" s="3">
        <v>0</v>
      </c>
      <c r="AE32" s="3">
        <v>0</v>
      </c>
      <c r="AF32" t="s">
        <v>30</v>
      </c>
      <c r="AG32" s="13">
        <v>4</v>
      </c>
      <c r="AQ32"/>
    </row>
    <row r="33" spans="1:43" x14ac:dyDescent="0.2">
      <c r="A33" t="s">
        <v>407</v>
      </c>
      <c r="B33" t="s">
        <v>442</v>
      </c>
      <c r="C33" t="s">
        <v>896</v>
      </c>
      <c r="D33" t="s">
        <v>1048</v>
      </c>
      <c r="E33" s="3">
        <v>37.966666666666669</v>
      </c>
      <c r="F33" s="3">
        <f>Table3[[#This Row],[Total Hours Nurse Staffing]]/Table3[[#This Row],[MDS Census]]</f>
        <v>5.8246034533216271</v>
      </c>
      <c r="G33" s="3">
        <f>Table3[[#This Row],[Total Direct Care Staff Hours]]/Table3[[#This Row],[MDS Census]]</f>
        <v>5.2411940298507469</v>
      </c>
      <c r="H33" s="3">
        <f>Table3[[#This Row],[Total RN Hours (w/ Admin, DON)]]/Table3[[#This Row],[MDS Census]]</f>
        <v>1.2238952297336845</v>
      </c>
      <c r="I33" s="3">
        <f>Table3[[#This Row],[RN Hours (excl. Admin, DON)]]/Table3[[#This Row],[MDS Census]]</f>
        <v>0.85541703248463563</v>
      </c>
      <c r="J33" s="3">
        <f t="shared" si="1"/>
        <v>221.14077777777777</v>
      </c>
      <c r="K33" s="3">
        <f>SUM(Table3[[#This Row],[RN Hours (excl. Admin, DON)]], Table3[[#This Row],[LPN Hours (excl. Admin)]], Table3[[#This Row],[CNA Hours]], Table3[[#This Row],[NA TR Hours]], Table3[[#This Row],[Med Aide/Tech Hours]])</f>
        <v>198.9906666666667</v>
      </c>
      <c r="L33" s="3">
        <f>SUM(Table3[[#This Row],[RN Hours (excl. Admin, DON)]:[RN DON Hours]])</f>
        <v>46.467222222222226</v>
      </c>
      <c r="M33" s="3">
        <v>32.477333333333334</v>
      </c>
      <c r="N33" s="3">
        <v>8.5676666666666659</v>
      </c>
      <c r="O33" s="3">
        <v>5.4222222222222225</v>
      </c>
      <c r="P33" s="3">
        <f>SUM(Table3[[#This Row],[LPN Hours (excl. Admin)]:[LPN Admin Hours]])</f>
        <v>55.881555555555558</v>
      </c>
      <c r="Q33" s="3">
        <v>47.721333333333334</v>
      </c>
      <c r="R33" s="3">
        <v>8.1602222222222238</v>
      </c>
      <c r="S33" s="3">
        <f>SUM(Table3[[#This Row],[CNA Hours]], Table3[[#This Row],[NA TR Hours]], Table3[[#This Row],[Med Aide/Tech Hours]])</f>
        <v>118.792</v>
      </c>
      <c r="T33" s="3">
        <v>114.24366666666667</v>
      </c>
      <c r="U33" s="3">
        <v>0</v>
      </c>
      <c r="V33" s="3">
        <v>4.548333333333332</v>
      </c>
      <c r="W33" s="3">
        <f>SUM(Table3[[#This Row],[RN Hours Contract]:[Med Aide Hours Contract]])</f>
        <v>6.934666666666665</v>
      </c>
      <c r="X33" s="3">
        <v>0</v>
      </c>
      <c r="Y33" s="3">
        <v>0</v>
      </c>
      <c r="Z33" s="3">
        <v>0</v>
      </c>
      <c r="AA33" s="3">
        <v>0</v>
      </c>
      <c r="AB33" s="3">
        <v>3.2444444444444445</v>
      </c>
      <c r="AC33" s="3">
        <v>3.690222222222221</v>
      </c>
      <c r="AD33" s="3">
        <v>0</v>
      </c>
      <c r="AE33" s="3">
        <v>0</v>
      </c>
      <c r="AF33" t="s">
        <v>31</v>
      </c>
      <c r="AG33" s="13">
        <v>4</v>
      </c>
      <c r="AQ33"/>
    </row>
    <row r="34" spans="1:43" x14ac:dyDescent="0.2">
      <c r="A34" t="s">
        <v>407</v>
      </c>
      <c r="B34" t="s">
        <v>443</v>
      </c>
      <c r="C34" t="s">
        <v>898</v>
      </c>
      <c r="D34" t="s">
        <v>1056</v>
      </c>
      <c r="E34" s="3">
        <v>73.24444444444444</v>
      </c>
      <c r="F34" s="3">
        <f>Table3[[#This Row],[Total Hours Nurse Staffing]]/Table3[[#This Row],[MDS Census]]</f>
        <v>3.4485452063106803</v>
      </c>
      <c r="G34" s="3">
        <f>Table3[[#This Row],[Total Direct Care Staff Hours]]/Table3[[#This Row],[MDS Census]]</f>
        <v>3.1170449029126219</v>
      </c>
      <c r="H34" s="3">
        <f>Table3[[#This Row],[Total RN Hours (w/ Admin, DON)]]/Table3[[#This Row],[MDS Census]]</f>
        <v>0.61742870145631079</v>
      </c>
      <c r="I34" s="3">
        <f>Table3[[#This Row],[RN Hours (excl. Admin, DON)]]/Table3[[#This Row],[MDS Census]]</f>
        <v>0.39048695388349519</v>
      </c>
      <c r="J34" s="3">
        <f t="shared" si="1"/>
        <v>252.5867777777778</v>
      </c>
      <c r="K34" s="3">
        <f>SUM(Table3[[#This Row],[RN Hours (excl. Admin, DON)]], Table3[[#This Row],[LPN Hours (excl. Admin)]], Table3[[#This Row],[CNA Hours]], Table3[[#This Row],[NA TR Hours]], Table3[[#This Row],[Med Aide/Tech Hours]])</f>
        <v>228.30622222222226</v>
      </c>
      <c r="L34" s="3">
        <f>SUM(Table3[[#This Row],[RN Hours (excl. Admin, DON)]:[RN DON Hours]])</f>
        <v>45.223222222222226</v>
      </c>
      <c r="M34" s="3">
        <v>28.601000000000003</v>
      </c>
      <c r="N34" s="3">
        <v>10.933333333333334</v>
      </c>
      <c r="O34" s="3">
        <v>5.6888888888888891</v>
      </c>
      <c r="P34" s="3">
        <f>SUM(Table3[[#This Row],[LPN Hours (excl. Admin)]:[LPN Admin Hours]])</f>
        <v>61.571000000000005</v>
      </c>
      <c r="Q34" s="3">
        <v>53.912666666666674</v>
      </c>
      <c r="R34" s="3">
        <v>7.6583333333333332</v>
      </c>
      <c r="S34" s="3">
        <f>SUM(Table3[[#This Row],[CNA Hours]], Table3[[#This Row],[NA TR Hours]], Table3[[#This Row],[Med Aide/Tech Hours]])</f>
        <v>145.79255555555557</v>
      </c>
      <c r="T34" s="3">
        <v>142.01755555555556</v>
      </c>
      <c r="U34" s="3">
        <v>0</v>
      </c>
      <c r="V34" s="3">
        <v>3.7749999999999999</v>
      </c>
      <c r="W34" s="3">
        <f>SUM(Table3[[#This Row],[RN Hours Contract]:[Med Aide Hours Contract]])</f>
        <v>38.472888888888889</v>
      </c>
      <c r="X34" s="3">
        <v>2.2815555555555558</v>
      </c>
      <c r="Y34" s="3">
        <v>0</v>
      </c>
      <c r="Z34" s="3">
        <v>0.44444444444444442</v>
      </c>
      <c r="AA34" s="3">
        <v>23.362666666666669</v>
      </c>
      <c r="AB34" s="3">
        <v>0</v>
      </c>
      <c r="AC34" s="3">
        <v>12.384222222222224</v>
      </c>
      <c r="AD34" s="3">
        <v>0</v>
      </c>
      <c r="AE34" s="3">
        <v>0</v>
      </c>
      <c r="AF34" t="s">
        <v>32</v>
      </c>
      <c r="AG34" s="13">
        <v>4</v>
      </c>
      <c r="AQ34"/>
    </row>
    <row r="35" spans="1:43" x14ac:dyDescent="0.2">
      <c r="A35" t="s">
        <v>407</v>
      </c>
      <c r="B35" t="s">
        <v>444</v>
      </c>
      <c r="C35" t="s">
        <v>838</v>
      </c>
      <c r="D35" t="s">
        <v>1042</v>
      </c>
      <c r="E35" s="3">
        <v>80.311111111111117</v>
      </c>
      <c r="F35" s="3">
        <f>Table3[[#This Row],[Total Hours Nurse Staffing]]/Table3[[#This Row],[MDS Census]]</f>
        <v>3.0275539568345318</v>
      </c>
      <c r="G35" s="3">
        <f>Table3[[#This Row],[Total Direct Care Staff Hours]]/Table3[[#This Row],[MDS Census]]</f>
        <v>2.8566048699501931</v>
      </c>
      <c r="H35" s="3">
        <f>Table3[[#This Row],[Total RN Hours (w/ Admin, DON)]]/Table3[[#This Row],[MDS Census]]</f>
        <v>0.40845185390149419</v>
      </c>
      <c r="I35" s="3">
        <f>Table3[[#This Row],[RN Hours (excl. Admin, DON)]]/Table3[[#This Row],[MDS Census]]</f>
        <v>0.26899418926397339</v>
      </c>
      <c r="J35" s="3">
        <f t="shared" si="1"/>
        <v>243.14622222222221</v>
      </c>
      <c r="K35" s="3">
        <f>SUM(Table3[[#This Row],[RN Hours (excl. Admin, DON)]], Table3[[#This Row],[LPN Hours (excl. Admin)]], Table3[[#This Row],[CNA Hours]], Table3[[#This Row],[NA TR Hours]], Table3[[#This Row],[Med Aide/Tech Hours]])</f>
        <v>229.4171111111111</v>
      </c>
      <c r="L35" s="3">
        <f>SUM(Table3[[#This Row],[RN Hours (excl. Admin, DON)]:[RN DON Hours]])</f>
        <v>32.803222222222225</v>
      </c>
      <c r="M35" s="3">
        <v>21.603222222222222</v>
      </c>
      <c r="N35" s="3">
        <v>5.6</v>
      </c>
      <c r="O35" s="3">
        <v>5.6</v>
      </c>
      <c r="P35" s="3">
        <f>SUM(Table3[[#This Row],[LPN Hours (excl. Admin)]:[LPN Admin Hours]])</f>
        <v>92.034999999999997</v>
      </c>
      <c r="Q35" s="3">
        <v>89.50588888888889</v>
      </c>
      <c r="R35" s="3">
        <v>2.5291111111111113</v>
      </c>
      <c r="S35" s="3">
        <f>SUM(Table3[[#This Row],[CNA Hours]], Table3[[#This Row],[NA TR Hours]], Table3[[#This Row],[Med Aide/Tech Hours]])</f>
        <v>118.30799999999999</v>
      </c>
      <c r="T35" s="3">
        <v>118.30799999999999</v>
      </c>
      <c r="U35" s="3">
        <v>0</v>
      </c>
      <c r="V35" s="3">
        <v>0</v>
      </c>
      <c r="W35" s="3">
        <f>SUM(Table3[[#This Row],[RN Hours Contract]:[Med Aide Hours Contract]])</f>
        <v>0</v>
      </c>
      <c r="X35" s="3">
        <v>0</v>
      </c>
      <c r="Y35" s="3">
        <v>0</v>
      </c>
      <c r="Z35" s="3">
        <v>0</v>
      </c>
      <c r="AA35" s="3">
        <v>0</v>
      </c>
      <c r="AB35" s="3">
        <v>0</v>
      </c>
      <c r="AC35" s="3">
        <v>0</v>
      </c>
      <c r="AD35" s="3">
        <v>0</v>
      </c>
      <c r="AE35" s="3">
        <v>0</v>
      </c>
      <c r="AF35" t="s">
        <v>33</v>
      </c>
      <c r="AG35" s="13">
        <v>4</v>
      </c>
      <c r="AQ35"/>
    </row>
    <row r="36" spans="1:43" x14ac:dyDescent="0.2">
      <c r="A36" t="s">
        <v>407</v>
      </c>
      <c r="B36" t="s">
        <v>445</v>
      </c>
      <c r="C36" t="s">
        <v>899</v>
      </c>
      <c r="D36" t="s">
        <v>1057</v>
      </c>
      <c r="E36" s="3">
        <v>64.25555555555556</v>
      </c>
      <c r="F36" s="3">
        <f>Table3[[#This Row],[Total Hours Nurse Staffing]]/Table3[[#This Row],[MDS Census]]</f>
        <v>3.6233857859242606</v>
      </c>
      <c r="G36" s="3">
        <f>Table3[[#This Row],[Total Direct Care Staff Hours]]/Table3[[#This Row],[MDS Census]]</f>
        <v>3.3288569946394602</v>
      </c>
      <c r="H36" s="3">
        <f>Table3[[#This Row],[Total RN Hours (w/ Admin, DON)]]/Table3[[#This Row],[MDS Census]]</f>
        <v>0.41515822237592942</v>
      </c>
      <c r="I36" s="3">
        <f>Table3[[#This Row],[RN Hours (excl. Admin, DON)]]/Table3[[#This Row],[MDS Census]]</f>
        <v>0.19879474321286528</v>
      </c>
      <c r="J36" s="3">
        <f t="shared" si="1"/>
        <v>232.82266666666666</v>
      </c>
      <c r="K36" s="3">
        <f>SUM(Table3[[#This Row],[RN Hours (excl. Admin, DON)]], Table3[[#This Row],[LPN Hours (excl. Admin)]], Table3[[#This Row],[CNA Hours]], Table3[[#This Row],[NA TR Hours]], Table3[[#This Row],[Med Aide/Tech Hours]])</f>
        <v>213.89755555555556</v>
      </c>
      <c r="L36" s="3">
        <f>SUM(Table3[[#This Row],[RN Hours (excl. Admin, DON)]:[RN DON Hours]])</f>
        <v>26.676222222222222</v>
      </c>
      <c r="M36" s="3">
        <v>12.773666666666667</v>
      </c>
      <c r="N36" s="3">
        <v>8.302555555555557</v>
      </c>
      <c r="O36" s="3">
        <v>5.6</v>
      </c>
      <c r="P36" s="3">
        <f>SUM(Table3[[#This Row],[LPN Hours (excl. Admin)]:[LPN Admin Hours]])</f>
        <v>62.789444444444449</v>
      </c>
      <c r="Q36" s="3">
        <v>57.766888888888893</v>
      </c>
      <c r="R36" s="3">
        <v>5.022555555555555</v>
      </c>
      <c r="S36" s="3">
        <f>SUM(Table3[[#This Row],[CNA Hours]], Table3[[#This Row],[NA TR Hours]], Table3[[#This Row],[Med Aide/Tech Hours]])</f>
        <v>143.357</v>
      </c>
      <c r="T36" s="3">
        <v>136.14888888888888</v>
      </c>
      <c r="U36" s="3">
        <v>0</v>
      </c>
      <c r="V36" s="3">
        <v>7.2081111111111102</v>
      </c>
      <c r="W36" s="3">
        <f>SUM(Table3[[#This Row],[RN Hours Contract]:[Med Aide Hours Contract]])</f>
        <v>19.962444444444447</v>
      </c>
      <c r="X36" s="3">
        <v>8.7238888888888901</v>
      </c>
      <c r="Y36" s="3">
        <v>0</v>
      </c>
      <c r="Z36" s="3">
        <v>0</v>
      </c>
      <c r="AA36" s="3">
        <v>7.8964444444444437</v>
      </c>
      <c r="AB36" s="3">
        <v>0</v>
      </c>
      <c r="AC36" s="3">
        <v>3.3421111111111115</v>
      </c>
      <c r="AD36" s="3">
        <v>0</v>
      </c>
      <c r="AE36" s="3">
        <v>0</v>
      </c>
      <c r="AF36" t="s">
        <v>34</v>
      </c>
      <c r="AG36" s="13">
        <v>4</v>
      </c>
      <c r="AQ36"/>
    </row>
    <row r="37" spans="1:43" x14ac:dyDescent="0.2">
      <c r="A37" t="s">
        <v>407</v>
      </c>
      <c r="B37" t="s">
        <v>446</v>
      </c>
      <c r="C37" t="s">
        <v>887</v>
      </c>
      <c r="D37" t="s">
        <v>1033</v>
      </c>
      <c r="E37" s="3">
        <v>84.811111111111117</v>
      </c>
      <c r="F37" s="3">
        <f>Table3[[#This Row],[Total Hours Nurse Staffing]]/Table3[[#This Row],[MDS Census]]</f>
        <v>4.7386348748853662</v>
      </c>
      <c r="G37" s="3">
        <f>Table3[[#This Row],[Total Direct Care Staff Hours]]/Table3[[#This Row],[MDS Census]]</f>
        <v>4.4356412943796677</v>
      </c>
      <c r="H37" s="3">
        <f>Table3[[#This Row],[Total RN Hours (w/ Admin, DON)]]/Table3[[#This Row],[MDS Census]]</f>
        <v>0.64797589414384904</v>
      </c>
      <c r="I37" s="3">
        <f>Table3[[#This Row],[RN Hours (excl. Admin, DON)]]/Table3[[#This Row],[MDS Census]]</f>
        <v>0.34498231363815013</v>
      </c>
      <c r="J37" s="3">
        <f t="shared" si="1"/>
        <v>401.88888888888891</v>
      </c>
      <c r="K37" s="3">
        <f>SUM(Table3[[#This Row],[RN Hours (excl. Admin, DON)]], Table3[[#This Row],[LPN Hours (excl. Admin)]], Table3[[#This Row],[CNA Hours]], Table3[[#This Row],[NA TR Hours]], Table3[[#This Row],[Med Aide/Tech Hours]])</f>
        <v>376.19166666666672</v>
      </c>
      <c r="L37" s="3">
        <f>SUM(Table3[[#This Row],[RN Hours (excl. Admin, DON)]:[RN DON Hours]])</f>
        <v>54.955555555555556</v>
      </c>
      <c r="M37" s="3">
        <v>29.258333333333333</v>
      </c>
      <c r="N37" s="3">
        <v>20.008333333333333</v>
      </c>
      <c r="O37" s="3">
        <v>5.6888888888888891</v>
      </c>
      <c r="P37" s="3">
        <f>SUM(Table3[[#This Row],[LPN Hours (excl. Admin)]:[LPN Admin Hours]])</f>
        <v>71.988888888888894</v>
      </c>
      <c r="Q37" s="3">
        <v>71.988888888888894</v>
      </c>
      <c r="R37" s="3">
        <v>0</v>
      </c>
      <c r="S37" s="3">
        <f>SUM(Table3[[#This Row],[CNA Hours]], Table3[[#This Row],[NA TR Hours]], Table3[[#This Row],[Med Aide/Tech Hours]])</f>
        <v>274.94444444444446</v>
      </c>
      <c r="T37" s="3">
        <v>235.69444444444446</v>
      </c>
      <c r="U37" s="3">
        <v>0</v>
      </c>
      <c r="V37" s="3">
        <v>39.25</v>
      </c>
      <c r="W37" s="3">
        <f>SUM(Table3[[#This Row],[RN Hours Contract]:[Med Aide Hours Contract]])</f>
        <v>0</v>
      </c>
      <c r="X37" s="3">
        <v>0</v>
      </c>
      <c r="Y37" s="3">
        <v>0</v>
      </c>
      <c r="Z37" s="3">
        <v>0</v>
      </c>
      <c r="AA37" s="3">
        <v>0</v>
      </c>
      <c r="AB37" s="3">
        <v>0</v>
      </c>
      <c r="AC37" s="3">
        <v>0</v>
      </c>
      <c r="AD37" s="3">
        <v>0</v>
      </c>
      <c r="AE37" s="3">
        <v>0</v>
      </c>
      <c r="AF37" t="s">
        <v>35</v>
      </c>
      <c r="AG37" s="13">
        <v>4</v>
      </c>
      <c r="AQ37"/>
    </row>
    <row r="38" spans="1:43" x14ac:dyDescent="0.2">
      <c r="A38" t="s">
        <v>407</v>
      </c>
      <c r="B38" t="s">
        <v>447</v>
      </c>
      <c r="C38" t="s">
        <v>900</v>
      </c>
      <c r="D38" t="s">
        <v>1058</v>
      </c>
      <c r="E38" s="3">
        <v>72.37777777777778</v>
      </c>
      <c r="F38" s="3">
        <f>Table3[[#This Row],[Total Hours Nurse Staffing]]/Table3[[#This Row],[MDS Census]]</f>
        <v>3.3918130181148296</v>
      </c>
      <c r="G38" s="3">
        <f>Table3[[#This Row],[Total Direct Care Staff Hours]]/Table3[[#This Row],[MDS Census]]</f>
        <v>3.2346131409272338</v>
      </c>
      <c r="H38" s="3">
        <f>Table3[[#This Row],[Total RN Hours (w/ Admin, DON)]]/Table3[[#This Row],[MDS Census]]</f>
        <v>0.49393306723979125</v>
      </c>
      <c r="I38" s="3">
        <f>Table3[[#This Row],[RN Hours (excl. Admin, DON)]]/Table3[[#This Row],[MDS Census]]</f>
        <v>0.33673319005219526</v>
      </c>
      <c r="J38" s="3">
        <f t="shared" si="1"/>
        <v>245.49188888888889</v>
      </c>
      <c r="K38" s="3">
        <f>SUM(Table3[[#This Row],[RN Hours (excl. Admin, DON)]], Table3[[#This Row],[LPN Hours (excl. Admin)]], Table3[[#This Row],[CNA Hours]], Table3[[#This Row],[NA TR Hours]], Table3[[#This Row],[Med Aide/Tech Hours]])</f>
        <v>234.11411111111113</v>
      </c>
      <c r="L38" s="3">
        <f>SUM(Table3[[#This Row],[RN Hours (excl. Admin, DON)]:[RN DON Hours]])</f>
        <v>35.74977777777778</v>
      </c>
      <c r="M38" s="3">
        <v>24.372</v>
      </c>
      <c r="N38" s="3">
        <v>5.6888888888888891</v>
      </c>
      <c r="O38" s="3">
        <v>5.6888888888888891</v>
      </c>
      <c r="P38" s="3">
        <f>SUM(Table3[[#This Row],[LPN Hours (excl. Admin)]:[LPN Admin Hours]])</f>
        <v>65.948666666666668</v>
      </c>
      <c r="Q38" s="3">
        <v>65.948666666666668</v>
      </c>
      <c r="R38" s="3">
        <v>0</v>
      </c>
      <c r="S38" s="3">
        <f>SUM(Table3[[#This Row],[CNA Hours]], Table3[[#This Row],[NA TR Hours]], Table3[[#This Row],[Med Aide/Tech Hours]])</f>
        <v>143.79344444444445</v>
      </c>
      <c r="T38" s="3">
        <v>108.39455555555556</v>
      </c>
      <c r="U38" s="3">
        <v>35.398888888888898</v>
      </c>
      <c r="V38" s="3">
        <v>0</v>
      </c>
      <c r="W38" s="3">
        <f>SUM(Table3[[#This Row],[RN Hours Contract]:[Med Aide Hours Contract]])</f>
        <v>0</v>
      </c>
      <c r="X38" s="3">
        <v>0</v>
      </c>
      <c r="Y38" s="3">
        <v>0</v>
      </c>
      <c r="Z38" s="3">
        <v>0</v>
      </c>
      <c r="AA38" s="3">
        <v>0</v>
      </c>
      <c r="AB38" s="3">
        <v>0</v>
      </c>
      <c r="AC38" s="3">
        <v>0</v>
      </c>
      <c r="AD38" s="3">
        <v>0</v>
      </c>
      <c r="AE38" s="3">
        <v>0</v>
      </c>
      <c r="AF38" t="s">
        <v>36</v>
      </c>
      <c r="AG38" s="13">
        <v>4</v>
      </c>
      <c r="AQ38"/>
    </row>
    <row r="39" spans="1:43" x14ac:dyDescent="0.2">
      <c r="A39" t="s">
        <v>407</v>
      </c>
      <c r="B39" t="s">
        <v>448</v>
      </c>
      <c r="C39" t="s">
        <v>901</v>
      </c>
      <c r="D39" t="s">
        <v>1045</v>
      </c>
      <c r="E39" s="3">
        <v>84.8</v>
      </c>
      <c r="F39" s="3">
        <f>Table3[[#This Row],[Total Hours Nurse Staffing]]/Table3[[#This Row],[MDS Census]]</f>
        <v>4.4201192348008389</v>
      </c>
      <c r="G39" s="3">
        <f>Table3[[#This Row],[Total Direct Care Staff Hours]]/Table3[[#This Row],[MDS Census]]</f>
        <v>4.2932848532494763</v>
      </c>
      <c r="H39" s="3">
        <f>Table3[[#This Row],[Total RN Hours (w/ Admin, DON)]]/Table3[[#This Row],[MDS Census]]</f>
        <v>0.38467243186582806</v>
      </c>
      <c r="I39" s="3">
        <f>Table3[[#This Row],[RN Hours (excl. Admin, DON)]]/Table3[[#This Row],[MDS Census]]</f>
        <v>0.25783805031446538</v>
      </c>
      <c r="J39" s="3">
        <f t="shared" si="1"/>
        <v>374.82611111111112</v>
      </c>
      <c r="K39" s="3">
        <f>SUM(Table3[[#This Row],[RN Hours (excl. Admin, DON)]], Table3[[#This Row],[LPN Hours (excl. Admin)]], Table3[[#This Row],[CNA Hours]], Table3[[#This Row],[NA TR Hours]], Table3[[#This Row],[Med Aide/Tech Hours]])</f>
        <v>364.07055555555559</v>
      </c>
      <c r="L39" s="3">
        <f>SUM(Table3[[#This Row],[RN Hours (excl. Admin, DON)]:[RN DON Hours]])</f>
        <v>32.620222222222218</v>
      </c>
      <c r="M39" s="3">
        <v>21.864666666666665</v>
      </c>
      <c r="N39" s="3">
        <v>5.333333333333333</v>
      </c>
      <c r="O39" s="3">
        <v>5.4222222222222225</v>
      </c>
      <c r="P39" s="3">
        <f>SUM(Table3[[#This Row],[LPN Hours (excl. Admin)]:[LPN Admin Hours]])</f>
        <v>103.78444444444445</v>
      </c>
      <c r="Q39" s="3">
        <v>103.78444444444445</v>
      </c>
      <c r="R39" s="3">
        <v>0</v>
      </c>
      <c r="S39" s="3">
        <f>SUM(Table3[[#This Row],[CNA Hours]], Table3[[#This Row],[NA TR Hours]], Table3[[#This Row],[Med Aide/Tech Hours]])</f>
        <v>238.42144444444446</v>
      </c>
      <c r="T39" s="3">
        <v>216.22900000000001</v>
      </c>
      <c r="U39" s="3">
        <v>0</v>
      </c>
      <c r="V39" s="3">
        <v>22.19244444444444</v>
      </c>
      <c r="W39" s="3">
        <f>SUM(Table3[[#This Row],[RN Hours Contract]:[Med Aide Hours Contract]])</f>
        <v>31.102222222222228</v>
      </c>
      <c r="X39" s="3">
        <v>0.1098888888888889</v>
      </c>
      <c r="Y39" s="3">
        <v>0</v>
      </c>
      <c r="Z39" s="3">
        <v>0</v>
      </c>
      <c r="AA39" s="3">
        <v>0.85377777777777786</v>
      </c>
      <c r="AB39" s="3">
        <v>0</v>
      </c>
      <c r="AC39" s="3">
        <v>30.138555555555559</v>
      </c>
      <c r="AD39" s="3">
        <v>0</v>
      </c>
      <c r="AE39" s="3">
        <v>0</v>
      </c>
      <c r="AF39" t="s">
        <v>37</v>
      </c>
      <c r="AG39" s="13">
        <v>4</v>
      </c>
      <c r="AQ39"/>
    </row>
    <row r="40" spans="1:43" x14ac:dyDescent="0.2">
      <c r="A40" t="s">
        <v>407</v>
      </c>
      <c r="B40" t="s">
        <v>449</v>
      </c>
      <c r="C40" t="s">
        <v>834</v>
      </c>
      <c r="D40" t="s">
        <v>1059</v>
      </c>
      <c r="E40" s="3">
        <v>20.9</v>
      </c>
      <c r="F40" s="3">
        <f>Table3[[#This Row],[Total Hours Nurse Staffing]]/Table3[[#This Row],[MDS Census]]</f>
        <v>6.1914141414141426</v>
      </c>
      <c r="G40" s="3">
        <f>Table3[[#This Row],[Total Direct Care Staff Hours]]/Table3[[#This Row],[MDS Census]]</f>
        <v>5.4088516746411486</v>
      </c>
      <c r="H40" s="3">
        <f>Table3[[#This Row],[Total RN Hours (w/ Admin, DON)]]/Table3[[#This Row],[MDS Census]]</f>
        <v>1.564976076555024</v>
      </c>
      <c r="I40" s="3">
        <f>Table3[[#This Row],[RN Hours (excl. Admin, DON)]]/Table3[[#This Row],[MDS Census]]</f>
        <v>0.78241360978203089</v>
      </c>
      <c r="J40" s="3">
        <f t="shared" si="1"/>
        <v>129.40055555555557</v>
      </c>
      <c r="K40" s="3">
        <f>SUM(Table3[[#This Row],[RN Hours (excl. Admin, DON)]], Table3[[#This Row],[LPN Hours (excl. Admin)]], Table3[[#This Row],[CNA Hours]], Table3[[#This Row],[NA TR Hours]], Table3[[#This Row],[Med Aide/Tech Hours]])</f>
        <v>113.045</v>
      </c>
      <c r="L40" s="3">
        <f>SUM(Table3[[#This Row],[RN Hours (excl. Admin, DON)]:[RN DON Hours]])</f>
        <v>32.707999999999998</v>
      </c>
      <c r="M40" s="3">
        <v>16.352444444444444</v>
      </c>
      <c r="N40" s="3">
        <v>10.666666666666666</v>
      </c>
      <c r="O40" s="3">
        <v>5.6888888888888891</v>
      </c>
      <c r="P40" s="3">
        <f>SUM(Table3[[#This Row],[LPN Hours (excl. Admin)]:[LPN Admin Hours]])</f>
        <v>29.358111111111111</v>
      </c>
      <c r="Q40" s="3">
        <v>29.358111111111111</v>
      </c>
      <c r="R40" s="3">
        <v>0</v>
      </c>
      <c r="S40" s="3">
        <f>SUM(Table3[[#This Row],[CNA Hours]], Table3[[#This Row],[NA TR Hours]], Table3[[#This Row],[Med Aide/Tech Hours]])</f>
        <v>67.334444444444443</v>
      </c>
      <c r="T40" s="3">
        <v>67.334444444444443</v>
      </c>
      <c r="U40" s="3">
        <v>0</v>
      </c>
      <c r="V40" s="3">
        <v>0</v>
      </c>
      <c r="W40" s="3">
        <f>SUM(Table3[[#This Row],[RN Hours Contract]:[Med Aide Hours Contract]])</f>
        <v>5.6888888888888891</v>
      </c>
      <c r="X40" s="3">
        <v>0</v>
      </c>
      <c r="Y40" s="3">
        <v>0</v>
      </c>
      <c r="Z40" s="3">
        <v>5.6888888888888891</v>
      </c>
      <c r="AA40" s="3">
        <v>0</v>
      </c>
      <c r="AB40" s="3">
        <v>0</v>
      </c>
      <c r="AC40" s="3">
        <v>0</v>
      </c>
      <c r="AD40" s="3">
        <v>0</v>
      </c>
      <c r="AE40" s="3">
        <v>0</v>
      </c>
      <c r="AF40" t="s">
        <v>38</v>
      </c>
      <c r="AG40" s="13">
        <v>4</v>
      </c>
      <c r="AQ40"/>
    </row>
    <row r="41" spans="1:43" x14ac:dyDescent="0.2">
      <c r="A41" t="s">
        <v>407</v>
      </c>
      <c r="B41" t="s">
        <v>450</v>
      </c>
      <c r="C41" t="s">
        <v>887</v>
      </c>
      <c r="D41" t="s">
        <v>1033</v>
      </c>
      <c r="E41" s="3">
        <v>153.97777777777779</v>
      </c>
      <c r="F41" s="3">
        <f>Table3[[#This Row],[Total Hours Nurse Staffing]]/Table3[[#This Row],[MDS Census]]</f>
        <v>3.3965413479578577</v>
      </c>
      <c r="G41" s="3">
        <f>Table3[[#This Row],[Total Direct Care Staff Hours]]/Table3[[#This Row],[MDS Census]]</f>
        <v>3.1788815124837639</v>
      </c>
      <c r="H41" s="3">
        <f>Table3[[#This Row],[Total RN Hours (w/ Admin, DON)]]/Table3[[#This Row],[MDS Census]]</f>
        <v>0.35220811083850484</v>
      </c>
      <c r="I41" s="3">
        <f>Table3[[#This Row],[RN Hours (excl. Admin, DON)]]/Table3[[#This Row],[MDS Census]]</f>
        <v>0.14526988021359505</v>
      </c>
      <c r="J41" s="3">
        <f t="shared" si="1"/>
        <v>522.99188888888887</v>
      </c>
      <c r="K41" s="3">
        <f>SUM(Table3[[#This Row],[RN Hours (excl. Admin, DON)]], Table3[[#This Row],[LPN Hours (excl. Admin)]], Table3[[#This Row],[CNA Hours]], Table3[[#This Row],[NA TR Hours]], Table3[[#This Row],[Med Aide/Tech Hours]])</f>
        <v>489.47711111111113</v>
      </c>
      <c r="L41" s="3">
        <f>SUM(Table3[[#This Row],[RN Hours (excl. Admin, DON)]:[RN DON Hours]])</f>
        <v>54.232222222222227</v>
      </c>
      <c r="M41" s="3">
        <v>22.368333333333336</v>
      </c>
      <c r="N41" s="3">
        <v>26.175000000000001</v>
      </c>
      <c r="O41" s="3">
        <v>5.6888888888888891</v>
      </c>
      <c r="P41" s="3">
        <f>SUM(Table3[[#This Row],[LPN Hours (excl. Admin)]:[LPN Admin Hours]])</f>
        <v>132.03044444444444</v>
      </c>
      <c r="Q41" s="3">
        <v>130.37955555555556</v>
      </c>
      <c r="R41" s="3">
        <v>1.6508888888888891</v>
      </c>
      <c r="S41" s="3">
        <f>SUM(Table3[[#This Row],[CNA Hours]], Table3[[#This Row],[NA TR Hours]], Table3[[#This Row],[Med Aide/Tech Hours]])</f>
        <v>336.72922222222223</v>
      </c>
      <c r="T41" s="3">
        <v>285.94566666666668</v>
      </c>
      <c r="U41" s="3">
        <v>0</v>
      </c>
      <c r="V41" s="3">
        <v>50.783555555555552</v>
      </c>
      <c r="W41" s="3">
        <f>SUM(Table3[[#This Row],[RN Hours Contract]:[Med Aide Hours Contract]])</f>
        <v>157.86955555555562</v>
      </c>
      <c r="X41" s="3">
        <v>9.5120000000000022</v>
      </c>
      <c r="Y41" s="3">
        <v>0</v>
      </c>
      <c r="Z41" s="3">
        <v>0</v>
      </c>
      <c r="AA41" s="3">
        <v>46.75500000000001</v>
      </c>
      <c r="AB41" s="3">
        <v>0</v>
      </c>
      <c r="AC41" s="3">
        <v>99.328555555555596</v>
      </c>
      <c r="AD41" s="3">
        <v>0</v>
      </c>
      <c r="AE41" s="3">
        <v>2.274</v>
      </c>
      <c r="AF41" t="s">
        <v>39</v>
      </c>
      <c r="AG41" s="13">
        <v>4</v>
      </c>
      <c r="AQ41"/>
    </row>
    <row r="42" spans="1:43" x14ac:dyDescent="0.2">
      <c r="A42" t="s">
        <v>407</v>
      </c>
      <c r="B42" t="s">
        <v>451</v>
      </c>
      <c r="C42" t="s">
        <v>901</v>
      </c>
      <c r="D42" t="s">
        <v>1045</v>
      </c>
      <c r="E42" s="3">
        <v>97.533333333333331</v>
      </c>
      <c r="F42" s="3">
        <f>Table3[[#This Row],[Total Hours Nurse Staffing]]/Table3[[#This Row],[MDS Census]]</f>
        <v>5.3716962861699704</v>
      </c>
      <c r="G42" s="3">
        <f>Table3[[#This Row],[Total Direct Care Staff Hours]]/Table3[[#This Row],[MDS Census]]</f>
        <v>4.5428844839371152</v>
      </c>
      <c r="H42" s="3">
        <f>Table3[[#This Row],[Total RN Hours (w/ Admin, DON)]]/Table3[[#This Row],[MDS Census]]</f>
        <v>1.262663476874003</v>
      </c>
      <c r="I42" s="3">
        <f>Table3[[#This Row],[RN Hours (excl. Admin, DON)]]/Table3[[#This Row],[MDS Census]]</f>
        <v>0.43385167464114832</v>
      </c>
      <c r="J42" s="3">
        <f t="shared" si="1"/>
        <v>523.91944444444448</v>
      </c>
      <c r="K42" s="3">
        <f>SUM(Table3[[#This Row],[RN Hours (excl. Admin, DON)]], Table3[[#This Row],[LPN Hours (excl. Admin)]], Table3[[#This Row],[CNA Hours]], Table3[[#This Row],[NA TR Hours]], Table3[[#This Row],[Med Aide/Tech Hours]])</f>
        <v>443.08266666666663</v>
      </c>
      <c r="L42" s="3">
        <f>SUM(Table3[[#This Row],[RN Hours (excl. Admin, DON)]:[RN DON Hours]])</f>
        <v>123.15177777777777</v>
      </c>
      <c r="M42" s="3">
        <v>42.314999999999998</v>
      </c>
      <c r="N42" s="3">
        <v>80.836777777777769</v>
      </c>
      <c r="O42" s="3">
        <v>0</v>
      </c>
      <c r="P42" s="3">
        <f>SUM(Table3[[#This Row],[LPN Hours (excl. Admin)]:[LPN Admin Hours]])</f>
        <v>75.447555555555553</v>
      </c>
      <c r="Q42" s="3">
        <v>75.447555555555553</v>
      </c>
      <c r="R42" s="3">
        <v>0</v>
      </c>
      <c r="S42" s="3">
        <f>SUM(Table3[[#This Row],[CNA Hours]], Table3[[#This Row],[NA TR Hours]], Table3[[#This Row],[Med Aide/Tech Hours]])</f>
        <v>325.32011111111109</v>
      </c>
      <c r="T42" s="3">
        <v>302.09022222222222</v>
      </c>
      <c r="U42" s="3">
        <v>15.31377777777778</v>
      </c>
      <c r="V42" s="3">
        <v>7.9161111111111104</v>
      </c>
      <c r="W42" s="3">
        <f>SUM(Table3[[#This Row],[RN Hours Contract]:[Med Aide Hours Contract]])</f>
        <v>0</v>
      </c>
      <c r="X42" s="3">
        <v>0</v>
      </c>
      <c r="Y42" s="3">
        <v>0</v>
      </c>
      <c r="Z42" s="3">
        <v>0</v>
      </c>
      <c r="AA42" s="3">
        <v>0</v>
      </c>
      <c r="AB42" s="3">
        <v>0</v>
      </c>
      <c r="AC42" s="3">
        <v>0</v>
      </c>
      <c r="AD42" s="3">
        <v>0</v>
      </c>
      <c r="AE42" s="3">
        <v>0</v>
      </c>
      <c r="AF42" t="s">
        <v>40</v>
      </c>
      <c r="AG42" s="13">
        <v>4</v>
      </c>
      <c r="AQ42"/>
    </row>
    <row r="43" spans="1:43" x14ac:dyDescent="0.2">
      <c r="A43" t="s">
        <v>407</v>
      </c>
      <c r="B43" t="s">
        <v>452</v>
      </c>
      <c r="C43" t="s">
        <v>902</v>
      </c>
      <c r="D43" t="s">
        <v>1060</v>
      </c>
      <c r="E43" s="3">
        <v>62.655555555555559</v>
      </c>
      <c r="F43" s="3">
        <f>Table3[[#This Row],[Total Hours Nurse Staffing]]/Table3[[#This Row],[MDS Census]]</f>
        <v>3.7620464621386769</v>
      </c>
      <c r="G43" s="3">
        <f>Table3[[#This Row],[Total Direct Care Staff Hours]]/Table3[[#This Row],[MDS Census]]</f>
        <v>3.5027806348643371</v>
      </c>
      <c r="H43" s="3">
        <f>Table3[[#This Row],[Total RN Hours (w/ Admin, DON)]]/Table3[[#This Row],[MDS Census]]</f>
        <v>0.42637879056570305</v>
      </c>
      <c r="I43" s="3">
        <f>Table3[[#This Row],[RN Hours (excl. Admin, DON)]]/Table3[[#This Row],[MDS Census]]</f>
        <v>0.16711296329136371</v>
      </c>
      <c r="J43" s="3">
        <f t="shared" si="1"/>
        <v>235.71311111111112</v>
      </c>
      <c r="K43" s="3">
        <f>SUM(Table3[[#This Row],[RN Hours (excl. Admin, DON)]], Table3[[#This Row],[LPN Hours (excl. Admin)]], Table3[[#This Row],[CNA Hours]], Table3[[#This Row],[NA TR Hours]], Table3[[#This Row],[Med Aide/Tech Hours]])</f>
        <v>219.46866666666665</v>
      </c>
      <c r="L43" s="3">
        <f>SUM(Table3[[#This Row],[RN Hours (excl. Admin, DON)]:[RN DON Hours]])</f>
        <v>26.714999999999996</v>
      </c>
      <c r="M43" s="3">
        <v>10.470555555555556</v>
      </c>
      <c r="N43" s="3">
        <v>10.666666666666666</v>
      </c>
      <c r="O43" s="3">
        <v>5.5777777777777775</v>
      </c>
      <c r="P43" s="3">
        <f>SUM(Table3[[#This Row],[LPN Hours (excl. Admin)]:[LPN Admin Hours]])</f>
        <v>24.042444444444445</v>
      </c>
      <c r="Q43" s="3">
        <v>24.042444444444445</v>
      </c>
      <c r="R43" s="3">
        <v>0</v>
      </c>
      <c r="S43" s="3">
        <f>SUM(Table3[[#This Row],[CNA Hours]], Table3[[#This Row],[NA TR Hours]], Table3[[#This Row],[Med Aide/Tech Hours]])</f>
        <v>184.95566666666667</v>
      </c>
      <c r="T43" s="3">
        <v>142.98633333333333</v>
      </c>
      <c r="U43" s="3">
        <v>0</v>
      </c>
      <c r="V43" s="3">
        <v>41.969333333333324</v>
      </c>
      <c r="W43" s="3">
        <f>SUM(Table3[[#This Row],[RN Hours Contract]:[Med Aide Hours Contract]])</f>
        <v>0</v>
      </c>
      <c r="X43" s="3">
        <v>0</v>
      </c>
      <c r="Y43" s="3">
        <v>0</v>
      </c>
      <c r="Z43" s="3">
        <v>0</v>
      </c>
      <c r="AA43" s="3">
        <v>0</v>
      </c>
      <c r="AB43" s="3">
        <v>0</v>
      </c>
      <c r="AC43" s="3">
        <v>0</v>
      </c>
      <c r="AD43" s="3">
        <v>0</v>
      </c>
      <c r="AE43" s="3">
        <v>0</v>
      </c>
      <c r="AF43" t="s">
        <v>41</v>
      </c>
      <c r="AG43" s="13">
        <v>4</v>
      </c>
      <c r="AQ43"/>
    </row>
    <row r="44" spans="1:43" x14ac:dyDescent="0.2">
      <c r="A44" t="s">
        <v>407</v>
      </c>
      <c r="B44" t="s">
        <v>453</v>
      </c>
      <c r="C44" t="s">
        <v>903</v>
      </c>
      <c r="D44" t="s">
        <v>1046</v>
      </c>
      <c r="E44" s="3">
        <v>64.611111111111114</v>
      </c>
      <c r="F44" s="3">
        <f>Table3[[#This Row],[Total Hours Nurse Staffing]]/Table3[[#This Row],[MDS Census]]</f>
        <v>3.7336319862424761</v>
      </c>
      <c r="G44" s="3">
        <f>Table3[[#This Row],[Total Direct Care Staff Hours]]/Table3[[#This Row],[MDS Census]]</f>
        <v>3.2001840068787617</v>
      </c>
      <c r="H44" s="3">
        <f>Table3[[#This Row],[Total RN Hours (w/ Admin, DON)]]/Table3[[#This Row],[MDS Census]]</f>
        <v>0.7994531384350817</v>
      </c>
      <c r="I44" s="3">
        <f>Table3[[#This Row],[RN Hours (excl. Admin, DON)]]/Table3[[#This Row],[MDS Census]]</f>
        <v>0.26600515907136713</v>
      </c>
      <c r="J44" s="3">
        <f t="shared" si="1"/>
        <v>241.2341111111111</v>
      </c>
      <c r="K44" s="3">
        <f>SUM(Table3[[#This Row],[RN Hours (excl. Admin, DON)]], Table3[[#This Row],[LPN Hours (excl. Admin)]], Table3[[#This Row],[CNA Hours]], Table3[[#This Row],[NA TR Hours]], Table3[[#This Row],[Med Aide/Tech Hours]])</f>
        <v>206.76744444444444</v>
      </c>
      <c r="L44" s="3">
        <f>SUM(Table3[[#This Row],[RN Hours (excl. Admin, DON)]:[RN DON Hours]])</f>
        <v>51.653555555555556</v>
      </c>
      <c r="M44" s="3">
        <v>17.186888888888888</v>
      </c>
      <c r="N44" s="3">
        <v>29.755555555555556</v>
      </c>
      <c r="O44" s="3">
        <v>4.7111111111111112</v>
      </c>
      <c r="P44" s="3">
        <f>SUM(Table3[[#This Row],[LPN Hours (excl. Admin)]:[LPN Admin Hours]])</f>
        <v>65.024333333333331</v>
      </c>
      <c r="Q44" s="3">
        <v>65.024333333333331</v>
      </c>
      <c r="R44" s="3">
        <v>0</v>
      </c>
      <c r="S44" s="3">
        <f>SUM(Table3[[#This Row],[CNA Hours]], Table3[[#This Row],[NA TR Hours]], Table3[[#This Row],[Med Aide/Tech Hours]])</f>
        <v>124.55622222222222</v>
      </c>
      <c r="T44" s="3">
        <v>124.55622222222222</v>
      </c>
      <c r="U44" s="3">
        <v>0</v>
      </c>
      <c r="V44" s="3">
        <v>0</v>
      </c>
      <c r="W44" s="3">
        <f>SUM(Table3[[#This Row],[RN Hours Contract]:[Med Aide Hours Contract]])</f>
        <v>0</v>
      </c>
      <c r="X44" s="3">
        <v>0</v>
      </c>
      <c r="Y44" s="3">
        <v>0</v>
      </c>
      <c r="Z44" s="3">
        <v>0</v>
      </c>
      <c r="AA44" s="3">
        <v>0</v>
      </c>
      <c r="AB44" s="3">
        <v>0</v>
      </c>
      <c r="AC44" s="3">
        <v>0</v>
      </c>
      <c r="AD44" s="3">
        <v>0</v>
      </c>
      <c r="AE44" s="3">
        <v>0</v>
      </c>
      <c r="AF44" t="s">
        <v>42</v>
      </c>
      <c r="AG44" s="13">
        <v>4</v>
      </c>
      <c r="AQ44"/>
    </row>
    <row r="45" spans="1:43" x14ac:dyDescent="0.2">
      <c r="A45" t="s">
        <v>407</v>
      </c>
      <c r="B45" t="s">
        <v>454</v>
      </c>
      <c r="C45" t="s">
        <v>843</v>
      </c>
      <c r="D45" t="s">
        <v>1021</v>
      </c>
      <c r="E45" s="3">
        <v>44.244444444444447</v>
      </c>
      <c r="F45" s="3">
        <f>Table3[[#This Row],[Total Hours Nurse Staffing]]/Table3[[#This Row],[MDS Census]]</f>
        <v>4.343721747865394</v>
      </c>
      <c r="G45" s="3">
        <f>Table3[[#This Row],[Total Direct Care Staff Hours]]/Table3[[#This Row],[MDS Census]]</f>
        <v>4.0324761426418885</v>
      </c>
      <c r="H45" s="3">
        <f>Table3[[#This Row],[Total RN Hours (w/ Admin, DON)]]/Table3[[#This Row],[MDS Census]]</f>
        <v>0.78051230537418392</v>
      </c>
      <c r="I45" s="3">
        <f>Table3[[#This Row],[RN Hours (excl. Admin, DON)]]/Table3[[#This Row],[MDS Census]]</f>
        <v>0.46926670015067801</v>
      </c>
      <c r="J45" s="3">
        <f t="shared" si="1"/>
        <v>192.18555555555554</v>
      </c>
      <c r="K45" s="3">
        <f>SUM(Table3[[#This Row],[RN Hours (excl. Admin, DON)]], Table3[[#This Row],[LPN Hours (excl. Admin)]], Table3[[#This Row],[CNA Hours]], Table3[[#This Row],[NA TR Hours]], Table3[[#This Row],[Med Aide/Tech Hours]])</f>
        <v>178.41466666666668</v>
      </c>
      <c r="L45" s="3">
        <f>SUM(Table3[[#This Row],[RN Hours (excl. Admin, DON)]:[RN DON Hours]])</f>
        <v>34.533333333333339</v>
      </c>
      <c r="M45" s="3">
        <v>20.762444444444444</v>
      </c>
      <c r="N45" s="3">
        <v>11.815333333333335</v>
      </c>
      <c r="O45" s="3">
        <v>1.9555555555555555</v>
      </c>
      <c r="P45" s="3">
        <f>SUM(Table3[[#This Row],[LPN Hours (excl. Admin)]:[LPN Admin Hours]])</f>
        <v>54.614222222222217</v>
      </c>
      <c r="Q45" s="3">
        <v>54.614222222222217</v>
      </c>
      <c r="R45" s="3">
        <v>0</v>
      </c>
      <c r="S45" s="3">
        <f>SUM(Table3[[#This Row],[CNA Hours]], Table3[[#This Row],[NA TR Hours]], Table3[[#This Row],[Med Aide/Tech Hours]])</f>
        <v>103.038</v>
      </c>
      <c r="T45" s="3">
        <v>103.038</v>
      </c>
      <c r="U45" s="3">
        <v>0</v>
      </c>
      <c r="V45" s="3">
        <v>0</v>
      </c>
      <c r="W45" s="3">
        <f>SUM(Table3[[#This Row],[RN Hours Contract]:[Med Aide Hours Contract]])</f>
        <v>0</v>
      </c>
      <c r="X45" s="3">
        <v>0</v>
      </c>
      <c r="Y45" s="3">
        <v>0</v>
      </c>
      <c r="Z45" s="3">
        <v>0</v>
      </c>
      <c r="AA45" s="3">
        <v>0</v>
      </c>
      <c r="AB45" s="3">
        <v>0</v>
      </c>
      <c r="AC45" s="3">
        <v>0</v>
      </c>
      <c r="AD45" s="3">
        <v>0</v>
      </c>
      <c r="AE45" s="3">
        <v>0</v>
      </c>
      <c r="AF45" t="s">
        <v>43</v>
      </c>
      <c r="AG45" s="13">
        <v>4</v>
      </c>
      <c r="AQ45"/>
    </row>
    <row r="46" spans="1:43" x14ac:dyDescent="0.2">
      <c r="A46" t="s">
        <v>407</v>
      </c>
      <c r="B46" t="s">
        <v>455</v>
      </c>
      <c r="C46" t="s">
        <v>904</v>
      </c>
      <c r="D46" t="s">
        <v>1061</v>
      </c>
      <c r="E46" s="3">
        <v>95.266666666666666</v>
      </c>
      <c r="F46" s="3">
        <f>Table3[[#This Row],[Total Hours Nurse Staffing]]/Table3[[#This Row],[MDS Census]]</f>
        <v>3.3249066946582695</v>
      </c>
      <c r="G46" s="3">
        <f>Table3[[#This Row],[Total Direct Care Staff Hours]]/Table3[[#This Row],[MDS Census]]</f>
        <v>2.9697632376953584</v>
      </c>
      <c r="H46" s="3">
        <f>Table3[[#This Row],[Total RN Hours (w/ Admin, DON)]]/Table3[[#This Row],[MDS Census]]</f>
        <v>0.87024725915558676</v>
      </c>
      <c r="I46" s="3">
        <f>Table3[[#This Row],[RN Hours (excl. Admin, DON)]]/Table3[[#This Row],[MDS Census]]</f>
        <v>0.56379752740844413</v>
      </c>
      <c r="J46" s="3">
        <f t="shared" si="1"/>
        <v>316.75277777777779</v>
      </c>
      <c r="K46" s="3">
        <f>SUM(Table3[[#This Row],[RN Hours (excl. Admin, DON)]], Table3[[#This Row],[LPN Hours (excl. Admin)]], Table3[[#This Row],[CNA Hours]], Table3[[#This Row],[NA TR Hours]], Table3[[#This Row],[Med Aide/Tech Hours]])</f>
        <v>282.91944444444448</v>
      </c>
      <c r="L46" s="3">
        <f>SUM(Table3[[#This Row],[RN Hours (excl. Admin, DON)]:[RN DON Hours]])</f>
        <v>82.905555555555566</v>
      </c>
      <c r="M46" s="3">
        <v>53.711111111111109</v>
      </c>
      <c r="N46" s="3">
        <v>24.15</v>
      </c>
      <c r="O46" s="3">
        <v>5.0444444444444443</v>
      </c>
      <c r="P46" s="3">
        <f>SUM(Table3[[#This Row],[LPN Hours (excl. Admin)]:[LPN Admin Hours]])</f>
        <v>42.486111111111114</v>
      </c>
      <c r="Q46" s="3">
        <v>37.847222222222221</v>
      </c>
      <c r="R46" s="3">
        <v>4.6388888888888893</v>
      </c>
      <c r="S46" s="3">
        <f>SUM(Table3[[#This Row],[CNA Hours]], Table3[[#This Row],[NA TR Hours]], Table3[[#This Row],[Med Aide/Tech Hours]])</f>
        <v>191.36111111111111</v>
      </c>
      <c r="T46" s="3">
        <v>175.97222222222223</v>
      </c>
      <c r="U46" s="3">
        <v>0</v>
      </c>
      <c r="V46" s="3">
        <v>15.388888888888889</v>
      </c>
      <c r="W46" s="3">
        <f>SUM(Table3[[#This Row],[RN Hours Contract]:[Med Aide Hours Contract]])</f>
        <v>0</v>
      </c>
      <c r="X46" s="3">
        <v>0</v>
      </c>
      <c r="Y46" s="3">
        <v>0</v>
      </c>
      <c r="Z46" s="3">
        <v>0</v>
      </c>
      <c r="AA46" s="3">
        <v>0</v>
      </c>
      <c r="AB46" s="3">
        <v>0</v>
      </c>
      <c r="AC46" s="3">
        <v>0</v>
      </c>
      <c r="AD46" s="3">
        <v>0</v>
      </c>
      <c r="AE46" s="3">
        <v>0</v>
      </c>
      <c r="AF46" t="s">
        <v>44</v>
      </c>
      <c r="AG46" s="13">
        <v>4</v>
      </c>
      <c r="AQ46"/>
    </row>
    <row r="47" spans="1:43" x14ac:dyDescent="0.2">
      <c r="A47" t="s">
        <v>407</v>
      </c>
      <c r="B47" t="s">
        <v>456</v>
      </c>
      <c r="C47" t="s">
        <v>883</v>
      </c>
      <c r="D47" t="s">
        <v>1046</v>
      </c>
      <c r="E47" s="3">
        <v>114.45555555555555</v>
      </c>
      <c r="F47" s="3">
        <f>Table3[[#This Row],[Total Hours Nurse Staffing]]/Table3[[#This Row],[MDS Census]]</f>
        <v>5.3082011455198526</v>
      </c>
      <c r="G47" s="3">
        <f>Table3[[#This Row],[Total Direct Care Staff Hours]]/Table3[[#This Row],[MDS Census]]</f>
        <v>5.3082011455198526</v>
      </c>
      <c r="H47" s="3">
        <f>Table3[[#This Row],[Total RN Hours (w/ Admin, DON)]]/Table3[[#This Row],[MDS Census]]</f>
        <v>0.48143384137462381</v>
      </c>
      <c r="I47" s="3">
        <f>Table3[[#This Row],[RN Hours (excl. Admin, DON)]]/Table3[[#This Row],[MDS Census]]</f>
        <v>0.48143384137462381</v>
      </c>
      <c r="J47" s="3">
        <f t="shared" si="1"/>
        <v>607.55311111111109</v>
      </c>
      <c r="K47" s="3">
        <f>SUM(Table3[[#This Row],[RN Hours (excl. Admin, DON)]], Table3[[#This Row],[LPN Hours (excl. Admin)]], Table3[[#This Row],[CNA Hours]], Table3[[#This Row],[NA TR Hours]], Table3[[#This Row],[Med Aide/Tech Hours]])</f>
        <v>607.55311111111109</v>
      </c>
      <c r="L47" s="3">
        <f>SUM(Table3[[#This Row],[RN Hours (excl. Admin, DON)]:[RN DON Hours]])</f>
        <v>55.102777777777774</v>
      </c>
      <c r="M47" s="3">
        <v>55.102777777777774</v>
      </c>
      <c r="N47" s="3">
        <v>0</v>
      </c>
      <c r="O47" s="3">
        <v>0</v>
      </c>
      <c r="P47" s="3">
        <f>SUM(Table3[[#This Row],[LPN Hours (excl. Admin)]:[LPN Admin Hours]])</f>
        <v>193.66144444444444</v>
      </c>
      <c r="Q47" s="3">
        <v>193.66144444444444</v>
      </c>
      <c r="R47" s="3">
        <v>0</v>
      </c>
      <c r="S47" s="3">
        <f>SUM(Table3[[#This Row],[CNA Hours]], Table3[[#This Row],[NA TR Hours]], Table3[[#This Row],[Med Aide/Tech Hours]])</f>
        <v>358.78888888888889</v>
      </c>
      <c r="T47" s="3">
        <v>358.78888888888889</v>
      </c>
      <c r="U47" s="3">
        <v>0</v>
      </c>
      <c r="V47" s="3">
        <v>0</v>
      </c>
      <c r="W47" s="3">
        <f>SUM(Table3[[#This Row],[RN Hours Contract]:[Med Aide Hours Contract]])</f>
        <v>0</v>
      </c>
      <c r="X47" s="3">
        <v>0</v>
      </c>
      <c r="Y47" s="3">
        <v>0</v>
      </c>
      <c r="Z47" s="3">
        <v>0</v>
      </c>
      <c r="AA47" s="3">
        <v>0</v>
      </c>
      <c r="AB47" s="3">
        <v>0</v>
      </c>
      <c r="AC47" s="3">
        <v>0</v>
      </c>
      <c r="AD47" s="3">
        <v>0</v>
      </c>
      <c r="AE47" s="3">
        <v>0</v>
      </c>
      <c r="AF47" t="s">
        <v>45</v>
      </c>
      <c r="AG47" s="13">
        <v>4</v>
      </c>
      <c r="AQ47"/>
    </row>
    <row r="48" spans="1:43" x14ac:dyDescent="0.2">
      <c r="A48" t="s">
        <v>407</v>
      </c>
      <c r="B48" t="s">
        <v>457</v>
      </c>
      <c r="C48" t="s">
        <v>905</v>
      </c>
      <c r="D48" t="s">
        <v>1047</v>
      </c>
      <c r="E48" s="3">
        <v>49.911111111111111</v>
      </c>
      <c r="F48" s="3">
        <f>Table3[[#This Row],[Total Hours Nurse Staffing]]/Table3[[#This Row],[MDS Census]]</f>
        <v>3.8830142475512019</v>
      </c>
      <c r="G48" s="3">
        <f>Table3[[#This Row],[Total Direct Care Staff Hours]]/Table3[[#This Row],[MDS Census]]</f>
        <v>3.4526380231522706</v>
      </c>
      <c r="H48" s="3">
        <f>Table3[[#This Row],[Total RN Hours (w/ Admin, DON)]]/Table3[[#This Row],[MDS Census]]</f>
        <v>0.6091384683882457</v>
      </c>
      <c r="I48" s="3">
        <f>Table3[[#This Row],[RN Hours (excl. Admin, DON)]]/Table3[[#This Row],[MDS Census]]</f>
        <v>0.29814113980409618</v>
      </c>
      <c r="J48" s="3">
        <f t="shared" si="1"/>
        <v>193.80555555555554</v>
      </c>
      <c r="K48" s="3">
        <f>SUM(Table3[[#This Row],[RN Hours (excl. Admin, DON)]], Table3[[#This Row],[LPN Hours (excl. Admin)]], Table3[[#This Row],[CNA Hours]], Table3[[#This Row],[NA TR Hours]], Table3[[#This Row],[Med Aide/Tech Hours]])</f>
        <v>172.32499999999999</v>
      </c>
      <c r="L48" s="3">
        <f>SUM(Table3[[#This Row],[RN Hours (excl. Admin, DON)]:[RN DON Hours]])</f>
        <v>30.402777777777775</v>
      </c>
      <c r="M48" s="3">
        <v>14.880555555555556</v>
      </c>
      <c r="N48" s="3">
        <v>10.188888888888888</v>
      </c>
      <c r="O48" s="3">
        <v>5.333333333333333</v>
      </c>
      <c r="P48" s="3">
        <f>SUM(Table3[[#This Row],[LPN Hours (excl. Admin)]:[LPN Admin Hours]])</f>
        <v>59.527777777777779</v>
      </c>
      <c r="Q48" s="3">
        <v>53.569444444444443</v>
      </c>
      <c r="R48" s="3">
        <v>5.958333333333333</v>
      </c>
      <c r="S48" s="3">
        <f>SUM(Table3[[#This Row],[CNA Hours]], Table3[[#This Row],[NA TR Hours]], Table3[[#This Row],[Med Aide/Tech Hours]])</f>
        <v>103.875</v>
      </c>
      <c r="T48" s="3">
        <v>103.875</v>
      </c>
      <c r="U48" s="3">
        <v>0</v>
      </c>
      <c r="V48" s="3">
        <v>0</v>
      </c>
      <c r="W48" s="3">
        <f>SUM(Table3[[#This Row],[RN Hours Contract]:[Med Aide Hours Contract]])</f>
        <v>0</v>
      </c>
      <c r="X48" s="3">
        <v>0</v>
      </c>
      <c r="Y48" s="3">
        <v>0</v>
      </c>
      <c r="Z48" s="3">
        <v>0</v>
      </c>
      <c r="AA48" s="3">
        <v>0</v>
      </c>
      <c r="AB48" s="3">
        <v>0</v>
      </c>
      <c r="AC48" s="3">
        <v>0</v>
      </c>
      <c r="AD48" s="3">
        <v>0</v>
      </c>
      <c r="AE48" s="3">
        <v>0</v>
      </c>
      <c r="AF48" t="s">
        <v>46</v>
      </c>
      <c r="AG48" s="13">
        <v>4</v>
      </c>
      <c r="AQ48"/>
    </row>
    <row r="49" spans="1:43" x14ac:dyDescent="0.2">
      <c r="A49" t="s">
        <v>407</v>
      </c>
      <c r="B49" t="s">
        <v>458</v>
      </c>
      <c r="C49" t="s">
        <v>901</v>
      </c>
      <c r="D49" t="s">
        <v>1033</v>
      </c>
      <c r="E49" s="3">
        <v>14.71111111111111</v>
      </c>
      <c r="F49" s="3">
        <f>Table3[[#This Row],[Total Hours Nurse Staffing]]/Table3[[#This Row],[MDS Census]]</f>
        <v>6.3305135951661642</v>
      </c>
      <c r="G49" s="3">
        <f>Table3[[#This Row],[Total Direct Care Staff Hours]]/Table3[[#This Row],[MDS Census]]</f>
        <v>5.2963670694864051</v>
      </c>
      <c r="H49" s="3">
        <f>Table3[[#This Row],[Total RN Hours (w/ Admin, DON)]]/Table3[[#This Row],[MDS Census]]</f>
        <v>1.668043806646526</v>
      </c>
      <c r="I49" s="3">
        <f>Table3[[#This Row],[RN Hours (excl. Admin, DON)]]/Table3[[#This Row],[MDS Census]]</f>
        <v>0.64685800604229615</v>
      </c>
      <c r="J49" s="3">
        <f t="shared" si="1"/>
        <v>93.128888888888895</v>
      </c>
      <c r="K49" s="3">
        <f>SUM(Table3[[#This Row],[RN Hours (excl. Admin, DON)]], Table3[[#This Row],[LPN Hours (excl. Admin)]], Table3[[#This Row],[CNA Hours]], Table3[[#This Row],[NA TR Hours]], Table3[[#This Row],[Med Aide/Tech Hours]])</f>
        <v>77.915444444444447</v>
      </c>
      <c r="L49" s="3">
        <f>SUM(Table3[[#This Row],[RN Hours (excl. Admin, DON)]:[RN DON Hours]])</f>
        <v>24.538777777777781</v>
      </c>
      <c r="M49" s="3">
        <v>9.516</v>
      </c>
      <c r="N49" s="3">
        <v>9.6005555555555553</v>
      </c>
      <c r="O49" s="3">
        <v>5.4222222222222225</v>
      </c>
      <c r="P49" s="3">
        <f>SUM(Table3[[#This Row],[LPN Hours (excl. Admin)]:[LPN Admin Hours]])</f>
        <v>28.186666666666664</v>
      </c>
      <c r="Q49" s="3">
        <v>27.995999999999999</v>
      </c>
      <c r="R49" s="3">
        <v>0.19066666666666668</v>
      </c>
      <c r="S49" s="3">
        <f>SUM(Table3[[#This Row],[CNA Hours]], Table3[[#This Row],[NA TR Hours]], Table3[[#This Row],[Med Aide/Tech Hours]])</f>
        <v>40.403444444444446</v>
      </c>
      <c r="T49" s="3">
        <v>40.403444444444446</v>
      </c>
      <c r="U49" s="3">
        <v>0</v>
      </c>
      <c r="V49" s="3">
        <v>0</v>
      </c>
      <c r="W49" s="3">
        <f>SUM(Table3[[#This Row],[RN Hours Contract]:[Med Aide Hours Contract]])</f>
        <v>8.8888888888888892E-2</v>
      </c>
      <c r="X49" s="3">
        <v>8.8888888888888892E-2</v>
      </c>
      <c r="Y49" s="3">
        <v>0</v>
      </c>
      <c r="Z49" s="3">
        <v>0</v>
      </c>
      <c r="AA49" s="3">
        <v>0</v>
      </c>
      <c r="AB49" s="3">
        <v>0</v>
      </c>
      <c r="AC49" s="3">
        <v>0</v>
      </c>
      <c r="AD49" s="3">
        <v>0</v>
      </c>
      <c r="AE49" s="3">
        <v>0</v>
      </c>
      <c r="AF49" t="s">
        <v>47</v>
      </c>
      <c r="AG49" s="13">
        <v>4</v>
      </c>
      <c r="AQ49"/>
    </row>
    <row r="50" spans="1:43" x14ac:dyDescent="0.2">
      <c r="A50" t="s">
        <v>407</v>
      </c>
      <c r="B50" t="s">
        <v>459</v>
      </c>
      <c r="C50" t="s">
        <v>898</v>
      </c>
      <c r="D50" t="s">
        <v>1056</v>
      </c>
      <c r="E50" s="3">
        <v>97.611111111111114</v>
      </c>
      <c r="F50" s="3">
        <f>Table3[[#This Row],[Total Hours Nurse Staffing]]/Table3[[#This Row],[MDS Census]]</f>
        <v>4.1312373363688106</v>
      </c>
      <c r="G50" s="3">
        <f>Table3[[#This Row],[Total Direct Care Staff Hours]]/Table3[[#This Row],[MDS Census]]</f>
        <v>3.957304496300512</v>
      </c>
      <c r="H50" s="3">
        <f>Table3[[#This Row],[Total RN Hours (w/ Admin, DON)]]/Table3[[#This Row],[MDS Census]]</f>
        <v>0.56428571428571428</v>
      </c>
      <c r="I50" s="3">
        <f>Table3[[#This Row],[RN Hours (excl. Admin, DON)]]/Table3[[#This Row],[MDS Census]]</f>
        <v>0.39035287421741599</v>
      </c>
      <c r="J50" s="3">
        <f t="shared" si="1"/>
        <v>403.25466666666671</v>
      </c>
      <c r="K50" s="3">
        <f>SUM(Table3[[#This Row],[RN Hours (excl. Admin, DON)]], Table3[[#This Row],[LPN Hours (excl. Admin)]], Table3[[#This Row],[CNA Hours]], Table3[[#This Row],[NA TR Hours]], Table3[[#This Row],[Med Aide/Tech Hours]])</f>
        <v>386.27688888888889</v>
      </c>
      <c r="L50" s="3">
        <f>SUM(Table3[[#This Row],[RN Hours (excl. Admin, DON)]:[RN DON Hours]])</f>
        <v>55.080555555555556</v>
      </c>
      <c r="M50" s="3">
        <v>38.102777777777774</v>
      </c>
      <c r="N50" s="3">
        <v>11.28888888888889</v>
      </c>
      <c r="O50" s="3">
        <v>5.6888888888888891</v>
      </c>
      <c r="P50" s="3">
        <f>SUM(Table3[[#This Row],[LPN Hours (excl. Admin)]:[LPN Admin Hours]])</f>
        <v>94.644444444444446</v>
      </c>
      <c r="Q50" s="3">
        <v>94.644444444444446</v>
      </c>
      <c r="R50" s="3">
        <v>0</v>
      </c>
      <c r="S50" s="3">
        <f>SUM(Table3[[#This Row],[CNA Hours]], Table3[[#This Row],[NA TR Hours]], Table3[[#This Row],[Med Aide/Tech Hours]])</f>
        <v>253.52966666666669</v>
      </c>
      <c r="T50" s="3">
        <v>251.22922222222223</v>
      </c>
      <c r="U50" s="3">
        <v>0</v>
      </c>
      <c r="V50" s="3">
        <v>2.3004444444444445</v>
      </c>
      <c r="W50" s="3">
        <f>SUM(Table3[[#This Row],[RN Hours Contract]:[Med Aide Hours Contract]])</f>
        <v>0</v>
      </c>
      <c r="X50" s="3">
        <v>0</v>
      </c>
      <c r="Y50" s="3">
        <v>0</v>
      </c>
      <c r="Z50" s="3">
        <v>0</v>
      </c>
      <c r="AA50" s="3">
        <v>0</v>
      </c>
      <c r="AB50" s="3">
        <v>0</v>
      </c>
      <c r="AC50" s="3">
        <v>0</v>
      </c>
      <c r="AD50" s="3">
        <v>0</v>
      </c>
      <c r="AE50" s="3">
        <v>0</v>
      </c>
      <c r="AF50" t="s">
        <v>48</v>
      </c>
      <c r="AG50" s="13">
        <v>4</v>
      </c>
      <c r="AQ50"/>
    </row>
    <row r="51" spans="1:43" x14ac:dyDescent="0.2">
      <c r="A51" t="s">
        <v>407</v>
      </c>
      <c r="B51" t="s">
        <v>460</v>
      </c>
      <c r="C51" t="s">
        <v>906</v>
      </c>
      <c r="D51" t="s">
        <v>1062</v>
      </c>
      <c r="E51" s="3">
        <v>67.277777777777771</v>
      </c>
      <c r="F51" s="3">
        <f>Table3[[#This Row],[Total Hours Nurse Staffing]]/Table3[[#This Row],[MDS Census]]</f>
        <v>4.0986374896779534</v>
      </c>
      <c r="G51" s="3">
        <f>Table3[[#This Row],[Total Direct Care Staff Hours]]/Table3[[#This Row],[MDS Census]]</f>
        <v>3.8573492981007438</v>
      </c>
      <c r="H51" s="3">
        <f>Table3[[#This Row],[Total RN Hours (w/ Admin, DON)]]/Table3[[#This Row],[MDS Census]]</f>
        <v>0.84393063583815042</v>
      </c>
      <c r="I51" s="3">
        <f>Table3[[#This Row],[RN Hours (excl. Admin, DON)]]/Table3[[#This Row],[MDS Census]]</f>
        <v>0.60264244426094138</v>
      </c>
      <c r="J51" s="3">
        <f t="shared" si="1"/>
        <v>275.74722222222226</v>
      </c>
      <c r="K51" s="3">
        <f>SUM(Table3[[#This Row],[RN Hours (excl. Admin, DON)]], Table3[[#This Row],[LPN Hours (excl. Admin)]], Table3[[#This Row],[CNA Hours]], Table3[[#This Row],[NA TR Hours]], Table3[[#This Row],[Med Aide/Tech Hours]])</f>
        <v>259.51388888888891</v>
      </c>
      <c r="L51" s="3">
        <f>SUM(Table3[[#This Row],[RN Hours (excl. Admin, DON)]:[RN DON Hours]])</f>
        <v>56.777777777777779</v>
      </c>
      <c r="M51" s="3">
        <v>40.544444444444444</v>
      </c>
      <c r="N51" s="3">
        <v>10.78888888888889</v>
      </c>
      <c r="O51" s="3">
        <v>5.4444444444444446</v>
      </c>
      <c r="P51" s="3">
        <f>SUM(Table3[[#This Row],[LPN Hours (excl. Admin)]:[LPN Admin Hours]])</f>
        <v>54.00277777777778</v>
      </c>
      <c r="Q51" s="3">
        <v>54.00277777777778</v>
      </c>
      <c r="R51" s="3">
        <v>0</v>
      </c>
      <c r="S51" s="3">
        <f>SUM(Table3[[#This Row],[CNA Hours]], Table3[[#This Row],[NA TR Hours]], Table3[[#This Row],[Med Aide/Tech Hours]])</f>
        <v>164.96666666666667</v>
      </c>
      <c r="T51" s="3">
        <v>156.43333333333334</v>
      </c>
      <c r="U51" s="3">
        <v>0</v>
      </c>
      <c r="V51" s="3">
        <v>8.5333333333333332</v>
      </c>
      <c r="W51" s="3">
        <f>SUM(Table3[[#This Row],[RN Hours Contract]:[Med Aide Hours Contract]])</f>
        <v>0</v>
      </c>
      <c r="X51" s="3">
        <v>0</v>
      </c>
      <c r="Y51" s="3">
        <v>0</v>
      </c>
      <c r="Z51" s="3">
        <v>0</v>
      </c>
      <c r="AA51" s="3">
        <v>0</v>
      </c>
      <c r="AB51" s="3">
        <v>0</v>
      </c>
      <c r="AC51" s="3">
        <v>0</v>
      </c>
      <c r="AD51" s="3">
        <v>0</v>
      </c>
      <c r="AE51" s="3">
        <v>0</v>
      </c>
      <c r="AF51" t="s">
        <v>49</v>
      </c>
      <c r="AG51" s="13">
        <v>4</v>
      </c>
      <c r="AQ51"/>
    </row>
    <row r="52" spans="1:43" x14ac:dyDescent="0.2">
      <c r="A52" t="s">
        <v>407</v>
      </c>
      <c r="B52" t="s">
        <v>461</v>
      </c>
      <c r="C52" t="s">
        <v>881</v>
      </c>
      <c r="D52" t="s">
        <v>1061</v>
      </c>
      <c r="E52" s="3">
        <v>70.099999999999994</v>
      </c>
      <c r="F52" s="3">
        <f>Table3[[#This Row],[Total Hours Nurse Staffing]]/Table3[[#This Row],[MDS Census]]</f>
        <v>3.8276271992391826</v>
      </c>
      <c r="G52" s="3">
        <f>Table3[[#This Row],[Total Direct Care Staff Hours]]/Table3[[#This Row],[MDS Census]]</f>
        <v>3.5278966555714062</v>
      </c>
      <c r="H52" s="3">
        <f>Table3[[#This Row],[Total RN Hours (w/ Admin, DON)]]/Table3[[#This Row],[MDS Census]]</f>
        <v>0.6982485338405453</v>
      </c>
      <c r="I52" s="3">
        <f>Table3[[#This Row],[RN Hours (excl. Admin, DON)]]/Table3[[#This Row],[MDS Census]]</f>
        <v>0.39851799017276907</v>
      </c>
      <c r="J52" s="3">
        <f t="shared" si="1"/>
        <v>268.31666666666666</v>
      </c>
      <c r="K52" s="3">
        <f>SUM(Table3[[#This Row],[RN Hours (excl. Admin, DON)]], Table3[[#This Row],[LPN Hours (excl. Admin)]], Table3[[#This Row],[CNA Hours]], Table3[[#This Row],[NA TR Hours]], Table3[[#This Row],[Med Aide/Tech Hours]])</f>
        <v>247.30555555555554</v>
      </c>
      <c r="L52" s="3">
        <f>SUM(Table3[[#This Row],[RN Hours (excl. Admin, DON)]:[RN DON Hours]])</f>
        <v>48.947222222222223</v>
      </c>
      <c r="M52" s="3">
        <v>27.93611111111111</v>
      </c>
      <c r="N52" s="3">
        <v>15.588888888888889</v>
      </c>
      <c r="O52" s="3">
        <v>5.4222222222222225</v>
      </c>
      <c r="P52" s="3">
        <f>SUM(Table3[[#This Row],[LPN Hours (excl. Admin)]:[LPN Admin Hours]])</f>
        <v>40.013888888888886</v>
      </c>
      <c r="Q52" s="3">
        <v>40.013888888888886</v>
      </c>
      <c r="R52" s="3">
        <v>0</v>
      </c>
      <c r="S52" s="3">
        <f>SUM(Table3[[#This Row],[CNA Hours]], Table3[[#This Row],[NA TR Hours]], Table3[[#This Row],[Med Aide/Tech Hours]])</f>
        <v>179.35555555555555</v>
      </c>
      <c r="T52" s="3">
        <v>176.28333333333333</v>
      </c>
      <c r="U52" s="3">
        <v>3.0722222222222224</v>
      </c>
      <c r="V52" s="3">
        <v>0</v>
      </c>
      <c r="W52" s="3">
        <f>SUM(Table3[[#This Row],[RN Hours Contract]:[Med Aide Hours Contract]])</f>
        <v>0</v>
      </c>
      <c r="X52" s="3">
        <v>0</v>
      </c>
      <c r="Y52" s="3">
        <v>0</v>
      </c>
      <c r="Z52" s="3">
        <v>0</v>
      </c>
      <c r="AA52" s="3">
        <v>0</v>
      </c>
      <c r="AB52" s="3">
        <v>0</v>
      </c>
      <c r="AC52" s="3">
        <v>0</v>
      </c>
      <c r="AD52" s="3">
        <v>0</v>
      </c>
      <c r="AE52" s="3">
        <v>0</v>
      </c>
      <c r="AF52" t="s">
        <v>50</v>
      </c>
      <c r="AG52" s="13">
        <v>4</v>
      </c>
      <c r="AQ52"/>
    </row>
    <row r="53" spans="1:43" x14ac:dyDescent="0.2">
      <c r="A53" t="s">
        <v>407</v>
      </c>
      <c r="B53" t="s">
        <v>462</v>
      </c>
      <c r="C53" t="s">
        <v>409</v>
      </c>
      <c r="D53" t="s">
        <v>1051</v>
      </c>
      <c r="E53" s="3">
        <v>30.133333333333333</v>
      </c>
      <c r="F53" s="3">
        <f>Table3[[#This Row],[Total Hours Nurse Staffing]]/Table3[[#This Row],[MDS Census]]</f>
        <v>6.11419616519174</v>
      </c>
      <c r="G53" s="3">
        <f>Table3[[#This Row],[Total Direct Care Staff Hours]]/Table3[[#This Row],[MDS Census]]</f>
        <v>5.2445722713864305</v>
      </c>
      <c r="H53" s="3">
        <f>Table3[[#This Row],[Total RN Hours (w/ Admin, DON)]]/Table3[[#This Row],[MDS Census]]</f>
        <v>0.74865781710914425</v>
      </c>
      <c r="I53" s="3">
        <f>Table3[[#This Row],[RN Hours (excl. Admin, DON)]]/Table3[[#This Row],[MDS Census]]</f>
        <v>3.3348082595870208E-2</v>
      </c>
      <c r="J53" s="3">
        <f t="shared" si="1"/>
        <v>184.24111111111111</v>
      </c>
      <c r="K53" s="3">
        <f>SUM(Table3[[#This Row],[RN Hours (excl. Admin, DON)]], Table3[[#This Row],[LPN Hours (excl. Admin)]], Table3[[#This Row],[CNA Hours]], Table3[[#This Row],[NA TR Hours]], Table3[[#This Row],[Med Aide/Tech Hours]])</f>
        <v>158.03644444444444</v>
      </c>
      <c r="L53" s="3">
        <f>SUM(Table3[[#This Row],[RN Hours (excl. Admin, DON)]:[RN DON Hours]])</f>
        <v>22.559555555555548</v>
      </c>
      <c r="M53" s="3">
        <v>1.0048888888888889</v>
      </c>
      <c r="N53" s="3">
        <v>15.85466666666666</v>
      </c>
      <c r="O53" s="3">
        <v>5.7</v>
      </c>
      <c r="P53" s="3">
        <f>SUM(Table3[[#This Row],[LPN Hours (excl. Admin)]:[LPN Admin Hours]])</f>
        <v>54.69811111111111</v>
      </c>
      <c r="Q53" s="3">
        <v>50.048111111111112</v>
      </c>
      <c r="R53" s="3">
        <v>4.6500000000000004</v>
      </c>
      <c r="S53" s="3">
        <f>SUM(Table3[[#This Row],[CNA Hours]], Table3[[#This Row],[NA TR Hours]], Table3[[#This Row],[Med Aide/Tech Hours]])</f>
        <v>106.98344444444444</v>
      </c>
      <c r="T53" s="3">
        <v>95.804666666666662</v>
      </c>
      <c r="U53" s="3">
        <v>0</v>
      </c>
      <c r="V53" s="3">
        <v>11.17877777777778</v>
      </c>
      <c r="W53" s="3">
        <f>SUM(Table3[[#This Row],[RN Hours Contract]:[Med Aide Hours Contract]])</f>
        <v>0</v>
      </c>
      <c r="X53" s="3">
        <v>0</v>
      </c>
      <c r="Y53" s="3">
        <v>0</v>
      </c>
      <c r="Z53" s="3">
        <v>0</v>
      </c>
      <c r="AA53" s="3">
        <v>0</v>
      </c>
      <c r="AB53" s="3">
        <v>0</v>
      </c>
      <c r="AC53" s="3">
        <v>0</v>
      </c>
      <c r="AD53" s="3">
        <v>0</v>
      </c>
      <c r="AE53" s="3">
        <v>0</v>
      </c>
      <c r="AF53" t="s">
        <v>51</v>
      </c>
      <c r="AG53" s="13">
        <v>4</v>
      </c>
      <c r="AQ53"/>
    </row>
    <row r="54" spans="1:43" x14ac:dyDescent="0.2">
      <c r="A54" t="s">
        <v>407</v>
      </c>
      <c r="B54" t="s">
        <v>463</v>
      </c>
      <c r="C54" t="s">
        <v>907</v>
      </c>
      <c r="D54" t="s">
        <v>1032</v>
      </c>
      <c r="E54" s="3">
        <v>129.54444444444445</v>
      </c>
      <c r="F54" s="3">
        <f>Table3[[#This Row],[Total Hours Nurse Staffing]]/Table3[[#This Row],[MDS Census]]</f>
        <v>3.9036624067244183</v>
      </c>
      <c r="G54" s="3">
        <f>Table3[[#This Row],[Total Direct Care Staff Hours]]/Table3[[#This Row],[MDS Census]]</f>
        <v>3.5373676987734797</v>
      </c>
      <c r="H54" s="3">
        <f>Table3[[#This Row],[Total RN Hours (w/ Admin, DON)]]/Table3[[#This Row],[MDS Census]]</f>
        <v>0.75432369843039693</v>
      </c>
      <c r="I54" s="3">
        <f>Table3[[#This Row],[RN Hours (excl. Admin, DON)]]/Table3[[#This Row],[MDS Census]]</f>
        <v>0.4643417102667467</v>
      </c>
      <c r="J54" s="3">
        <f t="shared" si="1"/>
        <v>505.69777777777773</v>
      </c>
      <c r="K54" s="3">
        <f>SUM(Table3[[#This Row],[RN Hours (excl. Admin, DON)]], Table3[[#This Row],[LPN Hours (excl. Admin)]], Table3[[#This Row],[CNA Hours]], Table3[[#This Row],[NA TR Hours]], Table3[[#This Row],[Med Aide/Tech Hours]])</f>
        <v>458.24633333333333</v>
      </c>
      <c r="L54" s="3">
        <f>SUM(Table3[[#This Row],[RN Hours (excl. Admin, DON)]:[RN DON Hours]])</f>
        <v>97.71844444444443</v>
      </c>
      <c r="M54" s="3">
        <v>60.152888888888889</v>
      </c>
      <c r="N54" s="3">
        <v>31.787777777777773</v>
      </c>
      <c r="O54" s="3">
        <v>5.7777777777777777</v>
      </c>
      <c r="P54" s="3">
        <f>SUM(Table3[[#This Row],[LPN Hours (excl. Admin)]:[LPN Admin Hours]])</f>
        <v>114.66144444444443</v>
      </c>
      <c r="Q54" s="3">
        <v>104.77555555555554</v>
      </c>
      <c r="R54" s="3">
        <v>9.8858888888888874</v>
      </c>
      <c r="S54" s="3">
        <f>SUM(Table3[[#This Row],[CNA Hours]], Table3[[#This Row],[NA TR Hours]], Table3[[#This Row],[Med Aide/Tech Hours]])</f>
        <v>293.31788888888889</v>
      </c>
      <c r="T54" s="3">
        <v>287.1178888888889</v>
      </c>
      <c r="U54" s="3">
        <v>0</v>
      </c>
      <c r="V54" s="3">
        <v>6.2</v>
      </c>
      <c r="W54" s="3">
        <f>SUM(Table3[[#This Row],[RN Hours Contract]:[Med Aide Hours Contract]])</f>
        <v>86.677777777777791</v>
      </c>
      <c r="X54" s="3">
        <v>4.0305555555555559</v>
      </c>
      <c r="Y54" s="3">
        <v>0</v>
      </c>
      <c r="Z54" s="3">
        <v>0</v>
      </c>
      <c r="AA54" s="3">
        <v>21.255555555555556</v>
      </c>
      <c r="AB54" s="3">
        <v>0</v>
      </c>
      <c r="AC54" s="3">
        <v>60.955555555555556</v>
      </c>
      <c r="AD54" s="3">
        <v>0</v>
      </c>
      <c r="AE54" s="3">
        <v>0.43611111111111112</v>
      </c>
      <c r="AF54" t="s">
        <v>52</v>
      </c>
      <c r="AG54" s="13">
        <v>4</v>
      </c>
      <c r="AQ54"/>
    </row>
    <row r="55" spans="1:43" x14ac:dyDescent="0.2">
      <c r="A55" t="s">
        <v>407</v>
      </c>
      <c r="B55" t="s">
        <v>464</v>
      </c>
      <c r="C55" t="s">
        <v>837</v>
      </c>
      <c r="D55" t="s">
        <v>1038</v>
      </c>
      <c r="E55" s="3">
        <v>115.42222222222222</v>
      </c>
      <c r="F55" s="3">
        <f>Table3[[#This Row],[Total Hours Nurse Staffing]]/Table3[[#This Row],[MDS Census]]</f>
        <v>3.0032499037350795</v>
      </c>
      <c r="G55" s="3">
        <f>Table3[[#This Row],[Total Direct Care Staff Hours]]/Table3[[#This Row],[MDS Census]]</f>
        <v>2.8962668463611867</v>
      </c>
      <c r="H55" s="3">
        <f>Table3[[#This Row],[Total RN Hours (w/ Admin, DON)]]/Table3[[#This Row],[MDS Census]]</f>
        <v>0.32525317674239507</v>
      </c>
      <c r="I55" s="3">
        <f>Table3[[#This Row],[RN Hours (excl. Admin, DON)]]/Table3[[#This Row],[MDS Census]]</f>
        <v>0.21827011936850213</v>
      </c>
      <c r="J55" s="3">
        <f t="shared" si="1"/>
        <v>346.6417777777778</v>
      </c>
      <c r="K55" s="3">
        <f>SUM(Table3[[#This Row],[RN Hours (excl. Admin, DON)]], Table3[[#This Row],[LPN Hours (excl. Admin)]], Table3[[#This Row],[CNA Hours]], Table3[[#This Row],[NA TR Hours]], Table3[[#This Row],[Med Aide/Tech Hours]])</f>
        <v>334.2935555555556</v>
      </c>
      <c r="L55" s="3">
        <f>SUM(Table3[[#This Row],[RN Hours (excl. Admin, DON)]:[RN DON Hours]])</f>
        <v>37.541444444444444</v>
      </c>
      <c r="M55" s="3">
        <v>25.193222222222222</v>
      </c>
      <c r="N55" s="3">
        <v>8.0815555555555552</v>
      </c>
      <c r="O55" s="3">
        <v>4.2666666666666666</v>
      </c>
      <c r="P55" s="3">
        <f>SUM(Table3[[#This Row],[LPN Hours (excl. Admin)]:[LPN Admin Hours]])</f>
        <v>41.232666666666667</v>
      </c>
      <c r="Q55" s="3">
        <v>41.232666666666667</v>
      </c>
      <c r="R55" s="3">
        <v>0</v>
      </c>
      <c r="S55" s="3">
        <f>SUM(Table3[[#This Row],[CNA Hours]], Table3[[#This Row],[NA TR Hours]], Table3[[#This Row],[Med Aide/Tech Hours]])</f>
        <v>267.86766666666671</v>
      </c>
      <c r="T55" s="3">
        <v>205.19811111111113</v>
      </c>
      <c r="U55" s="3">
        <v>0</v>
      </c>
      <c r="V55" s="3">
        <v>62.669555555555569</v>
      </c>
      <c r="W55" s="3">
        <f>SUM(Table3[[#This Row],[RN Hours Contract]:[Med Aide Hours Contract]])</f>
        <v>101.8293333333333</v>
      </c>
      <c r="X55" s="3">
        <v>0.67766666666666664</v>
      </c>
      <c r="Y55" s="3">
        <v>0</v>
      </c>
      <c r="Z55" s="3">
        <v>0</v>
      </c>
      <c r="AA55" s="3">
        <v>17.033444444444445</v>
      </c>
      <c r="AB55" s="3">
        <v>0</v>
      </c>
      <c r="AC55" s="3">
        <v>84.118222222222187</v>
      </c>
      <c r="AD55" s="3">
        <v>0</v>
      </c>
      <c r="AE55" s="3">
        <v>0</v>
      </c>
      <c r="AF55" t="s">
        <v>53</v>
      </c>
      <c r="AG55" s="13">
        <v>4</v>
      </c>
      <c r="AQ55"/>
    </row>
    <row r="56" spans="1:43" x14ac:dyDescent="0.2">
      <c r="A56" t="s">
        <v>407</v>
      </c>
      <c r="B56" t="s">
        <v>465</v>
      </c>
      <c r="C56" t="s">
        <v>824</v>
      </c>
      <c r="D56" t="s">
        <v>1045</v>
      </c>
      <c r="E56" s="3">
        <v>71.355555555555554</v>
      </c>
      <c r="F56" s="3">
        <f>Table3[[#This Row],[Total Hours Nurse Staffing]]/Table3[[#This Row],[MDS Census]]</f>
        <v>1.9934646527561508</v>
      </c>
      <c r="G56" s="3">
        <f>Table3[[#This Row],[Total Direct Care Staff Hours]]/Table3[[#This Row],[MDS Census]]</f>
        <v>1.8427763936468391</v>
      </c>
      <c r="H56" s="3">
        <f>Table3[[#This Row],[Total RN Hours (w/ Admin, DON)]]/Table3[[#This Row],[MDS Census]]</f>
        <v>0.32714263469324195</v>
      </c>
      <c r="I56" s="3">
        <f>Table3[[#This Row],[RN Hours (excl. Admin, DON)]]/Table3[[#This Row],[MDS Census]]</f>
        <v>0.2015275615073186</v>
      </c>
      <c r="J56" s="3">
        <f t="shared" si="1"/>
        <v>142.24477777777778</v>
      </c>
      <c r="K56" s="3">
        <f>SUM(Table3[[#This Row],[RN Hours (excl. Admin, DON)]], Table3[[#This Row],[LPN Hours (excl. Admin)]], Table3[[#This Row],[CNA Hours]], Table3[[#This Row],[NA TR Hours]], Table3[[#This Row],[Med Aide/Tech Hours]])</f>
        <v>131.49233333333333</v>
      </c>
      <c r="L56" s="3">
        <f>SUM(Table3[[#This Row],[RN Hours (excl. Admin, DON)]:[RN DON Hours]])</f>
        <v>23.343444444444444</v>
      </c>
      <c r="M56" s="3">
        <v>14.380111111111111</v>
      </c>
      <c r="N56" s="3">
        <v>3.3633333333333337</v>
      </c>
      <c r="O56" s="3">
        <v>5.6</v>
      </c>
      <c r="P56" s="3">
        <f>SUM(Table3[[#This Row],[LPN Hours (excl. Admin)]:[LPN Admin Hours]])</f>
        <v>24.646777777777778</v>
      </c>
      <c r="Q56" s="3">
        <v>22.857666666666667</v>
      </c>
      <c r="R56" s="3">
        <v>1.7891111111111109</v>
      </c>
      <c r="S56" s="3">
        <f>SUM(Table3[[#This Row],[CNA Hours]], Table3[[#This Row],[NA TR Hours]], Table3[[#This Row],[Med Aide/Tech Hours]])</f>
        <v>94.254555555555555</v>
      </c>
      <c r="T56" s="3">
        <v>85.800888888888892</v>
      </c>
      <c r="U56" s="3">
        <v>0</v>
      </c>
      <c r="V56" s="3">
        <v>8.4536666666666651</v>
      </c>
      <c r="W56" s="3">
        <f>SUM(Table3[[#This Row],[RN Hours Contract]:[Med Aide Hours Contract]])</f>
        <v>64.322555555555567</v>
      </c>
      <c r="X56" s="3">
        <v>6.2866666666666662</v>
      </c>
      <c r="Y56" s="3">
        <v>0</v>
      </c>
      <c r="Z56" s="3">
        <v>0</v>
      </c>
      <c r="AA56" s="3">
        <v>17.486555555555558</v>
      </c>
      <c r="AB56" s="3">
        <v>0</v>
      </c>
      <c r="AC56" s="3">
        <v>40.549333333333337</v>
      </c>
      <c r="AD56" s="3">
        <v>0</v>
      </c>
      <c r="AE56" s="3">
        <v>0</v>
      </c>
      <c r="AF56" t="s">
        <v>54</v>
      </c>
      <c r="AG56" s="13">
        <v>4</v>
      </c>
      <c r="AQ56"/>
    </row>
    <row r="57" spans="1:43" x14ac:dyDescent="0.2">
      <c r="A57" t="s">
        <v>407</v>
      </c>
      <c r="B57" t="s">
        <v>466</v>
      </c>
      <c r="C57" t="s">
        <v>839</v>
      </c>
      <c r="D57" t="s">
        <v>1043</v>
      </c>
      <c r="E57" s="3">
        <v>117.11111111111111</v>
      </c>
      <c r="F57" s="3">
        <f>Table3[[#This Row],[Total Hours Nurse Staffing]]/Table3[[#This Row],[MDS Census]]</f>
        <v>3.9916944971537003</v>
      </c>
      <c r="G57" s="3">
        <f>Table3[[#This Row],[Total Direct Care Staff Hours]]/Table3[[#This Row],[MDS Census]]</f>
        <v>3.6164003795066413</v>
      </c>
      <c r="H57" s="3">
        <f>Table3[[#This Row],[Total RN Hours (w/ Admin, DON)]]/Table3[[#This Row],[MDS Census]]</f>
        <v>0.64336717267552179</v>
      </c>
      <c r="I57" s="3">
        <f>Table3[[#This Row],[RN Hours (excl. Admin, DON)]]/Table3[[#This Row],[MDS Census]]</f>
        <v>0.36113946869070201</v>
      </c>
      <c r="J57" s="3">
        <f t="shared" si="1"/>
        <v>467.47177777777779</v>
      </c>
      <c r="K57" s="3">
        <f>SUM(Table3[[#This Row],[RN Hours (excl. Admin, DON)]], Table3[[#This Row],[LPN Hours (excl. Admin)]], Table3[[#This Row],[CNA Hours]], Table3[[#This Row],[NA TR Hours]], Table3[[#This Row],[Med Aide/Tech Hours]])</f>
        <v>423.52066666666667</v>
      </c>
      <c r="L57" s="3">
        <f>SUM(Table3[[#This Row],[RN Hours (excl. Admin, DON)]:[RN DON Hours]])</f>
        <v>75.345444444444439</v>
      </c>
      <c r="M57" s="3">
        <v>42.29344444444444</v>
      </c>
      <c r="N57" s="3">
        <v>27.765888888888892</v>
      </c>
      <c r="O57" s="3">
        <v>5.2861111111111114</v>
      </c>
      <c r="P57" s="3">
        <f>SUM(Table3[[#This Row],[LPN Hours (excl. Admin)]:[LPN Admin Hours]])</f>
        <v>146.87944444444446</v>
      </c>
      <c r="Q57" s="3">
        <v>135.98033333333333</v>
      </c>
      <c r="R57" s="3">
        <v>10.899111111111111</v>
      </c>
      <c r="S57" s="3">
        <f>SUM(Table3[[#This Row],[CNA Hours]], Table3[[#This Row],[NA TR Hours]], Table3[[#This Row],[Med Aide/Tech Hours]])</f>
        <v>245.24688888888886</v>
      </c>
      <c r="T57" s="3">
        <v>241.93744444444442</v>
      </c>
      <c r="U57" s="3">
        <v>0</v>
      </c>
      <c r="V57" s="3">
        <v>3.3094444444444449</v>
      </c>
      <c r="W57" s="3">
        <f>SUM(Table3[[#This Row],[RN Hours Contract]:[Med Aide Hours Contract]])</f>
        <v>195.8138888888889</v>
      </c>
      <c r="X57" s="3">
        <v>17.002777777777776</v>
      </c>
      <c r="Y57" s="3">
        <v>0</v>
      </c>
      <c r="Z57" s="3">
        <v>0</v>
      </c>
      <c r="AA57" s="3">
        <v>50.297222222222224</v>
      </c>
      <c r="AB57" s="3">
        <v>0</v>
      </c>
      <c r="AC57" s="3">
        <v>128.13333333333333</v>
      </c>
      <c r="AD57" s="3">
        <v>0</v>
      </c>
      <c r="AE57" s="3">
        <v>0.38055555555555554</v>
      </c>
      <c r="AF57" t="s">
        <v>55</v>
      </c>
      <c r="AG57" s="13">
        <v>4</v>
      </c>
      <c r="AQ57"/>
    </row>
    <row r="58" spans="1:43" x14ac:dyDescent="0.2">
      <c r="A58" t="s">
        <v>407</v>
      </c>
      <c r="B58" t="s">
        <v>467</v>
      </c>
      <c r="C58" t="s">
        <v>908</v>
      </c>
      <c r="D58" t="s">
        <v>1036</v>
      </c>
      <c r="E58" s="3">
        <v>39.711111111111109</v>
      </c>
      <c r="F58" s="3">
        <f>Table3[[#This Row],[Total Hours Nurse Staffing]]/Table3[[#This Row],[MDS Census]]</f>
        <v>5.9367655288192509</v>
      </c>
      <c r="G58" s="3">
        <f>Table3[[#This Row],[Total Direct Care Staff Hours]]/Table3[[#This Row],[MDS Census]]</f>
        <v>5.3400951315053167</v>
      </c>
      <c r="H58" s="3">
        <f>Table3[[#This Row],[Total RN Hours (w/ Admin, DON)]]/Table3[[#This Row],[MDS Census]]</f>
        <v>1.8760492445439285</v>
      </c>
      <c r="I58" s="3">
        <f>Table3[[#This Row],[RN Hours (excl. Admin, DON)]]/Table3[[#This Row],[MDS Census]]</f>
        <v>1.2793788472299945</v>
      </c>
      <c r="J58" s="3">
        <f t="shared" si="1"/>
        <v>235.75555555555556</v>
      </c>
      <c r="K58" s="3">
        <f>SUM(Table3[[#This Row],[RN Hours (excl. Admin, DON)]], Table3[[#This Row],[LPN Hours (excl. Admin)]], Table3[[#This Row],[CNA Hours]], Table3[[#This Row],[NA TR Hours]], Table3[[#This Row],[Med Aide/Tech Hours]])</f>
        <v>212.0611111111111</v>
      </c>
      <c r="L58" s="3">
        <f>SUM(Table3[[#This Row],[RN Hours (excl. Admin, DON)]:[RN DON Hours]])</f>
        <v>74.5</v>
      </c>
      <c r="M58" s="3">
        <v>50.805555555555557</v>
      </c>
      <c r="N58" s="3">
        <v>18.538888888888888</v>
      </c>
      <c r="O58" s="3">
        <v>5.1555555555555559</v>
      </c>
      <c r="P58" s="3">
        <f>SUM(Table3[[#This Row],[LPN Hours (excl. Admin)]:[LPN Admin Hours]])</f>
        <v>34.472222222222221</v>
      </c>
      <c r="Q58" s="3">
        <v>34.472222222222221</v>
      </c>
      <c r="R58" s="3">
        <v>0</v>
      </c>
      <c r="S58" s="3">
        <f>SUM(Table3[[#This Row],[CNA Hours]], Table3[[#This Row],[NA TR Hours]], Table3[[#This Row],[Med Aide/Tech Hours]])</f>
        <v>126.78333333333333</v>
      </c>
      <c r="T58" s="3">
        <v>126.78333333333333</v>
      </c>
      <c r="U58" s="3">
        <v>0</v>
      </c>
      <c r="V58" s="3">
        <v>0</v>
      </c>
      <c r="W58" s="3">
        <f>SUM(Table3[[#This Row],[RN Hours Contract]:[Med Aide Hours Contract]])</f>
        <v>0</v>
      </c>
      <c r="X58" s="3">
        <v>0</v>
      </c>
      <c r="Y58" s="3">
        <v>0</v>
      </c>
      <c r="Z58" s="3">
        <v>0</v>
      </c>
      <c r="AA58" s="3">
        <v>0</v>
      </c>
      <c r="AB58" s="3">
        <v>0</v>
      </c>
      <c r="AC58" s="3">
        <v>0</v>
      </c>
      <c r="AD58" s="3">
        <v>0</v>
      </c>
      <c r="AE58" s="3">
        <v>0</v>
      </c>
      <c r="AF58" t="s">
        <v>56</v>
      </c>
      <c r="AG58" s="13">
        <v>4</v>
      </c>
      <c r="AQ58"/>
    </row>
    <row r="59" spans="1:43" x14ac:dyDescent="0.2">
      <c r="A59" t="s">
        <v>407</v>
      </c>
      <c r="B59" t="s">
        <v>468</v>
      </c>
      <c r="C59" t="s">
        <v>902</v>
      </c>
      <c r="D59" t="s">
        <v>1060</v>
      </c>
      <c r="E59" s="3">
        <v>78.522222222222226</v>
      </c>
      <c r="F59" s="3">
        <f>Table3[[#This Row],[Total Hours Nurse Staffing]]/Table3[[#This Row],[MDS Census]]</f>
        <v>3.9281845195981315</v>
      </c>
      <c r="G59" s="3">
        <f>Table3[[#This Row],[Total Direct Care Staff Hours]]/Table3[[#This Row],[MDS Census]]</f>
        <v>3.5790660817885942</v>
      </c>
      <c r="H59" s="3">
        <f>Table3[[#This Row],[Total RN Hours (w/ Admin, DON)]]/Table3[[#This Row],[MDS Census]]</f>
        <v>0.89479128343002678</v>
      </c>
      <c r="I59" s="3">
        <f>Table3[[#This Row],[RN Hours (excl. Admin, DON)]]/Table3[[#This Row],[MDS Census]]</f>
        <v>0.54567284562048957</v>
      </c>
      <c r="J59" s="3">
        <f t="shared" si="1"/>
        <v>308.44977777777774</v>
      </c>
      <c r="K59" s="3">
        <f>SUM(Table3[[#This Row],[RN Hours (excl. Admin, DON)]], Table3[[#This Row],[LPN Hours (excl. Admin)]], Table3[[#This Row],[CNA Hours]], Table3[[#This Row],[NA TR Hours]], Table3[[#This Row],[Med Aide/Tech Hours]])</f>
        <v>281.03622222222219</v>
      </c>
      <c r="L59" s="3">
        <f>SUM(Table3[[#This Row],[RN Hours (excl. Admin, DON)]:[RN DON Hours]])</f>
        <v>70.260999999999996</v>
      </c>
      <c r="M59" s="3">
        <v>42.847444444444442</v>
      </c>
      <c r="N59" s="3">
        <v>25.660777777777774</v>
      </c>
      <c r="O59" s="3">
        <v>1.7527777777777778</v>
      </c>
      <c r="P59" s="3">
        <f>SUM(Table3[[#This Row],[LPN Hours (excl. Admin)]:[LPN Admin Hours]])</f>
        <v>71.010111111111115</v>
      </c>
      <c r="Q59" s="3">
        <v>71.010111111111115</v>
      </c>
      <c r="R59" s="3">
        <v>0</v>
      </c>
      <c r="S59" s="3">
        <f>SUM(Table3[[#This Row],[CNA Hours]], Table3[[#This Row],[NA TR Hours]], Table3[[#This Row],[Med Aide/Tech Hours]])</f>
        <v>167.17866666666666</v>
      </c>
      <c r="T59" s="3">
        <v>140.85088888888887</v>
      </c>
      <c r="U59" s="3">
        <v>26.327777777777779</v>
      </c>
      <c r="V59" s="3">
        <v>0</v>
      </c>
      <c r="W59" s="3">
        <f>SUM(Table3[[#This Row],[RN Hours Contract]:[Med Aide Hours Contract]])</f>
        <v>0</v>
      </c>
      <c r="X59" s="3">
        <v>0</v>
      </c>
      <c r="Y59" s="3">
        <v>0</v>
      </c>
      <c r="Z59" s="3">
        <v>0</v>
      </c>
      <c r="AA59" s="3">
        <v>0</v>
      </c>
      <c r="AB59" s="3">
        <v>0</v>
      </c>
      <c r="AC59" s="3">
        <v>0</v>
      </c>
      <c r="AD59" s="3">
        <v>0</v>
      </c>
      <c r="AE59" s="3">
        <v>0</v>
      </c>
      <c r="AF59" t="s">
        <v>57</v>
      </c>
      <c r="AG59" s="13">
        <v>4</v>
      </c>
      <c r="AQ59"/>
    </row>
    <row r="60" spans="1:43" x14ac:dyDescent="0.2">
      <c r="A60" t="s">
        <v>407</v>
      </c>
      <c r="B60" t="s">
        <v>469</v>
      </c>
      <c r="C60" t="s">
        <v>909</v>
      </c>
      <c r="D60" t="s">
        <v>1032</v>
      </c>
      <c r="E60" s="3">
        <v>95.355555555555554</v>
      </c>
      <c r="F60" s="3">
        <f>Table3[[#This Row],[Total Hours Nurse Staffing]]/Table3[[#This Row],[MDS Census]]</f>
        <v>3.3142227918900029</v>
      </c>
      <c r="G60" s="3">
        <f>Table3[[#This Row],[Total Direct Care Staff Hours]]/Table3[[#This Row],[MDS Census]]</f>
        <v>3.0843311582381729</v>
      </c>
      <c r="H60" s="3">
        <f>Table3[[#This Row],[Total RN Hours (w/ Admin, DON)]]/Table3[[#This Row],[MDS Census]]</f>
        <v>0.46666394779771608</v>
      </c>
      <c r="I60" s="3">
        <f>Table3[[#This Row],[RN Hours (excl. Admin, DON)]]/Table3[[#This Row],[MDS Census]]</f>
        <v>0.29439175017478442</v>
      </c>
      <c r="J60" s="3">
        <f t="shared" si="1"/>
        <v>316.02955555555559</v>
      </c>
      <c r="K60" s="3">
        <f>SUM(Table3[[#This Row],[RN Hours (excl. Admin, DON)]], Table3[[#This Row],[LPN Hours (excl. Admin)]], Table3[[#This Row],[CNA Hours]], Table3[[#This Row],[NA TR Hours]], Table3[[#This Row],[Med Aide/Tech Hours]])</f>
        <v>294.1081111111111</v>
      </c>
      <c r="L60" s="3">
        <f>SUM(Table3[[#This Row],[RN Hours (excl. Admin, DON)]:[RN DON Hours]])</f>
        <v>44.498999999999995</v>
      </c>
      <c r="M60" s="3">
        <v>28.071888888888886</v>
      </c>
      <c r="N60" s="3">
        <v>10.915999999999995</v>
      </c>
      <c r="O60" s="3">
        <v>5.5111111111111111</v>
      </c>
      <c r="P60" s="3">
        <f>SUM(Table3[[#This Row],[LPN Hours (excl. Admin)]:[LPN Admin Hours]])</f>
        <v>93.932666666666663</v>
      </c>
      <c r="Q60" s="3">
        <v>88.438333333333333</v>
      </c>
      <c r="R60" s="3">
        <v>5.4943333333333344</v>
      </c>
      <c r="S60" s="3">
        <f>SUM(Table3[[#This Row],[CNA Hours]], Table3[[#This Row],[NA TR Hours]], Table3[[#This Row],[Med Aide/Tech Hours]])</f>
        <v>177.59788888888889</v>
      </c>
      <c r="T60" s="3">
        <v>166.90255555555555</v>
      </c>
      <c r="U60" s="3">
        <v>10.695333333333332</v>
      </c>
      <c r="V60" s="3">
        <v>0</v>
      </c>
      <c r="W60" s="3">
        <f>SUM(Table3[[#This Row],[RN Hours Contract]:[Med Aide Hours Contract]])</f>
        <v>90.455888888888893</v>
      </c>
      <c r="X60" s="3">
        <v>0</v>
      </c>
      <c r="Y60" s="3">
        <v>0</v>
      </c>
      <c r="Z60" s="3">
        <v>0</v>
      </c>
      <c r="AA60" s="3">
        <v>21.188777777777783</v>
      </c>
      <c r="AB60" s="3">
        <v>0</v>
      </c>
      <c r="AC60" s="3">
        <v>69.267111111111106</v>
      </c>
      <c r="AD60" s="3">
        <v>0</v>
      </c>
      <c r="AE60" s="3">
        <v>0</v>
      </c>
      <c r="AF60" t="s">
        <v>58</v>
      </c>
      <c r="AG60" s="13">
        <v>4</v>
      </c>
      <c r="AQ60"/>
    </row>
    <row r="61" spans="1:43" x14ac:dyDescent="0.2">
      <c r="A61" t="s">
        <v>407</v>
      </c>
      <c r="B61" t="s">
        <v>470</v>
      </c>
      <c r="C61" t="s">
        <v>910</v>
      </c>
      <c r="D61" t="s">
        <v>1023</v>
      </c>
      <c r="E61" s="3">
        <v>48.322222222222223</v>
      </c>
      <c r="F61" s="3">
        <f>Table3[[#This Row],[Total Hours Nurse Staffing]]/Table3[[#This Row],[MDS Census]]</f>
        <v>5.2803518050126472</v>
      </c>
      <c r="G61" s="3">
        <f>Table3[[#This Row],[Total Direct Care Staff Hours]]/Table3[[#This Row],[MDS Census]]</f>
        <v>4.8830190848470911</v>
      </c>
      <c r="H61" s="3">
        <f>Table3[[#This Row],[Total RN Hours (w/ Admin, DON)]]/Table3[[#This Row],[MDS Census]]</f>
        <v>0.77040699011266944</v>
      </c>
      <c r="I61" s="3">
        <f>Table3[[#This Row],[RN Hours (excl. Admin, DON)]]/Table3[[#This Row],[MDS Census]]</f>
        <v>0.37307426994711429</v>
      </c>
      <c r="J61" s="3">
        <f t="shared" si="1"/>
        <v>255.15833333333336</v>
      </c>
      <c r="K61" s="3">
        <f>SUM(Table3[[#This Row],[RN Hours (excl. Admin, DON)]], Table3[[#This Row],[LPN Hours (excl. Admin)]], Table3[[#This Row],[CNA Hours]], Table3[[#This Row],[NA TR Hours]], Table3[[#This Row],[Med Aide/Tech Hours]])</f>
        <v>235.95833333333334</v>
      </c>
      <c r="L61" s="3">
        <f>SUM(Table3[[#This Row],[RN Hours (excl. Admin, DON)]:[RN DON Hours]])</f>
        <v>37.227777777777774</v>
      </c>
      <c r="M61" s="3">
        <v>18.027777777777779</v>
      </c>
      <c r="N61" s="3">
        <v>14.222222222222221</v>
      </c>
      <c r="O61" s="3">
        <v>4.9777777777777779</v>
      </c>
      <c r="P61" s="3">
        <f>SUM(Table3[[#This Row],[LPN Hours (excl. Admin)]:[LPN Admin Hours]])</f>
        <v>83.183333333333337</v>
      </c>
      <c r="Q61" s="3">
        <v>83.183333333333337</v>
      </c>
      <c r="R61" s="3">
        <v>0</v>
      </c>
      <c r="S61" s="3">
        <f>SUM(Table3[[#This Row],[CNA Hours]], Table3[[#This Row],[NA TR Hours]], Table3[[#This Row],[Med Aide/Tech Hours]])</f>
        <v>134.74722222222223</v>
      </c>
      <c r="T61" s="3">
        <v>134.74722222222223</v>
      </c>
      <c r="U61" s="3">
        <v>0</v>
      </c>
      <c r="V61" s="3">
        <v>0</v>
      </c>
      <c r="W61" s="3">
        <f>SUM(Table3[[#This Row],[RN Hours Contract]:[Med Aide Hours Contract]])</f>
        <v>0</v>
      </c>
      <c r="X61" s="3">
        <v>0</v>
      </c>
      <c r="Y61" s="3">
        <v>0</v>
      </c>
      <c r="Z61" s="3">
        <v>0</v>
      </c>
      <c r="AA61" s="3">
        <v>0</v>
      </c>
      <c r="AB61" s="3">
        <v>0</v>
      </c>
      <c r="AC61" s="3">
        <v>0</v>
      </c>
      <c r="AD61" s="3">
        <v>0</v>
      </c>
      <c r="AE61" s="3">
        <v>0</v>
      </c>
      <c r="AF61" t="s">
        <v>59</v>
      </c>
      <c r="AG61" s="13">
        <v>4</v>
      </c>
      <c r="AQ61"/>
    </row>
    <row r="62" spans="1:43" x14ac:dyDescent="0.2">
      <c r="A62" t="s">
        <v>407</v>
      </c>
      <c r="B62" t="s">
        <v>471</v>
      </c>
      <c r="C62" t="s">
        <v>911</v>
      </c>
      <c r="D62" t="s">
        <v>1063</v>
      </c>
      <c r="E62" s="3">
        <v>80.522222222222226</v>
      </c>
      <c r="F62" s="3">
        <f>Table3[[#This Row],[Total Hours Nurse Staffing]]/Table3[[#This Row],[MDS Census]]</f>
        <v>3.3987456878708433</v>
      </c>
      <c r="G62" s="3">
        <f>Table3[[#This Row],[Total Direct Care Staff Hours]]/Table3[[#This Row],[MDS Census]]</f>
        <v>3.111556506140472</v>
      </c>
      <c r="H62" s="3">
        <f>Table3[[#This Row],[Total RN Hours (w/ Admin, DON)]]/Table3[[#This Row],[MDS Census]]</f>
        <v>0.4161225334621223</v>
      </c>
      <c r="I62" s="3">
        <f>Table3[[#This Row],[RN Hours (excl. Admin, DON)]]/Table3[[#This Row],[MDS Census]]</f>
        <v>0.24453429005105562</v>
      </c>
      <c r="J62" s="3">
        <f t="shared" si="1"/>
        <v>273.67455555555557</v>
      </c>
      <c r="K62" s="3">
        <f>SUM(Table3[[#This Row],[RN Hours (excl. Admin, DON)]], Table3[[#This Row],[LPN Hours (excl. Admin)]], Table3[[#This Row],[CNA Hours]], Table3[[#This Row],[NA TR Hours]], Table3[[#This Row],[Med Aide/Tech Hours]])</f>
        <v>250.54944444444448</v>
      </c>
      <c r="L62" s="3">
        <f>SUM(Table3[[#This Row],[RN Hours (excl. Admin, DON)]:[RN DON Hours]])</f>
        <v>33.507111111111115</v>
      </c>
      <c r="M62" s="3">
        <v>19.690444444444445</v>
      </c>
      <c r="N62" s="3">
        <v>8.75</v>
      </c>
      <c r="O62" s="3">
        <v>5.0666666666666664</v>
      </c>
      <c r="P62" s="3">
        <f>SUM(Table3[[#This Row],[LPN Hours (excl. Admin)]:[LPN Admin Hours]])</f>
        <v>87.632222222222225</v>
      </c>
      <c r="Q62" s="3">
        <v>78.323777777777778</v>
      </c>
      <c r="R62" s="3">
        <v>9.3084444444444454</v>
      </c>
      <c r="S62" s="3">
        <f>SUM(Table3[[#This Row],[CNA Hours]], Table3[[#This Row],[NA TR Hours]], Table3[[#This Row],[Med Aide/Tech Hours]])</f>
        <v>152.53522222222225</v>
      </c>
      <c r="T62" s="3">
        <v>135.95377777777779</v>
      </c>
      <c r="U62" s="3">
        <v>0</v>
      </c>
      <c r="V62" s="3">
        <v>16.58144444444445</v>
      </c>
      <c r="W62" s="3">
        <f>SUM(Table3[[#This Row],[RN Hours Contract]:[Med Aide Hours Contract]])</f>
        <v>93.967111111111109</v>
      </c>
      <c r="X62" s="3">
        <v>5.7847777777777774</v>
      </c>
      <c r="Y62" s="3">
        <v>0</v>
      </c>
      <c r="Z62" s="3">
        <v>0</v>
      </c>
      <c r="AA62" s="3">
        <v>43.709555555555553</v>
      </c>
      <c r="AB62" s="3">
        <v>0</v>
      </c>
      <c r="AC62" s="3">
        <v>44.337555555555554</v>
      </c>
      <c r="AD62" s="3">
        <v>0</v>
      </c>
      <c r="AE62" s="3">
        <v>0.13522222222222222</v>
      </c>
      <c r="AF62" t="s">
        <v>60</v>
      </c>
      <c r="AG62" s="13">
        <v>4</v>
      </c>
      <c r="AQ62"/>
    </row>
    <row r="63" spans="1:43" x14ac:dyDescent="0.2">
      <c r="A63" t="s">
        <v>407</v>
      </c>
      <c r="B63" t="s">
        <v>472</v>
      </c>
      <c r="C63" t="s">
        <v>912</v>
      </c>
      <c r="D63" t="s">
        <v>1064</v>
      </c>
      <c r="E63" s="3">
        <v>81.266666666666666</v>
      </c>
      <c r="F63" s="3">
        <f>Table3[[#This Row],[Total Hours Nurse Staffing]]/Table3[[#This Row],[MDS Census]]</f>
        <v>3.1284304074377909</v>
      </c>
      <c r="G63" s="3">
        <f>Table3[[#This Row],[Total Direct Care Staff Hours]]/Table3[[#This Row],[MDS Census]]</f>
        <v>2.8792849330051955</v>
      </c>
      <c r="H63" s="3">
        <f>Table3[[#This Row],[Total RN Hours (w/ Admin, DON)]]/Table3[[#This Row],[MDS Census]]</f>
        <v>0.40668580803937648</v>
      </c>
      <c r="I63" s="3">
        <f>Table3[[#This Row],[RN Hours (excl. Admin, DON)]]/Table3[[#This Row],[MDS Census]]</f>
        <v>0.22190319934372438</v>
      </c>
      <c r="J63" s="3">
        <f t="shared" si="1"/>
        <v>254.23711111111112</v>
      </c>
      <c r="K63" s="3">
        <f>SUM(Table3[[#This Row],[RN Hours (excl. Admin, DON)]], Table3[[#This Row],[LPN Hours (excl. Admin)]], Table3[[#This Row],[CNA Hours]], Table3[[#This Row],[NA TR Hours]], Table3[[#This Row],[Med Aide/Tech Hours]])</f>
        <v>233.98988888888888</v>
      </c>
      <c r="L63" s="3">
        <f>SUM(Table3[[#This Row],[RN Hours (excl. Admin, DON)]:[RN DON Hours]])</f>
        <v>33.049999999999997</v>
      </c>
      <c r="M63" s="3">
        <v>18.033333333333335</v>
      </c>
      <c r="N63" s="3">
        <v>11.994444444444444</v>
      </c>
      <c r="O63" s="3">
        <v>3.0222222222222221</v>
      </c>
      <c r="P63" s="3">
        <f>SUM(Table3[[#This Row],[LPN Hours (excl. Admin)]:[LPN Admin Hours]])</f>
        <v>65.322222222222223</v>
      </c>
      <c r="Q63" s="3">
        <v>60.091666666666669</v>
      </c>
      <c r="R63" s="3">
        <v>5.2305555555555552</v>
      </c>
      <c r="S63" s="3">
        <f>SUM(Table3[[#This Row],[CNA Hours]], Table3[[#This Row],[NA TR Hours]], Table3[[#This Row],[Med Aide/Tech Hours]])</f>
        <v>155.86488888888888</v>
      </c>
      <c r="T63" s="3">
        <v>155.86488888888888</v>
      </c>
      <c r="U63" s="3">
        <v>0</v>
      </c>
      <c r="V63" s="3">
        <v>0</v>
      </c>
      <c r="W63" s="3">
        <f>SUM(Table3[[#This Row],[RN Hours Contract]:[Med Aide Hours Contract]])</f>
        <v>3.4009999999999998</v>
      </c>
      <c r="X63" s="3">
        <v>0</v>
      </c>
      <c r="Y63" s="3">
        <v>0</v>
      </c>
      <c r="Z63" s="3">
        <v>0</v>
      </c>
      <c r="AA63" s="3">
        <v>0.1361111111111111</v>
      </c>
      <c r="AB63" s="3">
        <v>0</v>
      </c>
      <c r="AC63" s="3">
        <v>3.2648888888888887</v>
      </c>
      <c r="AD63" s="3">
        <v>0</v>
      </c>
      <c r="AE63" s="3">
        <v>0</v>
      </c>
      <c r="AF63" t="s">
        <v>61</v>
      </c>
      <c r="AG63" s="13">
        <v>4</v>
      </c>
      <c r="AQ63"/>
    </row>
    <row r="64" spans="1:43" x14ac:dyDescent="0.2">
      <c r="A64" t="s">
        <v>407</v>
      </c>
      <c r="B64" t="s">
        <v>473</v>
      </c>
      <c r="C64" t="s">
        <v>832</v>
      </c>
      <c r="D64" t="s">
        <v>1065</v>
      </c>
      <c r="E64" s="3">
        <v>58.544444444444444</v>
      </c>
      <c r="F64" s="3">
        <f>Table3[[#This Row],[Total Hours Nurse Staffing]]/Table3[[#This Row],[MDS Census]]</f>
        <v>3.3391003985576009</v>
      </c>
      <c r="G64" s="3">
        <f>Table3[[#This Row],[Total Direct Care Staff Hours]]/Table3[[#This Row],[MDS Census]]</f>
        <v>2.9148168532928449</v>
      </c>
      <c r="H64" s="3">
        <f>Table3[[#This Row],[Total RN Hours (w/ Admin, DON)]]/Table3[[#This Row],[MDS Census]]</f>
        <v>0.61020307458720824</v>
      </c>
      <c r="I64" s="3">
        <f>Table3[[#This Row],[RN Hours (excl. Admin, DON)]]/Table3[[#This Row],[MDS Census]]</f>
        <v>0.18606566710950845</v>
      </c>
      <c r="J64" s="3">
        <f t="shared" si="1"/>
        <v>195.48577777777777</v>
      </c>
      <c r="K64" s="3">
        <f>SUM(Table3[[#This Row],[RN Hours (excl. Admin, DON)]], Table3[[#This Row],[LPN Hours (excl. Admin)]], Table3[[#This Row],[CNA Hours]], Table3[[#This Row],[NA TR Hours]], Table3[[#This Row],[Med Aide/Tech Hours]])</f>
        <v>170.64633333333333</v>
      </c>
      <c r="L64" s="3">
        <f>SUM(Table3[[#This Row],[RN Hours (excl. Admin, DON)]:[RN DON Hours]])</f>
        <v>35.724000000000004</v>
      </c>
      <c r="M64" s="3">
        <v>10.893111111111111</v>
      </c>
      <c r="N64" s="3">
        <v>19.675333333333334</v>
      </c>
      <c r="O64" s="3">
        <v>5.1555555555555559</v>
      </c>
      <c r="P64" s="3">
        <f>SUM(Table3[[#This Row],[LPN Hours (excl. Admin)]:[LPN Admin Hours]])</f>
        <v>37.581444444444443</v>
      </c>
      <c r="Q64" s="3">
        <v>37.57288888888889</v>
      </c>
      <c r="R64" s="3">
        <v>8.5555555555555558E-3</v>
      </c>
      <c r="S64" s="3">
        <f>SUM(Table3[[#This Row],[CNA Hours]], Table3[[#This Row],[NA TR Hours]], Table3[[#This Row],[Med Aide/Tech Hours]])</f>
        <v>122.18033333333332</v>
      </c>
      <c r="T64" s="3">
        <v>122.18033333333332</v>
      </c>
      <c r="U64" s="3">
        <v>0</v>
      </c>
      <c r="V64" s="3">
        <v>0</v>
      </c>
      <c r="W64" s="3">
        <f>SUM(Table3[[#This Row],[RN Hours Contract]:[Med Aide Hours Contract]])</f>
        <v>12.155444444444445</v>
      </c>
      <c r="X64" s="3">
        <v>0.16666666666666666</v>
      </c>
      <c r="Y64" s="3">
        <v>0</v>
      </c>
      <c r="Z64" s="3">
        <v>0</v>
      </c>
      <c r="AA64" s="3">
        <v>11.235000000000001</v>
      </c>
      <c r="AB64" s="3">
        <v>0</v>
      </c>
      <c r="AC64" s="3">
        <v>0.75377777777777777</v>
      </c>
      <c r="AD64" s="3">
        <v>0</v>
      </c>
      <c r="AE64" s="3">
        <v>0</v>
      </c>
      <c r="AF64" t="s">
        <v>62</v>
      </c>
      <c r="AG64" s="13">
        <v>4</v>
      </c>
      <c r="AQ64"/>
    </row>
    <row r="65" spans="1:43" x14ac:dyDescent="0.2">
      <c r="A65" t="s">
        <v>407</v>
      </c>
      <c r="B65" t="s">
        <v>474</v>
      </c>
      <c r="C65" t="s">
        <v>913</v>
      </c>
      <c r="D65" t="s">
        <v>1049</v>
      </c>
      <c r="E65" s="3">
        <v>78.5</v>
      </c>
      <c r="F65" s="3">
        <f>Table3[[#This Row],[Total Hours Nurse Staffing]]/Table3[[#This Row],[MDS Census]]</f>
        <v>3.2007501769285209</v>
      </c>
      <c r="G65" s="3">
        <f>Table3[[#This Row],[Total Direct Care Staff Hours]]/Table3[[#This Row],[MDS Census]]</f>
        <v>2.9008973814578911</v>
      </c>
      <c r="H65" s="3">
        <f>Table3[[#This Row],[Total RN Hours (w/ Admin, DON)]]/Table3[[#This Row],[MDS Census]]</f>
        <v>0.34667232837933476</v>
      </c>
      <c r="I65" s="3">
        <f>Table3[[#This Row],[RN Hours (excl. Admin, DON)]]/Table3[[#This Row],[MDS Census]]</f>
        <v>0.11332059447983016</v>
      </c>
      <c r="J65" s="3">
        <f t="shared" si="1"/>
        <v>251.25888888888889</v>
      </c>
      <c r="K65" s="3">
        <f>SUM(Table3[[#This Row],[RN Hours (excl. Admin, DON)]], Table3[[#This Row],[LPN Hours (excl. Admin)]], Table3[[#This Row],[CNA Hours]], Table3[[#This Row],[NA TR Hours]], Table3[[#This Row],[Med Aide/Tech Hours]])</f>
        <v>227.72044444444444</v>
      </c>
      <c r="L65" s="3">
        <f>SUM(Table3[[#This Row],[RN Hours (excl. Admin, DON)]:[RN DON Hours]])</f>
        <v>27.213777777777779</v>
      </c>
      <c r="M65" s="3">
        <v>8.8956666666666671</v>
      </c>
      <c r="N65" s="3">
        <v>14.051444444444446</v>
      </c>
      <c r="O65" s="3">
        <v>4.2666666666666666</v>
      </c>
      <c r="P65" s="3">
        <f>SUM(Table3[[#This Row],[LPN Hours (excl. Admin)]:[LPN Admin Hours]])</f>
        <v>38.602222222222224</v>
      </c>
      <c r="Q65" s="3">
        <v>33.381888888888888</v>
      </c>
      <c r="R65" s="3">
        <v>5.2203333333333335</v>
      </c>
      <c r="S65" s="3">
        <f>SUM(Table3[[#This Row],[CNA Hours]], Table3[[#This Row],[NA TR Hours]], Table3[[#This Row],[Med Aide/Tech Hours]])</f>
        <v>185.44288888888889</v>
      </c>
      <c r="T65" s="3">
        <v>140.45255555555556</v>
      </c>
      <c r="U65" s="3">
        <v>0</v>
      </c>
      <c r="V65" s="3">
        <v>44.990333333333332</v>
      </c>
      <c r="W65" s="3">
        <f>SUM(Table3[[#This Row],[RN Hours Contract]:[Med Aide Hours Contract]])</f>
        <v>106.20622222222224</v>
      </c>
      <c r="X65" s="3">
        <v>0.39266666666666661</v>
      </c>
      <c r="Y65" s="3">
        <v>0</v>
      </c>
      <c r="Z65" s="3">
        <v>0</v>
      </c>
      <c r="AA65" s="3">
        <v>5.2883333333333331</v>
      </c>
      <c r="AB65" s="3">
        <v>0</v>
      </c>
      <c r="AC65" s="3">
        <v>85.664888888888896</v>
      </c>
      <c r="AD65" s="3">
        <v>0</v>
      </c>
      <c r="AE65" s="3">
        <v>14.860333333333337</v>
      </c>
      <c r="AF65" t="s">
        <v>63</v>
      </c>
      <c r="AG65" s="13">
        <v>4</v>
      </c>
      <c r="AQ65"/>
    </row>
    <row r="66" spans="1:43" x14ac:dyDescent="0.2">
      <c r="A66" t="s">
        <v>407</v>
      </c>
      <c r="B66" t="s">
        <v>475</v>
      </c>
      <c r="C66" t="s">
        <v>824</v>
      </c>
      <c r="D66" t="s">
        <v>1045</v>
      </c>
      <c r="E66" s="3">
        <v>66.955555555555549</v>
      </c>
      <c r="F66" s="3">
        <f>Table3[[#This Row],[Total Hours Nurse Staffing]]/Table3[[#This Row],[MDS Census]]</f>
        <v>3.0695054762694989</v>
      </c>
      <c r="G66" s="3">
        <f>Table3[[#This Row],[Total Direct Care Staff Hours]]/Table3[[#This Row],[MDS Census]]</f>
        <v>2.7911666113508136</v>
      </c>
      <c r="H66" s="3">
        <f>Table3[[#This Row],[Total RN Hours (w/ Admin, DON)]]/Table3[[#This Row],[MDS Census]]</f>
        <v>0.56978426817125793</v>
      </c>
      <c r="I66" s="3">
        <f>Table3[[#This Row],[RN Hours (excl. Admin, DON)]]/Table3[[#This Row],[MDS Census]]</f>
        <v>0.29144540325257223</v>
      </c>
      <c r="J66" s="3">
        <f t="shared" si="1"/>
        <v>205.52044444444442</v>
      </c>
      <c r="K66" s="3">
        <f>SUM(Table3[[#This Row],[RN Hours (excl. Admin, DON)]], Table3[[#This Row],[LPN Hours (excl. Admin)]], Table3[[#This Row],[CNA Hours]], Table3[[#This Row],[NA TR Hours]], Table3[[#This Row],[Med Aide/Tech Hours]])</f>
        <v>186.88411111111111</v>
      </c>
      <c r="L66" s="3">
        <f>SUM(Table3[[#This Row],[RN Hours (excl. Admin, DON)]:[RN DON Hours]])</f>
        <v>38.150222222222219</v>
      </c>
      <c r="M66" s="3">
        <v>19.513888888888889</v>
      </c>
      <c r="N66" s="3">
        <v>14.800222222222223</v>
      </c>
      <c r="O66" s="3">
        <v>3.8361111111111112</v>
      </c>
      <c r="P66" s="3">
        <f>SUM(Table3[[#This Row],[LPN Hours (excl. Admin)]:[LPN Admin Hours]])</f>
        <v>51.859777777777779</v>
      </c>
      <c r="Q66" s="3">
        <v>51.859777777777779</v>
      </c>
      <c r="R66" s="3">
        <v>0</v>
      </c>
      <c r="S66" s="3">
        <f>SUM(Table3[[#This Row],[CNA Hours]], Table3[[#This Row],[NA TR Hours]], Table3[[#This Row],[Med Aide/Tech Hours]])</f>
        <v>115.51044444444443</v>
      </c>
      <c r="T66" s="3">
        <v>111.47677777777777</v>
      </c>
      <c r="U66" s="3">
        <v>0</v>
      </c>
      <c r="V66" s="3">
        <v>4.0336666666666661</v>
      </c>
      <c r="W66" s="3">
        <f>SUM(Table3[[#This Row],[RN Hours Contract]:[Med Aide Hours Contract]])</f>
        <v>46.602777777777781</v>
      </c>
      <c r="X66" s="3">
        <v>1.8722222222222222</v>
      </c>
      <c r="Y66" s="3">
        <v>0</v>
      </c>
      <c r="Z66" s="3">
        <v>0.52222222222222225</v>
      </c>
      <c r="AA66" s="3">
        <v>8.4277777777777771</v>
      </c>
      <c r="AB66" s="3">
        <v>0</v>
      </c>
      <c r="AC66" s="3">
        <v>35.780555555555559</v>
      </c>
      <c r="AD66" s="3">
        <v>0</v>
      </c>
      <c r="AE66" s="3">
        <v>0</v>
      </c>
      <c r="AF66" t="s">
        <v>64</v>
      </c>
      <c r="AG66" s="13">
        <v>4</v>
      </c>
      <c r="AQ66"/>
    </row>
    <row r="67" spans="1:43" x14ac:dyDescent="0.2">
      <c r="A67" t="s">
        <v>407</v>
      </c>
      <c r="B67" t="s">
        <v>476</v>
      </c>
      <c r="C67" t="s">
        <v>914</v>
      </c>
      <c r="D67" t="s">
        <v>1030</v>
      </c>
      <c r="E67" s="3">
        <v>74.488888888888894</v>
      </c>
      <c r="F67" s="3">
        <f>Table3[[#This Row],[Total Hours Nurse Staffing]]/Table3[[#This Row],[MDS Census]]</f>
        <v>3.2807294152744624</v>
      </c>
      <c r="G67" s="3">
        <f>Table3[[#This Row],[Total Direct Care Staff Hours]]/Table3[[#This Row],[MDS Census]]</f>
        <v>3.0052968377088298</v>
      </c>
      <c r="H67" s="3">
        <f>Table3[[#This Row],[Total RN Hours (w/ Admin, DON)]]/Table3[[#This Row],[MDS Census]]</f>
        <v>0.39354862768496413</v>
      </c>
      <c r="I67" s="3">
        <f>Table3[[#This Row],[RN Hours (excl. Admin, DON)]]/Table3[[#This Row],[MDS Census]]</f>
        <v>0.20082786396181382</v>
      </c>
      <c r="J67" s="3">
        <f t="shared" si="1"/>
        <v>244.37788888888886</v>
      </c>
      <c r="K67" s="3">
        <f>SUM(Table3[[#This Row],[RN Hours (excl. Admin, DON)]], Table3[[#This Row],[LPN Hours (excl. Admin)]], Table3[[#This Row],[CNA Hours]], Table3[[#This Row],[NA TR Hours]], Table3[[#This Row],[Med Aide/Tech Hours]])</f>
        <v>223.86122222222218</v>
      </c>
      <c r="L67" s="3">
        <f>SUM(Table3[[#This Row],[RN Hours (excl. Admin, DON)]:[RN DON Hours]])</f>
        <v>29.314999999999998</v>
      </c>
      <c r="M67" s="3">
        <v>14.959444444444443</v>
      </c>
      <c r="N67" s="3">
        <v>9.7277777777777779</v>
      </c>
      <c r="O67" s="3">
        <v>4.6277777777777782</v>
      </c>
      <c r="P67" s="3">
        <f>SUM(Table3[[#This Row],[LPN Hours (excl. Admin)]:[LPN Admin Hours]])</f>
        <v>42.815222222222218</v>
      </c>
      <c r="Q67" s="3">
        <v>36.654111111111106</v>
      </c>
      <c r="R67" s="3">
        <v>6.1611111111111097</v>
      </c>
      <c r="S67" s="3">
        <f>SUM(Table3[[#This Row],[CNA Hours]], Table3[[#This Row],[NA TR Hours]], Table3[[#This Row],[Med Aide/Tech Hours]])</f>
        <v>172.24766666666665</v>
      </c>
      <c r="T67" s="3">
        <v>121.18122222222222</v>
      </c>
      <c r="U67" s="3">
        <v>0</v>
      </c>
      <c r="V67" s="3">
        <v>51.066444444444429</v>
      </c>
      <c r="W67" s="3">
        <f>SUM(Table3[[#This Row],[RN Hours Contract]:[Med Aide Hours Contract]])</f>
        <v>32.254111111111115</v>
      </c>
      <c r="X67" s="3">
        <v>1.1855555555555557</v>
      </c>
      <c r="Y67" s="3">
        <v>0</v>
      </c>
      <c r="Z67" s="3">
        <v>0</v>
      </c>
      <c r="AA67" s="3">
        <v>17.154333333333334</v>
      </c>
      <c r="AB67" s="3">
        <v>0</v>
      </c>
      <c r="AC67" s="3">
        <v>13.914222222222222</v>
      </c>
      <c r="AD67" s="3">
        <v>0</v>
      </c>
      <c r="AE67" s="3">
        <v>0</v>
      </c>
      <c r="AF67" t="s">
        <v>65</v>
      </c>
      <c r="AG67" s="13">
        <v>4</v>
      </c>
      <c r="AQ67"/>
    </row>
    <row r="68" spans="1:43" x14ac:dyDescent="0.2">
      <c r="A68" t="s">
        <v>407</v>
      </c>
      <c r="B68" t="s">
        <v>477</v>
      </c>
      <c r="C68" t="s">
        <v>873</v>
      </c>
      <c r="D68" t="s">
        <v>1046</v>
      </c>
      <c r="E68" s="3">
        <v>62.43333333333333</v>
      </c>
      <c r="F68" s="3">
        <f>Table3[[#This Row],[Total Hours Nurse Staffing]]/Table3[[#This Row],[MDS Census]]</f>
        <v>2.9207670403986477</v>
      </c>
      <c r="G68" s="3">
        <f>Table3[[#This Row],[Total Direct Care Staff Hours]]/Table3[[#This Row],[MDS Census]]</f>
        <v>2.6264246307172097</v>
      </c>
      <c r="H68" s="3">
        <f>Table3[[#This Row],[Total RN Hours (w/ Admin, DON)]]/Table3[[#This Row],[MDS Census]]</f>
        <v>0.38454173340452041</v>
      </c>
      <c r="I68" s="3">
        <f>Table3[[#This Row],[RN Hours (excl. Admin, DON)]]/Table3[[#This Row],[MDS Census]]</f>
        <v>0.12772735362164087</v>
      </c>
      <c r="J68" s="3">
        <f t="shared" si="1"/>
        <v>182.35322222222223</v>
      </c>
      <c r="K68" s="3">
        <f>SUM(Table3[[#This Row],[RN Hours (excl. Admin, DON)]], Table3[[#This Row],[LPN Hours (excl. Admin)]], Table3[[#This Row],[CNA Hours]], Table3[[#This Row],[NA TR Hours]], Table3[[#This Row],[Med Aide/Tech Hours]])</f>
        <v>163.97644444444444</v>
      </c>
      <c r="L68" s="3">
        <f>SUM(Table3[[#This Row],[RN Hours (excl. Admin, DON)]:[RN DON Hours]])</f>
        <v>24.008222222222223</v>
      </c>
      <c r="M68" s="3">
        <v>7.9744444444444449</v>
      </c>
      <c r="N68" s="3">
        <v>10.789333333333333</v>
      </c>
      <c r="O68" s="3">
        <v>5.2444444444444445</v>
      </c>
      <c r="P68" s="3">
        <f>SUM(Table3[[#This Row],[LPN Hours (excl. Admin)]:[LPN Admin Hours]])</f>
        <v>53.88666666666667</v>
      </c>
      <c r="Q68" s="3">
        <v>51.543666666666667</v>
      </c>
      <c r="R68" s="3">
        <v>2.3430000000000004</v>
      </c>
      <c r="S68" s="3">
        <f>SUM(Table3[[#This Row],[CNA Hours]], Table3[[#This Row],[NA TR Hours]], Table3[[#This Row],[Med Aide/Tech Hours]])</f>
        <v>104.45833333333334</v>
      </c>
      <c r="T68" s="3">
        <v>81.974000000000004</v>
      </c>
      <c r="U68" s="3">
        <v>0</v>
      </c>
      <c r="V68" s="3">
        <v>22.484333333333332</v>
      </c>
      <c r="W68" s="3">
        <f>SUM(Table3[[#This Row],[RN Hours Contract]:[Med Aide Hours Contract]])</f>
        <v>36.904111111111114</v>
      </c>
      <c r="X68" s="3">
        <v>0.33333333333333331</v>
      </c>
      <c r="Y68" s="3">
        <v>0</v>
      </c>
      <c r="Z68" s="3">
        <v>0</v>
      </c>
      <c r="AA68" s="3">
        <v>12.723444444444446</v>
      </c>
      <c r="AB68" s="3">
        <v>0</v>
      </c>
      <c r="AC68" s="3">
        <v>23.847333333333335</v>
      </c>
      <c r="AD68" s="3">
        <v>0</v>
      </c>
      <c r="AE68" s="3">
        <v>0</v>
      </c>
      <c r="AF68" t="s">
        <v>66</v>
      </c>
      <c r="AG68" s="13">
        <v>4</v>
      </c>
      <c r="AQ68"/>
    </row>
    <row r="69" spans="1:43" x14ac:dyDescent="0.2">
      <c r="A69" t="s">
        <v>407</v>
      </c>
      <c r="B69" t="s">
        <v>478</v>
      </c>
      <c r="C69" t="s">
        <v>915</v>
      </c>
      <c r="D69" t="s">
        <v>1066</v>
      </c>
      <c r="E69" s="3">
        <v>85.788888888888891</v>
      </c>
      <c r="F69" s="3">
        <f>Table3[[#This Row],[Total Hours Nurse Staffing]]/Table3[[#This Row],[MDS Census]]</f>
        <v>3.7690338039114102</v>
      </c>
      <c r="G69" s="3">
        <f>Table3[[#This Row],[Total Direct Care Staff Hours]]/Table3[[#This Row],[MDS Census]]</f>
        <v>3.4867154513664032</v>
      </c>
      <c r="H69" s="3">
        <f>Table3[[#This Row],[Total RN Hours (w/ Admin, DON)]]/Table3[[#This Row],[MDS Census]]</f>
        <v>0.34512109830332854</v>
      </c>
      <c r="I69" s="3">
        <f>Table3[[#This Row],[RN Hours (excl. Admin, DON)]]/Table3[[#This Row],[MDS Census]]</f>
        <v>0.17020593187410957</v>
      </c>
      <c r="J69" s="3">
        <f t="shared" ref="J69:J132" si="2">SUM(L69,P69,S69)</f>
        <v>323.3412222222222</v>
      </c>
      <c r="K69" s="3">
        <f>SUM(Table3[[#This Row],[RN Hours (excl. Admin, DON)]], Table3[[#This Row],[LPN Hours (excl. Admin)]], Table3[[#This Row],[CNA Hours]], Table3[[#This Row],[NA TR Hours]], Table3[[#This Row],[Med Aide/Tech Hours]])</f>
        <v>299.12144444444442</v>
      </c>
      <c r="L69" s="3">
        <f>SUM(Table3[[#This Row],[RN Hours (excl. Admin, DON)]:[RN DON Hours]])</f>
        <v>29.607555555555553</v>
      </c>
      <c r="M69" s="3">
        <v>14.601777777777778</v>
      </c>
      <c r="N69" s="3">
        <v>13.305777777777775</v>
      </c>
      <c r="O69" s="3">
        <v>1.7</v>
      </c>
      <c r="P69" s="3">
        <f>SUM(Table3[[#This Row],[LPN Hours (excl. Admin)]:[LPN Admin Hours]])</f>
        <v>85.814444444444447</v>
      </c>
      <c r="Q69" s="3">
        <v>76.600444444444449</v>
      </c>
      <c r="R69" s="3">
        <v>9.2140000000000004</v>
      </c>
      <c r="S69" s="3">
        <f>SUM(Table3[[#This Row],[CNA Hours]], Table3[[#This Row],[NA TR Hours]], Table3[[#This Row],[Med Aide/Tech Hours]])</f>
        <v>207.9192222222222</v>
      </c>
      <c r="T69" s="3">
        <v>182.35411111111111</v>
      </c>
      <c r="U69" s="3">
        <v>0.27244444444444449</v>
      </c>
      <c r="V69" s="3">
        <v>25.292666666666669</v>
      </c>
      <c r="W69" s="3">
        <f>SUM(Table3[[#This Row],[RN Hours Contract]:[Med Aide Hours Contract]])</f>
        <v>32.831444444444443</v>
      </c>
      <c r="X69" s="3">
        <v>0.73333333333333328</v>
      </c>
      <c r="Y69" s="3">
        <v>0</v>
      </c>
      <c r="Z69" s="3">
        <v>0</v>
      </c>
      <c r="AA69" s="3">
        <v>18.764777777777777</v>
      </c>
      <c r="AB69" s="3">
        <v>0</v>
      </c>
      <c r="AC69" s="3">
        <v>13.333333333333334</v>
      </c>
      <c r="AD69" s="3">
        <v>0</v>
      </c>
      <c r="AE69" s="3">
        <v>0</v>
      </c>
      <c r="AF69" t="s">
        <v>67</v>
      </c>
      <c r="AG69" s="13">
        <v>4</v>
      </c>
      <c r="AQ69"/>
    </row>
    <row r="70" spans="1:43" x14ac:dyDescent="0.2">
      <c r="A70" t="s">
        <v>407</v>
      </c>
      <c r="B70" t="s">
        <v>479</v>
      </c>
      <c r="C70" t="s">
        <v>916</v>
      </c>
      <c r="D70" t="s">
        <v>1039</v>
      </c>
      <c r="E70" s="3">
        <v>76.022222222222226</v>
      </c>
      <c r="F70" s="3">
        <f>Table3[[#This Row],[Total Hours Nurse Staffing]]/Table3[[#This Row],[MDS Census]]</f>
        <v>3.5352601578485818</v>
      </c>
      <c r="G70" s="3">
        <f>Table3[[#This Row],[Total Direct Care Staff Hours]]/Table3[[#This Row],[MDS Census]]</f>
        <v>3.328595439929845</v>
      </c>
      <c r="H70" s="3">
        <f>Table3[[#This Row],[Total RN Hours (w/ Admin, DON)]]/Table3[[#This Row],[MDS Census]]</f>
        <v>0.26348289973691902</v>
      </c>
      <c r="I70" s="3">
        <f>Table3[[#This Row],[RN Hours (excl. Admin, DON)]]/Table3[[#This Row],[MDS Census]]</f>
        <v>0.13555977784273604</v>
      </c>
      <c r="J70" s="3">
        <f t="shared" si="2"/>
        <v>268.75833333333333</v>
      </c>
      <c r="K70" s="3">
        <f>SUM(Table3[[#This Row],[RN Hours (excl. Admin, DON)]], Table3[[#This Row],[LPN Hours (excl. Admin)]], Table3[[#This Row],[CNA Hours]], Table3[[#This Row],[NA TR Hours]], Table3[[#This Row],[Med Aide/Tech Hours]])</f>
        <v>253.04722222222222</v>
      </c>
      <c r="L70" s="3">
        <f>SUM(Table3[[#This Row],[RN Hours (excl. Admin, DON)]:[RN DON Hours]])</f>
        <v>20.030555555555555</v>
      </c>
      <c r="M70" s="3">
        <v>10.305555555555555</v>
      </c>
      <c r="N70" s="3">
        <v>4.125</v>
      </c>
      <c r="O70" s="3">
        <v>5.6</v>
      </c>
      <c r="P70" s="3">
        <f>SUM(Table3[[#This Row],[LPN Hours (excl. Admin)]:[LPN Admin Hours]])</f>
        <v>81.358333333333334</v>
      </c>
      <c r="Q70" s="3">
        <v>75.37222222222222</v>
      </c>
      <c r="R70" s="3">
        <v>5.9861111111111107</v>
      </c>
      <c r="S70" s="3">
        <f>SUM(Table3[[#This Row],[CNA Hours]], Table3[[#This Row],[NA TR Hours]], Table3[[#This Row],[Med Aide/Tech Hours]])</f>
        <v>167.36944444444444</v>
      </c>
      <c r="T70" s="3">
        <v>146.31666666666666</v>
      </c>
      <c r="U70" s="3">
        <v>9.0083333333333329</v>
      </c>
      <c r="V70" s="3">
        <v>12.044444444444444</v>
      </c>
      <c r="W70" s="3">
        <f>SUM(Table3[[#This Row],[RN Hours Contract]:[Med Aide Hours Contract]])</f>
        <v>8.3805555555555564</v>
      </c>
      <c r="X70" s="3">
        <v>1.461111111111111</v>
      </c>
      <c r="Y70" s="3">
        <v>0</v>
      </c>
      <c r="Z70" s="3">
        <v>0</v>
      </c>
      <c r="AA70" s="3">
        <v>3.2666666666666666</v>
      </c>
      <c r="AB70" s="3">
        <v>0</v>
      </c>
      <c r="AC70" s="3">
        <v>3.6527777777777777</v>
      </c>
      <c r="AD70" s="3">
        <v>0</v>
      </c>
      <c r="AE70" s="3">
        <v>0</v>
      </c>
      <c r="AF70" t="s">
        <v>68</v>
      </c>
      <c r="AG70" s="13">
        <v>4</v>
      </c>
      <c r="AQ70"/>
    </row>
    <row r="71" spans="1:43" x14ac:dyDescent="0.2">
      <c r="A71" t="s">
        <v>407</v>
      </c>
      <c r="B71" t="s">
        <v>480</v>
      </c>
      <c r="C71" t="s">
        <v>837</v>
      </c>
      <c r="D71" t="s">
        <v>1038</v>
      </c>
      <c r="E71" s="3">
        <v>24.533333333333335</v>
      </c>
      <c r="F71" s="3">
        <f>Table3[[#This Row],[Total Hours Nurse Staffing]]/Table3[[#This Row],[MDS Census]]</f>
        <v>4.1774230072463769</v>
      </c>
      <c r="G71" s="3">
        <f>Table3[[#This Row],[Total Direct Care Staff Hours]]/Table3[[#This Row],[MDS Census]]</f>
        <v>4.1615715579710137</v>
      </c>
      <c r="H71" s="3">
        <f>Table3[[#This Row],[Total RN Hours (w/ Admin, DON)]]/Table3[[#This Row],[MDS Census]]</f>
        <v>0.40964673913043481</v>
      </c>
      <c r="I71" s="3">
        <f>Table3[[#This Row],[RN Hours (excl. Admin, DON)]]/Table3[[#This Row],[MDS Census]]</f>
        <v>0.39379528985507245</v>
      </c>
      <c r="J71" s="3">
        <f t="shared" si="2"/>
        <v>102.48611111111111</v>
      </c>
      <c r="K71" s="3">
        <f>SUM(Table3[[#This Row],[RN Hours (excl. Admin, DON)]], Table3[[#This Row],[LPN Hours (excl. Admin)]], Table3[[#This Row],[CNA Hours]], Table3[[#This Row],[NA TR Hours]], Table3[[#This Row],[Med Aide/Tech Hours]])</f>
        <v>102.09722222222221</v>
      </c>
      <c r="L71" s="3">
        <f>SUM(Table3[[#This Row],[RN Hours (excl. Admin, DON)]:[RN DON Hours]])</f>
        <v>10.050000000000001</v>
      </c>
      <c r="M71" s="3">
        <v>9.6611111111111114</v>
      </c>
      <c r="N71" s="3">
        <v>0</v>
      </c>
      <c r="O71" s="3">
        <v>0.3888888888888889</v>
      </c>
      <c r="P71" s="3">
        <f>SUM(Table3[[#This Row],[LPN Hours (excl. Admin)]:[LPN Admin Hours]])</f>
        <v>32.401111111111113</v>
      </c>
      <c r="Q71" s="3">
        <v>32.401111111111113</v>
      </c>
      <c r="R71" s="3">
        <v>0</v>
      </c>
      <c r="S71" s="3">
        <f>SUM(Table3[[#This Row],[CNA Hours]], Table3[[#This Row],[NA TR Hours]], Table3[[#This Row],[Med Aide/Tech Hours]])</f>
        <v>60.034999999999997</v>
      </c>
      <c r="T71" s="3">
        <v>51.152222222222221</v>
      </c>
      <c r="U71" s="3">
        <v>0</v>
      </c>
      <c r="V71" s="3">
        <v>8.8827777777777772</v>
      </c>
      <c r="W71" s="3">
        <f>SUM(Table3[[#This Row],[RN Hours Contract]:[Med Aide Hours Contract]])</f>
        <v>0</v>
      </c>
      <c r="X71" s="3">
        <v>0</v>
      </c>
      <c r="Y71" s="3">
        <v>0</v>
      </c>
      <c r="Z71" s="3">
        <v>0</v>
      </c>
      <c r="AA71" s="3">
        <v>0</v>
      </c>
      <c r="AB71" s="3">
        <v>0</v>
      </c>
      <c r="AC71" s="3">
        <v>0</v>
      </c>
      <c r="AD71" s="3">
        <v>0</v>
      </c>
      <c r="AE71" s="3">
        <v>0</v>
      </c>
      <c r="AF71" t="s">
        <v>69</v>
      </c>
      <c r="AG71" s="13">
        <v>4</v>
      </c>
      <c r="AQ71"/>
    </row>
    <row r="72" spans="1:43" x14ac:dyDescent="0.2">
      <c r="A72" t="s">
        <v>407</v>
      </c>
      <c r="B72" t="s">
        <v>481</v>
      </c>
      <c r="C72" t="s">
        <v>873</v>
      </c>
      <c r="D72" t="s">
        <v>1046</v>
      </c>
      <c r="E72" s="3">
        <v>126.76666666666667</v>
      </c>
      <c r="F72" s="3">
        <f>Table3[[#This Row],[Total Hours Nurse Staffing]]/Table3[[#This Row],[MDS Census]]</f>
        <v>3.7131440091156103</v>
      </c>
      <c r="G72" s="3">
        <f>Table3[[#This Row],[Total Direct Care Staff Hours]]/Table3[[#This Row],[MDS Census]]</f>
        <v>3.4887159260233149</v>
      </c>
      <c r="H72" s="3">
        <f>Table3[[#This Row],[Total RN Hours (w/ Admin, DON)]]/Table3[[#This Row],[MDS Census]]</f>
        <v>0.44744237005872556</v>
      </c>
      <c r="I72" s="3">
        <f>Table3[[#This Row],[RN Hours (excl. Admin, DON)]]/Table3[[#This Row],[MDS Census]]</f>
        <v>0.22301428696643</v>
      </c>
      <c r="J72" s="3">
        <f t="shared" si="2"/>
        <v>470.70288888888888</v>
      </c>
      <c r="K72" s="3">
        <f>SUM(Table3[[#This Row],[RN Hours (excl. Admin, DON)]], Table3[[#This Row],[LPN Hours (excl. Admin)]], Table3[[#This Row],[CNA Hours]], Table3[[#This Row],[NA TR Hours]], Table3[[#This Row],[Med Aide/Tech Hours]])</f>
        <v>442.25288888888889</v>
      </c>
      <c r="L72" s="3">
        <f>SUM(Table3[[#This Row],[RN Hours (excl. Admin, DON)]:[RN DON Hours]])</f>
        <v>56.720777777777776</v>
      </c>
      <c r="M72" s="3">
        <v>28.270777777777777</v>
      </c>
      <c r="N72" s="3">
        <v>23.408333333333335</v>
      </c>
      <c r="O72" s="3">
        <v>5.041666666666667</v>
      </c>
      <c r="P72" s="3">
        <f>SUM(Table3[[#This Row],[LPN Hours (excl. Admin)]:[LPN Admin Hours]])</f>
        <v>148.553</v>
      </c>
      <c r="Q72" s="3">
        <v>148.553</v>
      </c>
      <c r="R72" s="3">
        <v>0</v>
      </c>
      <c r="S72" s="3">
        <f>SUM(Table3[[#This Row],[CNA Hours]], Table3[[#This Row],[NA TR Hours]], Table3[[#This Row],[Med Aide/Tech Hours]])</f>
        <v>265.42911111111113</v>
      </c>
      <c r="T72" s="3">
        <v>261.16522222222221</v>
      </c>
      <c r="U72" s="3">
        <v>0</v>
      </c>
      <c r="V72" s="3">
        <v>4.2638888888888893</v>
      </c>
      <c r="W72" s="3">
        <f>SUM(Table3[[#This Row],[RN Hours Contract]:[Med Aide Hours Contract]])</f>
        <v>125.3111111111111</v>
      </c>
      <c r="X72" s="3">
        <v>0</v>
      </c>
      <c r="Y72" s="3">
        <v>0</v>
      </c>
      <c r="Z72" s="3">
        <v>0</v>
      </c>
      <c r="AA72" s="3">
        <v>46.880555555555553</v>
      </c>
      <c r="AB72" s="3">
        <v>0</v>
      </c>
      <c r="AC72" s="3">
        <v>78.430555555555557</v>
      </c>
      <c r="AD72" s="3">
        <v>0</v>
      </c>
      <c r="AE72" s="3">
        <v>0</v>
      </c>
      <c r="AF72" t="s">
        <v>70</v>
      </c>
      <c r="AG72" s="13">
        <v>4</v>
      </c>
      <c r="AQ72"/>
    </row>
    <row r="73" spans="1:43" x14ac:dyDescent="0.2">
      <c r="A73" t="s">
        <v>407</v>
      </c>
      <c r="B73" t="s">
        <v>482</v>
      </c>
      <c r="C73" t="s">
        <v>917</v>
      </c>
      <c r="D73" t="s">
        <v>1027</v>
      </c>
      <c r="E73" s="3">
        <v>125.56666666666666</v>
      </c>
      <c r="F73" s="3">
        <f>Table3[[#This Row],[Total Hours Nurse Staffing]]/Table3[[#This Row],[MDS Census]]</f>
        <v>3.3463339527475449</v>
      </c>
      <c r="G73" s="3">
        <f>Table3[[#This Row],[Total Direct Care Staff Hours]]/Table3[[#This Row],[MDS Census]]</f>
        <v>3.2183718255021683</v>
      </c>
      <c r="H73" s="3">
        <f>Table3[[#This Row],[Total RN Hours (w/ Admin, DON)]]/Table3[[#This Row],[MDS Census]]</f>
        <v>0.35647464826121583</v>
      </c>
      <c r="I73" s="3">
        <f>Table3[[#This Row],[RN Hours (excl. Admin, DON)]]/Table3[[#This Row],[MDS Census]]</f>
        <v>0.2285125210158393</v>
      </c>
      <c r="J73" s="3">
        <f t="shared" si="2"/>
        <v>420.18800000000005</v>
      </c>
      <c r="K73" s="3">
        <f>SUM(Table3[[#This Row],[RN Hours (excl. Admin, DON)]], Table3[[#This Row],[LPN Hours (excl. Admin)]], Table3[[#This Row],[CNA Hours]], Table3[[#This Row],[NA TR Hours]], Table3[[#This Row],[Med Aide/Tech Hours]])</f>
        <v>404.12022222222225</v>
      </c>
      <c r="L73" s="3">
        <f>SUM(Table3[[#This Row],[RN Hours (excl. Admin, DON)]:[RN DON Hours]])</f>
        <v>44.761333333333333</v>
      </c>
      <c r="M73" s="3">
        <v>28.693555555555555</v>
      </c>
      <c r="N73" s="3">
        <v>10.734444444444442</v>
      </c>
      <c r="O73" s="3">
        <v>5.333333333333333</v>
      </c>
      <c r="P73" s="3">
        <f>SUM(Table3[[#This Row],[LPN Hours (excl. Admin)]:[LPN Admin Hours]])</f>
        <v>131.3067777777778</v>
      </c>
      <c r="Q73" s="3">
        <v>131.3067777777778</v>
      </c>
      <c r="R73" s="3">
        <v>0</v>
      </c>
      <c r="S73" s="3">
        <f>SUM(Table3[[#This Row],[CNA Hours]], Table3[[#This Row],[NA TR Hours]], Table3[[#This Row],[Med Aide/Tech Hours]])</f>
        <v>244.11988888888891</v>
      </c>
      <c r="T73" s="3">
        <v>244.11988888888891</v>
      </c>
      <c r="U73" s="3">
        <v>0</v>
      </c>
      <c r="V73" s="3">
        <v>0</v>
      </c>
      <c r="W73" s="3">
        <f>SUM(Table3[[#This Row],[RN Hours Contract]:[Med Aide Hours Contract]])</f>
        <v>97.593777777777788</v>
      </c>
      <c r="X73" s="3">
        <v>0</v>
      </c>
      <c r="Y73" s="3">
        <v>0</v>
      </c>
      <c r="Z73" s="3">
        <v>0</v>
      </c>
      <c r="AA73" s="3">
        <v>17.682333333333329</v>
      </c>
      <c r="AB73" s="3">
        <v>0</v>
      </c>
      <c r="AC73" s="3">
        <v>79.911444444444456</v>
      </c>
      <c r="AD73" s="3">
        <v>0</v>
      </c>
      <c r="AE73" s="3">
        <v>0</v>
      </c>
      <c r="AF73" t="s">
        <v>71</v>
      </c>
      <c r="AG73" s="13">
        <v>4</v>
      </c>
      <c r="AQ73"/>
    </row>
    <row r="74" spans="1:43" x14ac:dyDescent="0.2">
      <c r="A74" t="s">
        <v>407</v>
      </c>
      <c r="B74" t="s">
        <v>483</v>
      </c>
      <c r="C74" t="s">
        <v>822</v>
      </c>
      <c r="D74" t="s">
        <v>1049</v>
      </c>
      <c r="E74" s="3">
        <v>90.75555555555556</v>
      </c>
      <c r="F74" s="3">
        <f>Table3[[#This Row],[Total Hours Nurse Staffing]]/Table3[[#This Row],[MDS Census]]</f>
        <v>3.6579187071498533</v>
      </c>
      <c r="G74" s="3">
        <f>Table3[[#This Row],[Total Direct Care Staff Hours]]/Table3[[#This Row],[MDS Census]]</f>
        <v>3.3007553868756121</v>
      </c>
      <c r="H74" s="3">
        <f>Table3[[#This Row],[Total RN Hours (w/ Admin, DON)]]/Table3[[#This Row],[MDS Census]]</f>
        <v>0.66957639569049954</v>
      </c>
      <c r="I74" s="3">
        <f>Table3[[#This Row],[RN Hours (excl. Admin, DON)]]/Table3[[#This Row],[MDS Census]]</f>
        <v>0.34268364348677766</v>
      </c>
      <c r="J74" s="3">
        <f t="shared" si="2"/>
        <v>331.9764444444445</v>
      </c>
      <c r="K74" s="3">
        <f>SUM(Table3[[#This Row],[RN Hours (excl. Admin, DON)]], Table3[[#This Row],[LPN Hours (excl. Admin)]], Table3[[#This Row],[CNA Hours]], Table3[[#This Row],[NA TR Hours]], Table3[[#This Row],[Med Aide/Tech Hours]])</f>
        <v>299.56188888888892</v>
      </c>
      <c r="L74" s="3">
        <f>SUM(Table3[[#This Row],[RN Hours (excl. Admin, DON)]:[RN DON Hours]])</f>
        <v>60.767777777777781</v>
      </c>
      <c r="M74" s="3">
        <v>31.100444444444445</v>
      </c>
      <c r="N74" s="3">
        <v>24.067333333333334</v>
      </c>
      <c r="O74" s="3">
        <v>5.6</v>
      </c>
      <c r="P74" s="3">
        <f>SUM(Table3[[#This Row],[LPN Hours (excl. Admin)]:[LPN Admin Hours]])</f>
        <v>71.482222222222219</v>
      </c>
      <c r="Q74" s="3">
        <v>68.734999999999999</v>
      </c>
      <c r="R74" s="3">
        <v>2.7472222222222222</v>
      </c>
      <c r="S74" s="3">
        <f>SUM(Table3[[#This Row],[CNA Hours]], Table3[[#This Row],[NA TR Hours]], Table3[[#This Row],[Med Aide/Tech Hours]])</f>
        <v>199.72644444444447</v>
      </c>
      <c r="T74" s="3">
        <v>199.72644444444447</v>
      </c>
      <c r="U74" s="3">
        <v>0</v>
      </c>
      <c r="V74" s="3">
        <v>0</v>
      </c>
      <c r="W74" s="3">
        <f>SUM(Table3[[#This Row],[RN Hours Contract]:[Med Aide Hours Contract]])</f>
        <v>56.916666666666664</v>
      </c>
      <c r="X74" s="3">
        <v>0.46666666666666667</v>
      </c>
      <c r="Y74" s="3">
        <v>0</v>
      </c>
      <c r="Z74" s="3">
        <v>0</v>
      </c>
      <c r="AA74" s="3">
        <v>17.127777777777776</v>
      </c>
      <c r="AB74" s="3">
        <v>0</v>
      </c>
      <c r="AC74" s="3">
        <v>39.322222222222223</v>
      </c>
      <c r="AD74" s="3">
        <v>0</v>
      </c>
      <c r="AE74" s="3">
        <v>0</v>
      </c>
      <c r="AF74" t="s">
        <v>72</v>
      </c>
      <c r="AG74" s="13">
        <v>4</v>
      </c>
      <c r="AQ74"/>
    </row>
    <row r="75" spans="1:43" x14ac:dyDescent="0.2">
      <c r="A75" t="s">
        <v>407</v>
      </c>
      <c r="B75" t="s">
        <v>484</v>
      </c>
      <c r="C75" t="s">
        <v>906</v>
      </c>
      <c r="D75" t="s">
        <v>1062</v>
      </c>
      <c r="E75" s="3">
        <v>96.177777777777777</v>
      </c>
      <c r="F75" s="3">
        <f>Table3[[#This Row],[Total Hours Nurse Staffing]]/Table3[[#This Row],[MDS Census]]</f>
        <v>3.6220113216266179</v>
      </c>
      <c r="G75" s="3">
        <f>Table3[[#This Row],[Total Direct Care Staff Hours]]/Table3[[#This Row],[MDS Census]]</f>
        <v>3.2228176987061001</v>
      </c>
      <c r="H75" s="3">
        <f>Table3[[#This Row],[Total RN Hours (w/ Admin, DON)]]/Table3[[#This Row],[MDS Census]]</f>
        <v>0.71779574861367834</v>
      </c>
      <c r="I75" s="3">
        <f>Table3[[#This Row],[RN Hours (excl. Admin, DON)]]/Table3[[#This Row],[MDS Census]]</f>
        <v>0.31860212569316082</v>
      </c>
      <c r="J75" s="3">
        <f t="shared" si="2"/>
        <v>348.35700000000003</v>
      </c>
      <c r="K75" s="3">
        <f>SUM(Table3[[#This Row],[RN Hours (excl. Admin, DON)]], Table3[[#This Row],[LPN Hours (excl. Admin)]], Table3[[#This Row],[CNA Hours]], Table3[[#This Row],[NA TR Hours]], Table3[[#This Row],[Med Aide/Tech Hours]])</f>
        <v>309.96344444444446</v>
      </c>
      <c r="L75" s="3">
        <f>SUM(Table3[[#This Row],[RN Hours (excl. Admin, DON)]:[RN DON Hours]])</f>
        <v>69.036000000000001</v>
      </c>
      <c r="M75" s="3">
        <v>30.642444444444447</v>
      </c>
      <c r="N75" s="3">
        <v>32.654666666666664</v>
      </c>
      <c r="O75" s="3">
        <v>5.7388888888888889</v>
      </c>
      <c r="P75" s="3">
        <f>SUM(Table3[[#This Row],[LPN Hours (excl. Admin)]:[LPN Admin Hours]])</f>
        <v>89.38066666666667</v>
      </c>
      <c r="Q75" s="3">
        <v>89.38066666666667</v>
      </c>
      <c r="R75" s="3">
        <v>0</v>
      </c>
      <c r="S75" s="3">
        <f>SUM(Table3[[#This Row],[CNA Hours]], Table3[[#This Row],[NA TR Hours]], Table3[[#This Row],[Med Aide/Tech Hours]])</f>
        <v>189.94033333333334</v>
      </c>
      <c r="T75" s="3">
        <v>182.54033333333334</v>
      </c>
      <c r="U75" s="3">
        <v>0</v>
      </c>
      <c r="V75" s="3">
        <v>7.4</v>
      </c>
      <c r="W75" s="3">
        <f>SUM(Table3[[#This Row],[RN Hours Contract]:[Med Aide Hours Contract]])</f>
        <v>19.869444444444444</v>
      </c>
      <c r="X75" s="3">
        <v>1.6333333333333333</v>
      </c>
      <c r="Y75" s="3">
        <v>0</v>
      </c>
      <c r="Z75" s="3">
        <v>0</v>
      </c>
      <c r="AA75" s="3">
        <v>18.236111111111111</v>
      </c>
      <c r="AB75" s="3">
        <v>0</v>
      </c>
      <c r="AC75" s="3">
        <v>0</v>
      </c>
      <c r="AD75" s="3">
        <v>0</v>
      </c>
      <c r="AE75" s="3">
        <v>0</v>
      </c>
      <c r="AF75" t="s">
        <v>73</v>
      </c>
      <c r="AG75" s="13">
        <v>4</v>
      </c>
      <c r="AQ75"/>
    </row>
    <row r="76" spans="1:43" x14ac:dyDescent="0.2">
      <c r="A76" t="s">
        <v>407</v>
      </c>
      <c r="B76" t="s">
        <v>485</v>
      </c>
      <c r="C76" t="s">
        <v>824</v>
      </c>
      <c r="D76" t="s">
        <v>1045</v>
      </c>
      <c r="E76" s="3">
        <v>38.1</v>
      </c>
      <c r="F76" s="3">
        <f>Table3[[#This Row],[Total Hours Nurse Staffing]]/Table3[[#This Row],[MDS Census]]</f>
        <v>6.5230271216097986</v>
      </c>
      <c r="G76" s="3">
        <f>Table3[[#This Row],[Total Direct Care Staff Hours]]/Table3[[#This Row],[MDS Census]]</f>
        <v>6.0050918635170598</v>
      </c>
      <c r="H76" s="3">
        <f>Table3[[#This Row],[Total RN Hours (w/ Admin, DON)]]/Table3[[#This Row],[MDS Census]]</f>
        <v>0.98759405074365703</v>
      </c>
      <c r="I76" s="3">
        <f>Table3[[#This Row],[RN Hours (excl. Admin, DON)]]/Table3[[#This Row],[MDS Census]]</f>
        <v>0.46965879265091864</v>
      </c>
      <c r="J76" s="3">
        <f t="shared" si="2"/>
        <v>248.52733333333333</v>
      </c>
      <c r="K76" s="3">
        <f>SUM(Table3[[#This Row],[RN Hours (excl. Admin, DON)]], Table3[[#This Row],[LPN Hours (excl. Admin)]], Table3[[#This Row],[CNA Hours]], Table3[[#This Row],[NA TR Hours]], Table3[[#This Row],[Med Aide/Tech Hours]])</f>
        <v>228.79399999999998</v>
      </c>
      <c r="L76" s="3">
        <f>SUM(Table3[[#This Row],[RN Hours (excl. Admin, DON)]:[RN DON Hours]])</f>
        <v>37.627333333333333</v>
      </c>
      <c r="M76" s="3">
        <v>17.894000000000002</v>
      </c>
      <c r="N76" s="3">
        <v>15.644444444444444</v>
      </c>
      <c r="O76" s="3">
        <v>4.0888888888888886</v>
      </c>
      <c r="P76" s="3">
        <f>SUM(Table3[[#This Row],[LPN Hours (excl. Admin)]:[LPN Admin Hours]])</f>
        <v>55.954777777777778</v>
      </c>
      <c r="Q76" s="3">
        <v>55.954777777777778</v>
      </c>
      <c r="R76" s="3">
        <v>0</v>
      </c>
      <c r="S76" s="3">
        <f>SUM(Table3[[#This Row],[CNA Hours]], Table3[[#This Row],[NA TR Hours]], Table3[[#This Row],[Med Aide/Tech Hours]])</f>
        <v>154.94522222222221</v>
      </c>
      <c r="T76" s="3">
        <v>154.94522222222221</v>
      </c>
      <c r="U76" s="3">
        <v>0</v>
      </c>
      <c r="V76" s="3">
        <v>0</v>
      </c>
      <c r="W76" s="3">
        <f>SUM(Table3[[#This Row],[RN Hours Contract]:[Med Aide Hours Contract]])</f>
        <v>1.0118888888888888</v>
      </c>
      <c r="X76" s="3">
        <v>0.41133333333333338</v>
      </c>
      <c r="Y76" s="3">
        <v>0</v>
      </c>
      <c r="Z76" s="3">
        <v>0</v>
      </c>
      <c r="AA76" s="3">
        <v>0.60055555555555551</v>
      </c>
      <c r="AB76" s="3">
        <v>0</v>
      </c>
      <c r="AC76" s="3">
        <v>0</v>
      </c>
      <c r="AD76" s="3">
        <v>0</v>
      </c>
      <c r="AE76" s="3">
        <v>0</v>
      </c>
      <c r="AF76" t="s">
        <v>74</v>
      </c>
      <c r="AG76" s="13">
        <v>4</v>
      </c>
      <c r="AQ76"/>
    </row>
    <row r="77" spans="1:43" x14ac:dyDescent="0.2">
      <c r="A77" t="s">
        <v>407</v>
      </c>
      <c r="B77" t="s">
        <v>486</v>
      </c>
      <c r="C77" t="s">
        <v>887</v>
      </c>
      <c r="D77" t="s">
        <v>1033</v>
      </c>
      <c r="E77" s="3">
        <v>41.722222222222221</v>
      </c>
      <c r="F77" s="3">
        <f>Table3[[#This Row],[Total Hours Nurse Staffing]]/Table3[[#This Row],[MDS Census]]</f>
        <v>4.2634993342210388</v>
      </c>
      <c r="G77" s="3">
        <f>Table3[[#This Row],[Total Direct Care Staff Hours]]/Table3[[#This Row],[MDS Census]]</f>
        <v>3.8847776298268974</v>
      </c>
      <c r="H77" s="3">
        <f>Table3[[#This Row],[Total RN Hours (w/ Admin, DON)]]/Table3[[#This Row],[MDS Census]]</f>
        <v>0.52625299600532627</v>
      </c>
      <c r="I77" s="3">
        <f>Table3[[#This Row],[RN Hours (excl. Admin, DON)]]/Table3[[#This Row],[MDS Census]]</f>
        <v>0.35993342210386148</v>
      </c>
      <c r="J77" s="3">
        <f t="shared" si="2"/>
        <v>177.88266666666667</v>
      </c>
      <c r="K77" s="3">
        <f>SUM(Table3[[#This Row],[RN Hours (excl. Admin, DON)]], Table3[[#This Row],[LPN Hours (excl. Admin)]], Table3[[#This Row],[CNA Hours]], Table3[[#This Row],[NA TR Hours]], Table3[[#This Row],[Med Aide/Tech Hours]])</f>
        <v>162.08155555555555</v>
      </c>
      <c r="L77" s="3">
        <f>SUM(Table3[[#This Row],[RN Hours (excl. Admin, DON)]:[RN DON Hours]])</f>
        <v>21.956444444444447</v>
      </c>
      <c r="M77" s="3">
        <v>15.017222222222221</v>
      </c>
      <c r="N77" s="3">
        <v>0</v>
      </c>
      <c r="O77" s="3">
        <v>6.9392222222222246</v>
      </c>
      <c r="P77" s="3">
        <f>SUM(Table3[[#This Row],[LPN Hours (excl. Admin)]:[LPN Admin Hours]])</f>
        <v>52.30822222222222</v>
      </c>
      <c r="Q77" s="3">
        <v>43.446333333333335</v>
      </c>
      <c r="R77" s="3">
        <v>8.8618888888888865</v>
      </c>
      <c r="S77" s="3">
        <f>SUM(Table3[[#This Row],[CNA Hours]], Table3[[#This Row],[NA TR Hours]], Table3[[#This Row],[Med Aide/Tech Hours]])</f>
        <v>103.61799999999999</v>
      </c>
      <c r="T77" s="3">
        <v>99.971222222222224</v>
      </c>
      <c r="U77" s="3">
        <v>0</v>
      </c>
      <c r="V77" s="3">
        <v>3.6467777777777783</v>
      </c>
      <c r="W77" s="3">
        <f>SUM(Table3[[#This Row],[RN Hours Contract]:[Med Aide Hours Contract]])</f>
        <v>23.088333333333331</v>
      </c>
      <c r="X77" s="3">
        <v>0.95277777777777772</v>
      </c>
      <c r="Y77" s="3">
        <v>0</v>
      </c>
      <c r="Z77" s="3">
        <v>0</v>
      </c>
      <c r="AA77" s="3">
        <v>11.600333333333333</v>
      </c>
      <c r="AB77" s="3">
        <v>0</v>
      </c>
      <c r="AC77" s="3">
        <v>10.535222222222222</v>
      </c>
      <c r="AD77" s="3">
        <v>0</v>
      </c>
      <c r="AE77" s="3">
        <v>0</v>
      </c>
      <c r="AF77" t="s">
        <v>75</v>
      </c>
      <c r="AG77" s="13">
        <v>4</v>
      </c>
      <c r="AQ77"/>
    </row>
    <row r="78" spans="1:43" x14ac:dyDescent="0.2">
      <c r="A78" t="s">
        <v>407</v>
      </c>
      <c r="B78" t="s">
        <v>487</v>
      </c>
      <c r="C78" t="s">
        <v>918</v>
      </c>
      <c r="D78" t="s">
        <v>1067</v>
      </c>
      <c r="E78" s="3">
        <v>50.044444444444444</v>
      </c>
      <c r="F78" s="3">
        <f>Table3[[#This Row],[Total Hours Nurse Staffing]]/Table3[[#This Row],[MDS Census]]</f>
        <v>3.7056283303730013</v>
      </c>
      <c r="G78" s="3">
        <f>Table3[[#This Row],[Total Direct Care Staff Hours]]/Table3[[#This Row],[MDS Census]]</f>
        <v>3.3450599467140316</v>
      </c>
      <c r="H78" s="3">
        <f>Table3[[#This Row],[Total RN Hours (w/ Admin, DON)]]/Table3[[#This Row],[MDS Census]]</f>
        <v>0.3761478685612788</v>
      </c>
      <c r="I78" s="3">
        <f>Table3[[#This Row],[RN Hours (excl. Admin, DON)]]/Table3[[#This Row],[MDS Census]]</f>
        <v>5.2879662522202484E-2</v>
      </c>
      <c r="J78" s="3">
        <f t="shared" si="2"/>
        <v>185.44611111111109</v>
      </c>
      <c r="K78" s="3">
        <f>SUM(Table3[[#This Row],[RN Hours (excl. Admin, DON)]], Table3[[#This Row],[LPN Hours (excl. Admin)]], Table3[[#This Row],[CNA Hours]], Table3[[#This Row],[NA TR Hours]], Table3[[#This Row],[Med Aide/Tech Hours]])</f>
        <v>167.40166666666664</v>
      </c>
      <c r="L78" s="3">
        <f>SUM(Table3[[#This Row],[RN Hours (excl. Admin, DON)]:[RN DON Hours]])</f>
        <v>18.824111111111108</v>
      </c>
      <c r="M78" s="3">
        <v>2.6463333333333332</v>
      </c>
      <c r="N78" s="3">
        <v>11.2</v>
      </c>
      <c r="O78" s="3">
        <v>4.9777777777777779</v>
      </c>
      <c r="P78" s="3">
        <f>SUM(Table3[[#This Row],[LPN Hours (excl. Admin)]:[LPN Admin Hours]])</f>
        <v>48.647999999999996</v>
      </c>
      <c r="Q78" s="3">
        <v>46.781333333333329</v>
      </c>
      <c r="R78" s="3">
        <v>1.8666666666666667</v>
      </c>
      <c r="S78" s="3">
        <f>SUM(Table3[[#This Row],[CNA Hours]], Table3[[#This Row],[NA TR Hours]], Table3[[#This Row],[Med Aide/Tech Hours]])</f>
        <v>117.97399999999999</v>
      </c>
      <c r="T78" s="3">
        <v>84.301777777777772</v>
      </c>
      <c r="U78" s="3">
        <v>0.30833333333333335</v>
      </c>
      <c r="V78" s="3">
        <v>33.363888888888887</v>
      </c>
      <c r="W78" s="3">
        <f>SUM(Table3[[#This Row],[RN Hours Contract]:[Med Aide Hours Contract]])</f>
        <v>28.576666666666672</v>
      </c>
      <c r="X78" s="3">
        <v>0.97133333333333338</v>
      </c>
      <c r="Y78" s="3">
        <v>0</v>
      </c>
      <c r="Z78" s="3">
        <v>0</v>
      </c>
      <c r="AA78" s="3">
        <v>16.611888888888892</v>
      </c>
      <c r="AB78" s="3">
        <v>0</v>
      </c>
      <c r="AC78" s="3">
        <v>10.993444444444446</v>
      </c>
      <c r="AD78" s="3">
        <v>0</v>
      </c>
      <c r="AE78" s="3">
        <v>0</v>
      </c>
      <c r="AF78" t="s">
        <v>76</v>
      </c>
      <c r="AG78" s="13">
        <v>4</v>
      </c>
      <c r="AQ78"/>
    </row>
    <row r="79" spans="1:43" x14ac:dyDescent="0.2">
      <c r="A79" t="s">
        <v>407</v>
      </c>
      <c r="B79" t="s">
        <v>488</v>
      </c>
      <c r="C79" t="s">
        <v>919</v>
      </c>
      <c r="D79" t="s">
        <v>1024</v>
      </c>
      <c r="E79" s="3">
        <v>103.12222222222222</v>
      </c>
      <c r="F79" s="3">
        <f>Table3[[#This Row],[Total Hours Nurse Staffing]]/Table3[[#This Row],[MDS Census]]</f>
        <v>3.6014976834392844</v>
      </c>
      <c r="G79" s="3">
        <f>Table3[[#This Row],[Total Direct Care Staff Hours]]/Table3[[#This Row],[MDS Census]]</f>
        <v>3.323591207843982</v>
      </c>
      <c r="H79" s="3">
        <f>Table3[[#This Row],[Total RN Hours (w/ Admin, DON)]]/Table3[[#This Row],[MDS Census]]</f>
        <v>0.41970154078224325</v>
      </c>
      <c r="I79" s="3">
        <f>Table3[[#This Row],[RN Hours (excl. Admin, DON)]]/Table3[[#This Row],[MDS Census]]</f>
        <v>0.1918974248464605</v>
      </c>
      <c r="J79" s="3">
        <f t="shared" si="2"/>
        <v>371.39444444444445</v>
      </c>
      <c r="K79" s="3">
        <f>SUM(Table3[[#This Row],[RN Hours (excl. Admin, DON)]], Table3[[#This Row],[LPN Hours (excl. Admin)]], Table3[[#This Row],[CNA Hours]], Table3[[#This Row],[NA TR Hours]], Table3[[#This Row],[Med Aide/Tech Hours]])</f>
        <v>342.73611111111109</v>
      </c>
      <c r="L79" s="3">
        <f>SUM(Table3[[#This Row],[RN Hours (excl. Admin, DON)]:[RN DON Hours]])</f>
        <v>43.280555555555551</v>
      </c>
      <c r="M79" s="3">
        <v>19.788888888888888</v>
      </c>
      <c r="N79" s="3">
        <v>18.530555555555555</v>
      </c>
      <c r="O79" s="3">
        <v>4.9611111111111112</v>
      </c>
      <c r="P79" s="3">
        <f>SUM(Table3[[#This Row],[LPN Hours (excl. Admin)]:[LPN Admin Hours]])</f>
        <v>114.15277777777779</v>
      </c>
      <c r="Q79" s="3">
        <v>108.98611111111111</v>
      </c>
      <c r="R79" s="3">
        <v>5.166666666666667</v>
      </c>
      <c r="S79" s="3">
        <f>SUM(Table3[[#This Row],[CNA Hours]], Table3[[#This Row],[NA TR Hours]], Table3[[#This Row],[Med Aide/Tech Hours]])</f>
        <v>213.96111111111111</v>
      </c>
      <c r="T79" s="3">
        <v>213.96111111111111</v>
      </c>
      <c r="U79" s="3">
        <v>0</v>
      </c>
      <c r="V79" s="3">
        <v>0</v>
      </c>
      <c r="W79" s="3">
        <f>SUM(Table3[[#This Row],[RN Hours Contract]:[Med Aide Hours Contract]])</f>
        <v>42.144444444444446</v>
      </c>
      <c r="X79" s="3">
        <v>2.2222222222222223E-2</v>
      </c>
      <c r="Y79" s="3">
        <v>0</v>
      </c>
      <c r="Z79" s="3">
        <v>0</v>
      </c>
      <c r="AA79" s="3">
        <v>15.380555555555556</v>
      </c>
      <c r="AB79" s="3">
        <v>0</v>
      </c>
      <c r="AC79" s="3">
        <v>26.741666666666667</v>
      </c>
      <c r="AD79" s="3">
        <v>0</v>
      </c>
      <c r="AE79" s="3">
        <v>0</v>
      </c>
      <c r="AF79" t="s">
        <v>77</v>
      </c>
      <c r="AG79" s="13">
        <v>4</v>
      </c>
      <c r="AQ79"/>
    </row>
    <row r="80" spans="1:43" x14ac:dyDescent="0.2">
      <c r="A80" t="s">
        <v>407</v>
      </c>
      <c r="B80" t="s">
        <v>489</v>
      </c>
      <c r="C80" t="s">
        <v>898</v>
      </c>
      <c r="D80" t="s">
        <v>1056</v>
      </c>
      <c r="E80" s="3">
        <v>70.555555555555557</v>
      </c>
      <c r="F80" s="3">
        <f>Table3[[#This Row],[Total Hours Nurse Staffing]]/Table3[[#This Row],[MDS Census]]</f>
        <v>6.5470015748031489</v>
      </c>
      <c r="G80" s="3">
        <f>Table3[[#This Row],[Total Direct Care Staff Hours]]/Table3[[#This Row],[MDS Census]]</f>
        <v>6.0650724409448813</v>
      </c>
      <c r="H80" s="3">
        <f>Table3[[#This Row],[Total RN Hours (w/ Admin, DON)]]/Table3[[#This Row],[MDS Census]]</f>
        <v>1.5076377952755904</v>
      </c>
      <c r="I80" s="3">
        <f>Table3[[#This Row],[RN Hours (excl. Admin, DON)]]/Table3[[#This Row],[MDS Census]]</f>
        <v>1.0954724409448819</v>
      </c>
      <c r="J80" s="3">
        <f t="shared" si="2"/>
        <v>461.92733333333331</v>
      </c>
      <c r="K80" s="3">
        <f>SUM(Table3[[#This Row],[RN Hours (excl. Admin, DON)]], Table3[[#This Row],[LPN Hours (excl. Admin)]], Table3[[#This Row],[CNA Hours]], Table3[[#This Row],[NA TR Hours]], Table3[[#This Row],[Med Aide/Tech Hours]])</f>
        <v>427.92455555555551</v>
      </c>
      <c r="L80" s="3">
        <f>SUM(Table3[[#This Row],[RN Hours (excl. Admin, DON)]:[RN DON Hours]])</f>
        <v>106.37222222222222</v>
      </c>
      <c r="M80" s="3">
        <v>77.291666666666671</v>
      </c>
      <c r="N80" s="3">
        <v>23.391666666666666</v>
      </c>
      <c r="O80" s="3">
        <v>5.6888888888888891</v>
      </c>
      <c r="P80" s="3">
        <f>SUM(Table3[[#This Row],[LPN Hours (excl. Admin)]:[LPN Admin Hours]])</f>
        <v>58.261111111111113</v>
      </c>
      <c r="Q80" s="3">
        <v>53.338888888888889</v>
      </c>
      <c r="R80" s="3">
        <v>4.9222222222222225</v>
      </c>
      <c r="S80" s="3">
        <f>SUM(Table3[[#This Row],[CNA Hours]], Table3[[#This Row],[NA TR Hours]], Table3[[#This Row],[Med Aide/Tech Hours]])</f>
        <v>297.29399999999998</v>
      </c>
      <c r="T80" s="3">
        <v>290.91344444444445</v>
      </c>
      <c r="U80" s="3">
        <v>0</v>
      </c>
      <c r="V80" s="3">
        <v>6.3805555555555555</v>
      </c>
      <c r="W80" s="3">
        <f>SUM(Table3[[#This Row],[RN Hours Contract]:[Med Aide Hours Contract]])</f>
        <v>0</v>
      </c>
      <c r="X80" s="3">
        <v>0</v>
      </c>
      <c r="Y80" s="3">
        <v>0</v>
      </c>
      <c r="Z80" s="3">
        <v>0</v>
      </c>
      <c r="AA80" s="3">
        <v>0</v>
      </c>
      <c r="AB80" s="3">
        <v>0</v>
      </c>
      <c r="AC80" s="3">
        <v>0</v>
      </c>
      <c r="AD80" s="3">
        <v>0</v>
      </c>
      <c r="AE80" s="3">
        <v>0</v>
      </c>
      <c r="AF80" t="s">
        <v>78</v>
      </c>
      <c r="AG80" s="13">
        <v>4</v>
      </c>
      <c r="AQ80"/>
    </row>
    <row r="81" spans="1:43" x14ac:dyDescent="0.2">
      <c r="A81" t="s">
        <v>407</v>
      </c>
      <c r="B81" t="s">
        <v>490</v>
      </c>
      <c r="C81" t="s">
        <v>837</v>
      </c>
      <c r="D81" t="s">
        <v>1038</v>
      </c>
      <c r="E81" s="3">
        <v>87.511111111111106</v>
      </c>
      <c r="F81" s="3">
        <f>Table3[[#This Row],[Total Hours Nurse Staffing]]/Table3[[#This Row],[MDS Census]]</f>
        <v>3.3280929405789741</v>
      </c>
      <c r="G81" s="3">
        <f>Table3[[#This Row],[Total Direct Care Staff Hours]]/Table3[[#This Row],[MDS Census]]</f>
        <v>3.0774581005586592</v>
      </c>
      <c r="H81" s="3">
        <f>Table3[[#This Row],[Total RN Hours (w/ Admin, DON)]]/Table3[[#This Row],[MDS Census]]</f>
        <v>0.83504443880142221</v>
      </c>
      <c r="I81" s="3">
        <f>Table3[[#This Row],[RN Hours (excl. Admin, DON)]]/Table3[[#This Row],[MDS Census]]</f>
        <v>0.58440959878110732</v>
      </c>
      <c r="J81" s="3">
        <f t="shared" si="2"/>
        <v>291.2451111111111</v>
      </c>
      <c r="K81" s="3">
        <f>SUM(Table3[[#This Row],[RN Hours (excl. Admin, DON)]], Table3[[#This Row],[LPN Hours (excl. Admin)]], Table3[[#This Row],[CNA Hours]], Table3[[#This Row],[NA TR Hours]], Table3[[#This Row],[Med Aide/Tech Hours]])</f>
        <v>269.31177777777776</v>
      </c>
      <c r="L81" s="3">
        <f>SUM(Table3[[#This Row],[RN Hours (excl. Admin, DON)]:[RN DON Hours]])</f>
        <v>73.075666666666677</v>
      </c>
      <c r="M81" s="3">
        <v>51.14233333333334</v>
      </c>
      <c r="N81" s="3">
        <v>21.933333333333334</v>
      </c>
      <c r="O81" s="3">
        <v>0</v>
      </c>
      <c r="P81" s="3">
        <f>SUM(Table3[[#This Row],[LPN Hours (excl. Admin)]:[LPN Admin Hours]])</f>
        <v>27.152777777777779</v>
      </c>
      <c r="Q81" s="3">
        <v>27.152777777777779</v>
      </c>
      <c r="R81" s="3">
        <v>0</v>
      </c>
      <c r="S81" s="3">
        <f>SUM(Table3[[#This Row],[CNA Hours]], Table3[[#This Row],[NA TR Hours]], Table3[[#This Row],[Med Aide/Tech Hours]])</f>
        <v>191.01666666666665</v>
      </c>
      <c r="T81" s="3">
        <v>185.17777777777778</v>
      </c>
      <c r="U81" s="3">
        <v>0</v>
      </c>
      <c r="V81" s="3">
        <v>5.8388888888888886</v>
      </c>
      <c r="W81" s="3">
        <f>SUM(Table3[[#This Row],[RN Hours Contract]:[Med Aide Hours Contract]])</f>
        <v>0</v>
      </c>
      <c r="X81" s="3">
        <v>0</v>
      </c>
      <c r="Y81" s="3">
        <v>0</v>
      </c>
      <c r="Z81" s="3">
        <v>0</v>
      </c>
      <c r="AA81" s="3">
        <v>0</v>
      </c>
      <c r="AB81" s="3">
        <v>0</v>
      </c>
      <c r="AC81" s="3">
        <v>0</v>
      </c>
      <c r="AD81" s="3">
        <v>0</v>
      </c>
      <c r="AE81" s="3">
        <v>0</v>
      </c>
      <c r="AF81" t="s">
        <v>79</v>
      </c>
      <c r="AG81" s="13">
        <v>4</v>
      </c>
      <c r="AQ81"/>
    </row>
    <row r="82" spans="1:43" x14ac:dyDescent="0.2">
      <c r="A82" t="s">
        <v>407</v>
      </c>
      <c r="B82" t="s">
        <v>491</v>
      </c>
      <c r="C82" t="s">
        <v>890</v>
      </c>
      <c r="D82" t="s">
        <v>1016</v>
      </c>
      <c r="E82" s="3">
        <v>116.51111111111111</v>
      </c>
      <c r="F82" s="3">
        <f>Table3[[#This Row],[Total Hours Nurse Staffing]]/Table3[[#This Row],[MDS Census]]</f>
        <v>3.4889061605950795</v>
      </c>
      <c r="G82" s="3">
        <f>Table3[[#This Row],[Total Direct Care Staff Hours]]/Table3[[#This Row],[MDS Census]]</f>
        <v>3.1086448598130842</v>
      </c>
      <c r="H82" s="3">
        <f>Table3[[#This Row],[Total RN Hours (w/ Admin, DON)]]/Table3[[#This Row],[MDS Census]]</f>
        <v>0.41873354949456426</v>
      </c>
      <c r="I82" s="3">
        <f>Table3[[#This Row],[RN Hours (excl. Admin, DON)]]/Table3[[#This Row],[MDS Census]]</f>
        <v>0.2380020980354759</v>
      </c>
      <c r="J82" s="3">
        <f t="shared" si="2"/>
        <v>406.49633333333338</v>
      </c>
      <c r="K82" s="3">
        <f>SUM(Table3[[#This Row],[RN Hours (excl. Admin, DON)]], Table3[[#This Row],[LPN Hours (excl. Admin)]], Table3[[#This Row],[CNA Hours]], Table3[[#This Row],[NA TR Hours]], Table3[[#This Row],[Med Aide/Tech Hours]])</f>
        <v>362.19166666666666</v>
      </c>
      <c r="L82" s="3">
        <f>SUM(Table3[[#This Row],[RN Hours (excl. Admin, DON)]:[RN DON Hours]])</f>
        <v>48.787111111111116</v>
      </c>
      <c r="M82" s="3">
        <v>27.72988888888889</v>
      </c>
      <c r="N82" s="3">
        <v>14.872222222222222</v>
      </c>
      <c r="O82" s="3">
        <v>6.1849999999999996</v>
      </c>
      <c r="P82" s="3">
        <f>SUM(Table3[[#This Row],[LPN Hours (excl. Admin)]:[LPN Admin Hours]])</f>
        <v>141.78033333333332</v>
      </c>
      <c r="Q82" s="3">
        <v>118.53288888888888</v>
      </c>
      <c r="R82" s="3">
        <v>23.247444444444451</v>
      </c>
      <c r="S82" s="3">
        <f>SUM(Table3[[#This Row],[CNA Hours]], Table3[[#This Row],[NA TR Hours]], Table3[[#This Row],[Med Aide/Tech Hours]])</f>
        <v>215.92888888888891</v>
      </c>
      <c r="T82" s="3">
        <v>197.22311111111114</v>
      </c>
      <c r="U82" s="3">
        <v>0</v>
      </c>
      <c r="V82" s="3">
        <v>18.705777777777772</v>
      </c>
      <c r="W82" s="3">
        <f>SUM(Table3[[#This Row],[RN Hours Contract]:[Med Aide Hours Contract]])</f>
        <v>5.706999999999999</v>
      </c>
      <c r="X82" s="3">
        <v>0.09</v>
      </c>
      <c r="Y82" s="3">
        <v>0</v>
      </c>
      <c r="Z82" s="3">
        <v>0</v>
      </c>
      <c r="AA82" s="3">
        <v>5.6169999999999991</v>
      </c>
      <c r="AB82" s="3">
        <v>0</v>
      </c>
      <c r="AC82" s="3">
        <v>0</v>
      </c>
      <c r="AD82" s="3">
        <v>0</v>
      </c>
      <c r="AE82" s="3">
        <v>0</v>
      </c>
      <c r="AF82" t="s">
        <v>80</v>
      </c>
      <c r="AG82" s="13">
        <v>4</v>
      </c>
      <c r="AQ82"/>
    </row>
    <row r="83" spans="1:43" x14ac:dyDescent="0.2">
      <c r="A83" t="s">
        <v>407</v>
      </c>
      <c r="B83" t="s">
        <v>492</v>
      </c>
      <c r="C83" t="s">
        <v>920</v>
      </c>
      <c r="D83" t="s">
        <v>1068</v>
      </c>
      <c r="E83" s="3">
        <v>96.177777777777777</v>
      </c>
      <c r="F83" s="3">
        <f>Table3[[#This Row],[Total Hours Nurse Staffing]]/Table3[[#This Row],[MDS Census]]</f>
        <v>3.0573128465804067</v>
      </c>
      <c r="G83" s="3">
        <f>Table3[[#This Row],[Total Direct Care Staff Hours]]/Table3[[#This Row],[MDS Census]]</f>
        <v>2.8139094269870615</v>
      </c>
      <c r="H83" s="3">
        <f>Table3[[#This Row],[Total RN Hours (w/ Admin, DON)]]/Table3[[#This Row],[MDS Census]]</f>
        <v>0.57351894639556389</v>
      </c>
      <c r="I83" s="3">
        <f>Table3[[#This Row],[RN Hours (excl. Admin, DON)]]/Table3[[#This Row],[MDS Census]]</f>
        <v>0.33011552680221812</v>
      </c>
      <c r="J83" s="3">
        <f t="shared" si="2"/>
        <v>294.04555555555555</v>
      </c>
      <c r="K83" s="3">
        <f>SUM(Table3[[#This Row],[RN Hours (excl. Admin, DON)]], Table3[[#This Row],[LPN Hours (excl. Admin)]], Table3[[#This Row],[CNA Hours]], Table3[[#This Row],[NA TR Hours]], Table3[[#This Row],[Med Aide/Tech Hours]])</f>
        <v>270.63555555555558</v>
      </c>
      <c r="L83" s="3">
        <f>SUM(Table3[[#This Row],[RN Hours (excl. Admin, DON)]:[RN DON Hours]])</f>
        <v>55.159777777777784</v>
      </c>
      <c r="M83" s="3">
        <v>31.749777777777776</v>
      </c>
      <c r="N83" s="3">
        <v>18.254444444444445</v>
      </c>
      <c r="O83" s="3">
        <v>5.1555555555555559</v>
      </c>
      <c r="P83" s="3">
        <f>SUM(Table3[[#This Row],[LPN Hours (excl. Admin)]:[LPN Admin Hours]])</f>
        <v>58.606333333333332</v>
      </c>
      <c r="Q83" s="3">
        <v>58.606333333333332</v>
      </c>
      <c r="R83" s="3">
        <v>0</v>
      </c>
      <c r="S83" s="3">
        <f>SUM(Table3[[#This Row],[CNA Hours]], Table3[[#This Row],[NA TR Hours]], Table3[[#This Row],[Med Aide/Tech Hours]])</f>
        <v>180.27944444444447</v>
      </c>
      <c r="T83" s="3">
        <v>158.99722222222223</v>
      </c>
      <c r="U83" s="3">
        <v>0</v>
      </c>
      <c r="V83" s="3">
        <v>21.282222222222224</v>
      </c>
      <c r="W83" s="3">
        <f>SUM(Table3[[#This Row],[RN Hours Contract]:[Med Aide Hours Contract]])</f>
        <v>0</v>
      </c>
      <c r="X83" s="3">
        <v>0</v>
      </c>
      <c r="Y83" s="3">
        <v>0</v>
      </c>
      <c r="Z83" s="3">
        <v>0</v>
      </c>
      <c r="AA83" s="3">
        <v>0</v>
      </c>
      <c r="AB83" s="3">
        <v>0</v>
      </c>
      <c r="AC83" s="3">
        <v>0</v>
      </c>
      <c r="AD83" s="3">
        <v>0</v>
      </c>
      <c r="AE83" s="3">
        <v>0</v>
      </c>
      <c r="AF83" t="s">
        <v>81</v>
      </c>
      <c r="AG83" s="13">
        <v>4</v>
      </c>
      <c r="AQ83"/>
    </row>
    <row r="84" spans="1:43" x14ac:dyDescent="0.2">
      <c r="A84" t="s">
        <v>407</v>
      </c>
      <c r="B84" t="s">
        <v>493</v>
      </c>
      <c r="C84" t="s">
        <v>921</v>
      </c>
      <c r="D84" t="s">
        <v>1022</v>
      </c>
      <c r="E84" s="3">
        <v>76.355555555555554</v>
      </c>
      <c r="F84" s="3">
        <f>Table3[[#This Row],[Total Hours Nurse Staffing]]/Table3[[#This Row],[MDS Census]]</f>
        <v>3.8282523282887078</v>
      </c>
      <c r="G84" s="3">
        <f>Table3[[#This Row],[Total Direct Care Staff Hours]]/Table3[[#This Row],[MDS Census]]</f>
        <v>3.4801367869615829</v>
      </c>
      <c r="H84" s="3">
        <f>Table3[[#This Row],[Total RN Hours (w/ Admin, DON)]]/Table3[[#This Row],[MDS Census]]</f>
        <v>0.60906577415599528</v>
      </c>
      <c r="I84" s="3">
        <f>Table3[[#This Row],[RN Hours (excl. Admin, DON)]]/Table3[[#This Row],[MDS Census]]</f>
        <v>0.26095023282887081</v>
      </c>
      <c r="J84" s="3">
        <f t="shared" si="2"/>
        <v>292.30833333333334</v>
      </c>
      <c r="K84" s="3">
        <f>SUM(Table3[[#This Row],[RN Hours (excl. Admin, DON)]], Table3[[#This Row],[LPN Hours (excl. Admin)]], Table3[[#This Row],[CNA Hours]], Table3[[#This Row],[NA TR Hours]], Table3[[#This Row],[Med Aide/Tech Hours]])</f>
        <v>265.72777777777776</v>
      </c>
      <c r="L84" s="3">
        <f>SUM(Table3[[#This Row],[RN Hours (excl. Admin, DON)]:[RN DON Hours]])</f>
        <v>46.505555555555553</v>
      </c>
      <c r="M84" s="3">
        <v>19.925000000000001</v>
      </c>
      <c r="N84" s="3">
        <v>21.069444444444443</v>
      </c>
      <c r="O84" s="3">
        <v>5.5111111111111111</v>
      </c>
      <c r="P84" s="3">
        <f>SUM(Table3[[#This Row],[LPN Hours (excl. Admin)]:[LPN Admin Hours]])</f>
        <v>84.4</v>
      </c>
      <c r="Q84" s="3">
        <v>84.4</v>
      </c>
      <c r="R84" s="3">
        <v>0</v>
      </c>
      <c r="S84" s="3">
        <f>SUM(Table3[[#This Row],[CNA Hours]], Table3[[#This Row],[NA TR Hours]], Table3[[#This Row],[Med Aide/Tech Hours]])</f>
        <v>161.40277777777777</v>
      </c>
      <c r="T84" s="3">
        <v>161.40277777777777</v>
      </c>
      <c r="U84" s="3">
        <v>0</v>
      </c>
      <c r="V84" s="3">
        <v>0</v>
      </c>
      <c r="W84" s="3">
        <f>SUM(Table3[[#This Row],[RN Hours Contract]:[Med Aide Hours Contract]])</f>
        <v>0</v>
      </c>
      <c r="X84" s="3">
        <v>0</v>
      </c>
      <c r="Y84" s="3">
        <v>0</v>
      </c>
      <c r="Z84" s="3">
        <v>0</v>
      </c>
      <c r="AA84" s="3">
        <v>0</v>
      </c>
      <c r="AB84" s="3">
        <v>0</v>
      </c>
      <c r="AC84" s="3">
        <v>0</v>
      </c>
      <c r="AD84" s="3">
        <v>0</v>
      </c>
      <c r="AE84" s="3">
        <v>0</v>
      </c>
      <c r="AF84" t="s">
        <v>82</v>
      </c>
      <c r="AG84" s="13">
        <v>4</v>
      </c>
      <c r="AQ84"/>
    </row>
    <row r="85" spans="1:43" x14ac:dyDescent="0.2">
      <c r="A85" t="s">
        <v>407</v>
      </c>
      <c r="B85" t="s">
        <v>494</v>
      </c>
      <c r="C85" t="s">
        <v>839</v>
      </c>
      <c r="D85" t="s">
        <v>1043</v>
      </c>
      <c r="E85" s="3">
        <v>92.288888888888891</v>
      </c>
      <c r="F85" s="3">
        <f>Table3[[#This Row],[Total Hours Nurse Staffing]]/Table3[[#This Row],[MDS Census]]</f>
        <v>4.8620069829039245</v>
      </c>
      <c r="G85" s="3">
        <f>Table3[[#This Row],[Total Direct Care Staff Hours]]/Table3[[#This Row],[MDS Census]]</f>
        <v>4.3556609679749574</v>
      </c>
      <c r="H85" s="3">
        <f>Table3[[#This Row],[Total RN Hours (w/ Admin, DON)]]/Table3[[#This Row],[MDS Census]]</f>
        <v>0.40076089573802059</v>
      </c>
      <c r="I85" s="3">
        <f>Table3[[#This Row],[RN Hours (excl. Admin, DON)]]/Table3[[#This Row],[MDS Census]]</f>
        <v>5.8841801107633034E-2</v>
      </c>
      <c r="J85" s="3">
        <f t="shared" si="2"/>
        <v>448.70922222222219</v>
      </c>
      <c r="K85" s="3">
        <f>SUM(Table3[[#This Row],[RN Hours (excl. Admin, DON)]], Table3[[#This Row],[LPN Hours (excl. Admin)]], Table3[[#This Row],[CNA Hours]], Table3[[#This Row],[NA TR Hours]], Table3[[#This Row],[Med Aide/Tech Hours]])</f>
        <v>401.97911111111108</v>
      </c>
      <c r="L85" s="3">
        <f>SUM(Table3[[#This Row],[RN Hours (excl. Admin, DON)]:[RN DON Hours]])</f>
        <v>36.98577777777777</v>
      </c>
      <c r="M85" s="3">
        <v>5.4304444444444444</v>
      </c>
      <c r="N85" s="3">
        <v>25.763666666666662</v>
      </c>
      <c r="O85" s="3">
        <v>5.791666666666667</v>
      </c>
      <c r="P85" s="3">
        <f>SUM(Table3[[#This Row],[LPN Hours (excl. Admin)]:[LPN Admin Hours]])</f>
        <v>120.27755555555555</v>
      </c>
      <c r="Q85" s="3">
        <v>105.10277777777777</v>
      </c>
      <c r="R85" s="3">
        <v>15.174777777777781</v>
      </c>
      <c r="S85" s="3">
        <f>SUM(Table3[[#This Row],[CNA Hours]], Table3[[#This Row],[NA TR Hours]], Table3[[#This Row],[Med Aide/Tech Hours]])</f>
        <v>291.44588888888887</v>
      </c>
      <c r="T85" s="3">
        <v>270.62533333333334</v>
      </c>
      <c r="U85" s="3">
        <v>18.84044444444444</v>
      </c>
      <c r="V85" s="3">
        <v>1.9801111111111109</v>
      </c>
      <c r="W85" s="3">
        <f>SUM(Table3[[#This Row],[RN Hours Contract]:[Med Aide Hours Contract]])</f>
        <v>41.668888888888887</v>
      </c>
      <c r="X85" s="3">
        <v>8.9555555555555555E-2</v>
      </c>
      <c r="Y85" s="3">
        <v>0</v>
      </c>
      <c r="Z85" s="3">
        <v>0</v>
      </c>
      <c r="AA85" s="3">
        <v>16.949444444444456</v>
      </c>
      <c r="AB85" s="3">
        <v>0</v>
      </c>
      <c r="AC85" s="3">
        <v>24.629888888888878</v>
      </c>
      <c r="AD85" s="3">
        <v>0</v>
      </c>
      <c r="AE85" s="3">
        <v>0</v>
      </c>
      <c r="AF85" t="s">
        <v>83</v>
      </c>
      <c r="AG85" s="13">
        <v>4</v>
      </c>
      <c r="AQ85"/>
    </row>
    <row r="86" spans="1:43" x14ac:dyDescent="0.2">
      <c r="A86" t="s">
        <v>407</v>
      </c>
      <c r="B86" t="s">
        <v>495</v>
      </c>
      <c r="C86" t="s">
        <v>851</v>
      </c>
      <c r="D86" t="s">
        <v>1056</v>
      </c>
      <c r="E86" s="3">
        <v>127.14444444444445</v>
      </c>
      <c r="F86" s="3">
        <f>Table3[[#This Row],[Total Hours Nurse Staffing]]/Table3[[#This Row],[MDS Census]]</f>
        <v>4.5186716770077782</v>
      </c>
      <c r="G86" s="3">
        <f>Table3[[#This Row],[Total Direct Care Staff Hours]]/Table3[[#This Row],[MDS Census]]</f>
        <v>4.3259984269859304</v>
      </c>
      <c r="H86" s="3">
        <f>Table3[[#This Row],[Total RN Hours (w/ Admin, DON)]]/Table3[[#This Row],[MDS Census]]</f>
        <v>1.0112173381106355</v>
      </c>
      <c r="I86" s="3">
        <f>Table3[[#This Row],[RN Hours (excl. Admin, DON)]]/Table3[[#This Row],[MDS Census]]</f>
        <v>0.81854408808878798</v>
      </c>
      <c r="J86" s="3">
        <f t="shared" si="2"/>
        <v>574.52400000000011</v>
      </c>
      <c r="K86" s="3">
        <f>SUM(Table3[[#This Row],[RN Hours (excl. Admin, DON)]], Table3[[#This Row],[LPN Hours (excl. Admin)]], Table3[[#This Row],[CNA Hours]], Table3[[#This Row],[NA TR Hours]], Table3[[#This Row],[Med Aide/Tech Hours]])</f>
        <v>550.02666666666664</v>
      </c>
      <c r="L86" s="3">
        <f>SUM(Table3[[#This Row],[RN Hours (excl. Admin, DON)]:[RN DON Hours]])</f>
        <v>128.57066666666668</v>
      </c>
      <c r="M86" s="3">
        <v>104.07333333333334</v>
      </c>
      <c r="N86" s="3">
        <v>19.108444444444441</v>
      </c>
      <c r="O86" s="3">
        <v>5.3888888888888893</v>
      </c>
      <c r="P86" s="3">
        <f>SUM(Table3[[#This Row],[LPN Hours (excl. Admin)]:[LPN Admin Hours]])</f>
        <v>88.286777777777786</v>
      </c>
      <c r="Q86" s="3">
        <v>88.286777777777786</v>
      </c>
      <c r="R86" s="3">
        <v>0</v>
      </c>
      <c r="S86" s="3">
        <f>SUM(Table3[[#This Row],[CNA Hours]], Table3[[#This Row],[NA TR Hours]], Table3[[#This Row],[Med Aide/Tech Hours]])</f>
        <v>357.66655555555559</v>
      </c>
      <c r="T86" s="3">
        <v>325.60877777777779</v>
      </c>
      <c r="U86" s="3">
        <v>0</v>
      </c>
      <c r="V86" s="3">
        <v>32.05777777777778</v>
      </c>
      <c r="W86" s="3">
        <f>SUM(Table3[[#This Row],[RN Hours Contract]:[Med Aide Hours Contract]])</f>
        <v>0</v>
      </c>
      <c r="X86" s="3">
        <v>0</v>
      </c>
      <c r="Y86" s="3">
        <v>0</v>
      </c>
      <c r="Z86" s="3">
        <v>0</v>
      </c>
      <c r="AA86" s="3">
        <v>0</v>
      </c>
      <c r="AB86" s="3">
        <v>0</v>
      </c>
      <c r="AC86" s="3">
        <v>0</v>
      </c>
      <c r="AD86" s="3">
        <v>0</v>
      </c>
      <c r="AE86" s="3">
        <v>0</v>
      </c>
      <c r="AF86" t="s">
        <v>84</v>
      </c>
      <c r="AG86" s="13">
        <v>4</v>
      </c>
      <c r="AQ86"/>
    </row>
    <row r="87" spans="1:43" x14ac:dyDescent="0.2">
      <c r="A87" t="s">
        <v>407</v>
      </c>
      <c r="B87" t="s">
        <v>496</v>
      </c>
      <c r="C87" t="s">
        <v>922</v>
      </c>
      <c r="D87" t="s">
        <v>1069</v>
      </c>
      <c r="E87" s="3">
        <v>62.488888888888887</v>
      </c>
      <c r="F87" s="3">
        <f>Table3[[#This Row],[Total Hours Nurse Staffing]]/Table3[[#This Row],[MDS Census]]</f>
        <v>3.1877684921763865</v>
      </c>
      <c r="G87" s="3">
        <f>Table3[[#This Row],[Total Direct Care Staff Hours]]/Table3[[#This Row],[MDS Census]]</f>
        <v>2.8588086770981507</v>
      </c>
      <c r="H87" s="3">
        <f>Table3[[#This Row],[Total RN Hours (w/ Admin, DON)]]/Table3[[#This Row],[MDS Census]]</f>
        <v>0.62993243243243247</v>
      </c>
      <c r="I87" s="3">
        <f>Table3[[#This Row],[RN Hours (excl. Admin, DON)]]/Table3[[#This Row],[MDS Census]]</f>
        <v>0.3087660028449502</v>
      </c>
      <c r="J87" s="3">
        <f t="shared" si="2"/>
        <v>199.20011111111108</v>
      </c>
      <c r="K87" s="3">
        <f>SUM(Table3[[#This Row],[RN Hours (excl. Admin, DON)]], Table3[[#This Row],[LPN Hours (excl. Admin)]], Table3[[#This Row],[CNA Hours]], Table3[[#This Row],[NA TR Hours]], Table3[[#This Row],[Med Aide/Tech Hours]])</f>
        <v>178.64377777777776</v>
      </c>
      <c r="L87" s="3">
        <f>SUM(Table3[[#This Row],[RN Hours (excl. Admin, DON)]:[RN DON Hours]])</f>
        <v>39.363777777777777</v>
      </c>
      <c r="M87" s="3">
        <v>19.294444444444444</v>
      </c>
      <c r="N87" s="3">
        <v>17.135999999999999</v>
      </c>
      <c r="O87" s="3">
        <v>2.9333333333333331</v>
      </c>
      <c r="P87" s="3">
        <f>SUM(Table3[[#This Row],[LPN Hours (excl. Admin)]:[LPN Admin Hours]])</f>
        <v>48.500555555555557</v>
      </c>
      <c r="Q87" s="3">
        <v>48.013555555555556</v>
      </c>
      <c r="R87" s="3">
        <v>0.48699999999999999</v>
      </c>
      <c r="S87" s="3">
        <f>SUM(Table3[[#This Row],[CNA Hours]], Table3[[#This Row],[NA TR Hours]], Table3[[#This Row],[Med Aide/Tech Hours]])</f>
        <v>111.33577777777776</v>
      </c>
      <c r="T87" s="3">
        <v>111.33577777777776</v>
      </c>
      <c r="U87" s="3">
        <v>0</v>
      </c>
      <c r="V87" s="3">
        <v>0</v>
      </c>
      <c r="W87" s="3">
        <f>SUM(Table3[[#This Row],[RN Hours Contract]:[Med Aide Hours Contract]])</f>
        <v>2.7974444444444444</v>
      </c>
      <c r="X87" s="3">
        <v>0</v>
      </c>
      <c r="Y87" s="3">
        <v>0</v>
      </c>
      <c r="Z87" s="3">
        <v>0</v>
      </c>
      <c r="AA87" s="3">
        <v>2.7974444444444444</v>
      </c>
      <c r="AB87" s="3">
        <v>0</v>
      </c>
      <c r="AC87" s="3">
        <v>0</v>
      </c>
      <c r="AD87" s="3">
        <v>0</v>
      </c>
      <c r="AE87" s="3">
        <v>0</v>
      </c>
      <c r="AF87" t="s">
        <v>85</v>
      </c>
      <c r="AG87" s="13">
        <v>4</v>
      </c>
      <c r="AQ87"/>
    </row>
    <row r="88" spans="1:43" x14ac:dyDescent="0.2">
      <c r="A88" t="s">
        <v>407</v>
      </c>
      <c r="B88" t="s">
        <v>497</v>
      </c>
      <c r="C88" t="s">
        <v>859</v>
      </c>
      <c r="D88" t="s">
        <v>1052</v>
      </c>
      <c r="E88" s="3">
        <v>58.62222222222222</v>
      </c>
      <c r="F88" s="3">
        <f>Table3[[#This Row],[Total Hours Nurse Staffing]]/Table3[[#This Row],[MDS Census]]</f>
        <v>4.653809704321457</v>
      </c>
      <c r="G88" s="3">
        <f>Table3[[#This Row],[Total Direct Care Staff Hours]]/Table3[[#This Row],[MDS Census]]</f>
        <v>4.2942096285064446</v>
      </c>
      <c r="H88" s="3">
        <f>Table3[[#This Row],[Total RN Hours (w/ Admin, DON)]]/Table3[[#This Row],[MDS Census]]</f>
        <v>0.69778241091736171</v>
      </c>
      <c r="I88" s="3">
        <f>Table3[[#This Row],[RN Hours (excl. Admin, DON)]]/Table3[[#This Row],[MDS Census]]</f>
        <v>0.51255686125852917</v>
      </c>
      <c r="J88" s="3">
        <f t="shared" si="2"/>
        <v>272.81666666666672</v>
      </c>
      <c r="K88" s="3">
        <f>SUM(Table3[[#This Row],[RN Hours (excl. Admin, DON)]], Table3[[#This Row],[LPN Hours (excl. Admin)]], Table3[[#This Row],[CNA Hours]], Table3[[#This Row],[NA TR Hours]], Table3[[#This Row],[Med Aide/Tech Hours]])</f>
        <v>251.73611111111114</v>
      </c>
      <c r="L88" s="3">
        <f>SUM(Table3[[#This Row],[RN Hours (excl. Admin, DON)]:[RN DON Hours]])</f>
        <v>40.905555555555559</v>
      </c>
      <c r="M88" s="3">
        <v>30.047222222222221</v>
      </c>
      <c r="N88" s="3">
        <v>5.2583333333333337</v>
      </c>
      <c r="O88" s="3">
        <v>5.6</v>
      </c>
      <c r="P88" s="3">
        <f>SUM(Table3[[#This Row],[LPN Hours (excl. Admin)]:[LPN Admin Hours]])</f>
        <v>69.086111111111109</v>
      </c>
      <c r="Q88" s="3">
        <v>58.863888888888887</v>
      </c>
      <c r="R88" s="3">
        <v>10.222222222222221</v>
      </c>
      <c r="S88" s="3">
        <f>SUM(Table3[[#This Row],[CNA Hours]], Table3[[#This Row],[NA TR Hours]], Table3[[#This Row],[Med Aide/Tech Hours]])</f>
        <v>162.82500000000002</v>
      </c>
      <c r="T88" s="3">
        <v>159.77500000000001</v>
      </c>
      <c r="U88" s="3">
        <v>0</v>
      </c>
      <c r="V88" s="3">
        <v>3.05</v>
      </c>
      <c r="W88" s="3">
        <f>SUM(Table3[[#This Row],[RN Hours Contract]:[Med Aide Hours Contract]])</f>
        <v>30.2</v>
      </c>
      <c r="X88" s="3">
        <v>0</v>
      </c>
      <c r="Y88" s="3">
        <v>0.2</v>
      </c>
      <c r="Z88" s="3">
        <v>0</v>
      </c>
      <c r="AA88" s="3">
        <v>0</v>
      </c>
      <c r="AB88" s="3">
        <v>0</v>
      </c>
      <c r="AC88" s="3">
        <v>30</v>
      </c>
      <c r="AD88" s="3">
        <v>0</v>
      </c>
      <c r="AE88" s="3">
        <v>0</v>
      </c>
      <c r="AF88" t="s">
        <v>86</v>
      </c>
      <c r="AG88" s="13">
        <v>4</v>
      </c>
      <c r="AQ88"/>
    </row>
    <row r="89" spans="1:43" x14ac:dyDescent="0.2">
      <c r="A89" t="s">
        <v>407</v>
      </c>
      <c r="B89" t="s">
        <v>498</v>
      </c>
      <c r="C89" t="s">
        <v>923</v>
      </c>
      <c r="D89" t="s">
        <v>1070</v>
      </c>
      <c r="E89" s="3">
        <v>72.211111111111109</v>
      </c>
      <c r="F89" s="3">
        <f>Table3[[#This Row],[Total Hours Nurse Staffing]]/Table3[[#This Row],[MDS Census]]</f>
        <v>3.2313925219264501</v>
      </c>
      <c r="G89" s="3">
        <f>Table3[[#This Row],[Total Direct Care Staff Hours]]/Table3[[#This Row],[MDS Census]]</f>
        <v>2.9685120787813513</v>
      </c>
      <c r="H89" s="3">
        <f>Table3[[#This Row],[Total RN Hours (w/ Admin, DON)]]/Table3[[#This Row],[MDS Census]]</f>
        <v>0.39618402831204802</v>
      </c>
      <c r="I89" s="3">
        <f>Table3[[#This Row],[RN Hours (excl. Admin, DON)]]/Table3[[#This Row],[MDS Census]]</f>
        <v>0.22624557624249883</v>
      </c>
      <c r="J89" s="3">
        <f t="shared" si="2"/>
        <v>233.34244444444442</v>
      </c>
      <c r="K89" s="3">
        <f>SUM(Table3[[#This Row],[RN Hours (excl. Admin, DON)]], Table3[[#This Row],[LPN Hours (excl. Admin)]], Table3[[#This Row],[CNA Hours]], Table3[[#This Row],[NA TR Hours]], Table3[[#This Row],[Med Aide/Tech Hours]])</f>
        <v>214.35955555555557</v>
      </c>
      <c r="L89" s="3">
        <f>SUM(Table3[[#This Row],[RN Hours (excl. Admin, DON)]:[RN DON Hours]])</f>
        <v>28.608888888888888</v>
      </c>
      <c r="M89" s="3">
        <v>16.337444444444444</v>
      </c>
      <c r="N89" s="3">
        <v>12.143666666666668</v>
      </c>
      <c r="O89" s="3">
        <v>0.12777777777777777</v>
      </c>
      <c r="P89" s="3">
        <f>SUM(Table3[[#This Row],[LPN Hours (excl. Admin)]:[LPN Admin Hours]])</f>
        <v>55.092777777777776</v>
      </c>
      <c r="Q89" s="3">
        <v>48.38133333333333</v>
      </c>
      <c r="R89" s="3">
        <v>6.7114444444444441</v>
      </c>
      <c r="S89" s="3">
        <f>SUM(Table3[[#This Row],[CNA Hours]], Table3[[#This Row],[NA TR Hours]], Table3[[#This Row],[Med Aide/Tech Hours]])</f>
        <v>149.64077777777777</v>
      </c>
      <c r="T89" s="3">
        <v>130.16944444444445</v>
      </c>
      <c r="U89" s="3">
        <v>0</v>
      </c>
      <c r="V89" s="3">
        <v>19.471333333333334</v>
      </c>
      <c r="W89" s="3">
        <f>SUM(Table3[[#This Row],[RN Hours Contract]:[Med Aide Hours Contract]])</f>
        <v>38.325000000000003</v>
      </c>
      <c r="X89" s="3">
        <v>0</v>
      </c>
      <c r="Y89" s="3">
        <v>0</v>
      </c>
      <c r="Z89" s="3">
        <v>0.12777777777777777</v>
      </c>
      <c r="AA89" s="3">
        <v>17.8</v>
      </c>
      <c r="AB89" s="3">
        <v>0</v>
      </c>
      <c r="AC89" s="3">
        <v>20.397222222222222</v>
      </c>
      <c r="AD89" s="3">
        <v>0</v>
      </c>
      <c r="AE89" s="3">
        <v>0</v>
      </c>
      <c r="AF89" t="s">
        <v>87</v>
      </c>
      <c r="AG89" s="13">
        <v>4</v>
      </c>
      <c r="AQ89"/>
    </row>
    <row r="90" spans="1:43" x14ac:dyDescent="0.2">
      <c r="A90" t="s">
        <v>407</v>
      </c>
      <c r="B90" t="s">
        <v>499</v>
      </c>
      <c r="C90" t="s">
        <v>817</v>
      </c>
      <c r="D90" t="s">
        <v>1071</v>
      </c>
      <c r="E90" s="3">
        <v>80.888888888888886</v>
      </c>
      <c r="F90" s="3">
        <f>Table3[[#This Row],[Total Hours Nurse Staffing]]/Table3[[#This Row],[MDS Census]]</f>
        <v>3.4923420329670334</v>
      </c>
      <c r="G90" s="3">
        <f>Table3[[#This Row],[Total Direct Care Staff Hours]]/Table3[[#This Row],[MDS Census]]</f>
        <v>3.1488667582417587</v>
      </c>
      <c r="H90" s="3">
        <f>Table3[[#This Row],[Total RN Hours (w/ Admin, DON)]]/Table3[[#This Row],[MDS Census]]</f>
        <v>0.67276785714285703</v>
      </c>
      <c r="I90" s="3">
        <f>Table3[[#This Row],[RN Hours (excl. Admin, DON)]]/Table3[[#This Row],[MDS Census]]</f>
        <v>0.33186813186813191</v>
      </c>
      <c r="J90" s="3">
        <f t="shared" si="2"/>
        <v>282.49166666666667</v>
      </c>
      <c r="K90" s="3">
        <f>SUM(Table3[[#This Row],[RN Hours (excl. Admin, DON)]], Table3[[#This Row],[LPN Hours (excl. Admin)]], Table3[[#This Row],[CNA Hours]], Table3[[#This Row],[NA TR Hours]], Table3[[#This Row],[Med Aide/Tech Hours]])</f>
        <v>254.70833333333334</v>
      </c>
      <c r="L90" s="3">
        <f>SUM(Table3[[#This Row],[RN Hours (excl. Admin, DON)]:[RN DON Hours]])</f>
        <v>54.419444444444437</v>
      </c>
      <c r="M90" s="3">
        <v>26.844444444444445</v>
      </c>
      <c r="N90" s="3">
        <v>22.097222222222221</v>
      </c>
      <c r="O90" s="3">
        <v>5.4777777777777779</v>
      </c>
      <c r="P90" s="3">
        <f>SUM(Table3[[#This Row],[LPN Hours (excl. Admin)]:[LPN Admin Hours]])</f>
        <v>61.31111111111111</v>
      </c>
      <c r="Q90" s="3">
        <v>61.102777777777774</v>
      </c>
      <c r="R90" s="3">
        <v>0.20833333333333334</v>
      </c>
      <c r="S90" s="3">
        <f>SUM(Table3[[#This Row],[CNA Hours]], Table3[[#This Row],[NA TR Hours]], Table3[[#This Row],[Med Aide/Tech Hours]])</f>
        <v>166.76111111111112</v>
      </c>
      <c r="T90" s="3">
        <v>163.53333333333333</v>
      </c>
      <c r="U90" s="3">
        <v>3.2277777777777779</v>
      </c>
      <c r="V90" s="3">
        <v>0</v>
      </c>
      <c r="W90" s="3">
        <f>SUM(Table3[[#This Row],[RN Hours Contract]:[Med Aide Hours Contract]])</f>
        <v>0.62222222222222223</v>
      </c>
      <c r="X90" s="3">
        <v>0</v>
      </c>
      <c r="Y90" s="3">
        <v>0</v>
      </c>
      <c r="Z90" s="3">
        <v>0</v>
      </c>
      <c r="AA90" s="3">
        <v>0</v>
      </c>
      <c r="AB90" s="3">
        <v>0</v>
      </c>
      <c r="AC90" s="3">
        <v>0</v>
      </c>
      <c r="AD90" s="3">
        <v>0.62222222222222223</v>
      </c>
      <c r="AE90" s="3">
        <v>0</v>
      </c>
      <c r="AF90" t="s">
        <v>88</v>
      </c>
      <c r="AG90" s="13">
        <v>4</v>
      </c>
      <c r="AQ90"/>
    </row>
    <row r="91" spans="1:43" x14ac:dyDescent="0.2">
      <c r="A91" t="s">
        <v>407</v>
      </c>
      <c r="B91" t="s">
        <v>500</v>
      </c>
      <c r="C91" t="s">
        <v>835</v>
      </c>
      <c r="D91" t="s">
        <v>1058</v>
      </c>
      <c r="E91" s="3">
        <v>37.31111111111111</v>
      </c>
      <c r="F91" s="3">
        <f>Table3[[#This Row],[Total Hours Nurse Staffing]]/Table3[[#This Row],[MDS Census]]</f>
        <v>3.2903216200119116</v>
      </c>
      <c r="G91" s="3">
        <f>Table3[[#This Row],[Total Direct Care Staff Hours]]/Table3[[#This Row],[MDS Census]]</f>
        <v>3.0346932698034546</v>
      </c>
      <c r="H91" s="3">
        <f>Table3[[#This Row],[Total RN Hours (w/ Admin, DON)]]/Table3[[#This Row],[MDS Census]]</f>
        <v>0.49222751637879703</v>
      </c>
      <c r="I91" s="3">
        <f>Table3[[#This Row],[RN Hours (excl. Admin, DON)]]/Table3[[#This Row],[MDS Census]]</f>
        <v>0.2410661107802263</v>
      </c>
      <c r="J91" s="3">
        <f t="shared" si="2"/>
        <v>122.76555555555555</v>
      </c>
      <c r="K91" s="3">
        <f>SUM(Table3[[#This Row],[RN Hours (excl. Admin, DON)]], Table3[[#This Row],[LPN Hours (excl. Admin)]], Table3[[#This Row],[CNA Hours]], Table3[[#This Row],[NA TR Hours]], Table3[[#This Row],[Med Aide/Tech Hours]])</f>
        <v>113.22777777777777</v>
      </c>
      <c r="L91" s="3">
        <f>SUM(Table3[[#This Row],[RN Hours (excl. Admin, DON)]:[RN DON Hours]])</f>
        <v>18.365555555555559</v>
      </c>
      <c r="M91" s="3">
        <v>8.9944444444444436</v>
      </c>
      <c r="N91" s="3">
        <v>8.6777777777777789</v>
      </c>
      <c r="O91" s="3">
        <v>0.69333333333333369</v>
      </c>
      <c r="P91" s="3">
        <f>SUM(Table3[[#This Row],[LPN Hours (excl. Admin)]:[LPN Admin Hours]])</f>
        <v>35.019222222222218</v>
      </c>
      <c r="Q91" s="3">
        <v>34.852555555555554</v>
      </c>
      <c r="R91" s="3">
        <v>0.16666666666666666</v>
      </c>
      <c r="S91" s="3">
        <f>SUM(Table3[[#This Row],[CNA Hours]], Table3[[#This Row],[NA TR Hours]], Table3[[#This Row],[Med Aide/Tech Hours]])</f>
        <v>69.38077777777778</v>
      </c>
      <c r="T91" s="3">
        <v>69.38077777777778</v>
      </c>
      <c r="U91" s="3">
        <v>0</v>
      </c>
      <c r="V91" s="3">
        <v>0</v>
      </c>
      <c r="W91" s="3">
        <f>SUM(Table3[[#This Row],[RN Hours Contract]:[Med Aide Hours Contract]])</f>
        <v>0</v>
      </c>
      <c r="X91" s="3">
        <v>0</v>
      </c>
      <c r="Y91" s="3">
        <v>0</v>
      </c>
      <c r="Z91" s="3">
        <v>0</v>
      </c>
      <c r="AA91" s="3">
        <v>0</v>
      </c>
      <c r="AB91" s="3">
        <v>0</v>
      </c>
      <c r="AC91" s="3">
        <v>0</v>
      </c>
      <c r="AD91" s="3">
        <v>0</v>
      </c>
      <c r="AE91" s="3">
        <v>0</v>
      </c>
      <c r="AF91" t="s">
        <v>89</v>
      </c>
      <c r="AG91" s="13">
        <v>4</v>
      </c>
      <c r="AQ91"/>
    </row>
    <row r="92" spans="1:43" x14ac:dyDescent="0.2">
      <c r="A92" t="s">
        <v>407</v>
      </c>
      <c r="B92" t="s">
        <v>501</v>
      </c>
      <c r="C92" t="s">
        <v>924</v>
      </c>
      <c r="D92" t="s">
        <v>1072</v>
      </c>
      <c r="E92" s="3">
        <v>86.511111111111106</v>
      </c>
      <c r="F92" s="3">
        <f>Table3[[#This Row],[Total Hours Nurse Staffing]]/Table3[[#This Row],[MDS Census]]</f>
        <v>4.3639429745697402</v>
      </c>
      <c r="G92" s="3">
        <f>Table3[[#This Row],[Total Direct Care Staff Hours]]/Table3[[#This Row],[MDS Census]]</f>
        <v>4.2068982789622398</v>
      </c>
      <c r="H92" s="3">
        <f>Table3[[#This Row],[Total RN Hours (w/ Admin, DON)]]/Table3[[#This Row],[MDS Census]]</f>
        <v>0.53532622656049322</v>
      </c>
      <c r="I92" s="3">
        <f>Table3[[#This Row],[RN Hours (excl. Admin, DON)]]/Table3[[#This Row],[MDS Census]]</f>
        <v>0.37828153095299261</v>
      </c>
      <c r="J92" s="3">
        <f t="shared" si="2"/>
        <v>377.52955555555553</v>
      </c>
      <c r="K92" s="3">
        <f>SUM(Table3[[#This Row],[RN Hours (excl. Admin, DON)]], Table3[[#This Row],[LPN Hours (excl. Admin)]], Table3[[#This Row],[CNA Hours]], Table3[[#This Row],[NA TR Hours]], Table3[[#This Row],[Med Aide/Tech Hours]])</f>
        <v>363.94344444444442</v>
      </c>
      <c r="L92" s="3">
        <f>SUM(Table3[[#This Row],[RN Hours (excl. Admin, DON)]:[RN DON Hours]])</f>
        <v>46.311666666666667</v>
      </c>
      <c r="M92" s="3">
        <v>32.725555555555559</v>
      </c>
      <c r="N92" s="3">
        <v>7.6444444444444466</v>
      </c>
      <c r="O92" s="3">
        <v>5.9416666666666664</v>
      </c>
      <c r="P92" s="3">
        <f>SUM(Table3[[#This Row],[LPN Hours (excl. Admin)]:[LPN Admin Hours]])</f>
        <v>71.945444444444448</v>
      </c>
      <c r="Q92" s="3">
        <v>71.945444444444448</v>
      </c>
      <c r="R92" s="3">
        <v>0</v>
      </c>
      <c r="S92" s="3">
        <f>SUM(Table3[[#This Row],[CNA Hours]], Table3[[#This Row],[NA TR Hours]], Table3[[#This Row],[Med Aide/Tech Hours]])</f>
        <v>259.27244444444443</v>
      </c>
      <c r="T92" s="3">
        <v>149.09688888888888</v>
      </c>
      <c r="U92" s="3">
        <v>52.315555555555534</v>
      </c>
      <c r="V92" s="3">
        <v>57.860000000000028</v>
      </c>
      <c r="W92" s="3">
        <f>SUM(Table3[[#This Row],[RN Hours Contract]:[Med Aide Hours Contract]])</f>
        <v>23.980111111111107</v>
      </c>
      <c r="X92" s="3">
        <v>0</v>
      </c>
      <c r="Y92" s="3">
        <v>0</v>
      </c>
      <c r="Z92" s="3">
        <v>0</v>
      </c>
      <c r="AA92" s="3">
        <v>7.2432222222222222</v>
      </c>
      <c r="AB92" s="3">
        <v>0</v>
      </c>
      <c r="AC92" s="3">
        <v>16.736888888888885</v>
      </c>
      <c r="AD92" s="3">
        <v>0</v>
      </c>
      <c r="AE92" s="3">
        <v>0</v>
      </c>
      <c r="AF92" t="s">
        <v>90</v>
      </c>
      <c r="AG92" s="13">
        <v>4</v>
      </c>
      <c r="AQ92"/>
    </row>
    <row r="93" spans="1:43" x14ac:dyDescent="0.2">
      <c r="A93" t="s">
        <v>407</v>
      </c>
      <c r="B93" t="s">
        <v>502</v>
      </c>
      <c r="C93" t="s">
        <v>820</v>
      </c>
      <c r="D93" t="s">
        <v>1073</v>
      </c>
      <c r="E93" s="3">
        <v>107.22222222222223</v>
      </c>
      <c r="F93" s="3">
        <f>Table3[[#This Row],[Total Hours Nurse Staffing]]/Table3[[#This Row],[MDS Census]]</f>
        <v>3.6618145077720201</v>
      </c>
      <c r="G93" s="3">
        <f>Table3[[#This Row],[Total Direct Care Staff Hours]]/Table3[[#This Row],[MDS Census]]</f>
        <v>3.1582134715025902</v>
      </c>
      <c r="H93" s="3">
        <f>Table3[[#This Row],[Total RN Hours (w/ Admin, DON)]]/Table3[[#This Row],[MDS Census]]</f>
        <v>0.8979274611398963</v>
      </c>
      <c r="I93" s="3">
        <f>Table3[[#This Row],[RN Hours (excl. Admin, DON)]]/Table3[[#This Row],[MDS Census]]</f>
        <v>0.43911917098445596</v>
      </c>
      <c r="J93" s="3">
        <f t="shared" si="2"/>
        <v>392.62788888888883</v>
      </c>
      <c r="K93" s="3">
        <f>SUM(Table3[[#This Row],[RN Hours (excl. Admin, DON)]], Table3[[#This Row],[LPN Hours (excl. Admin)]], Table3[[#This Row],[CNA Hours]], Table3[[#This Row],[NA TR Hours]], Table3[[#This Row],[Med Aide/Tech Hours]])</f>
        <v>338.63066666666663</v>
      </c>
      <c r="L93" s="3">
        <f>SUM(Table3[[#This Row],[RN Hours (excl. Admin, DON)]:[RN DON Hours]])</f>
        <v>96.277777777777771</v>
      </c>
      <c r="M93" s="3">
        <v>47.083333333333336</v>
      </c>
      <c r="N93" s="3">
        <v>43.68333333333333</v>
      </c>
      <c r="O93" s="3">
        <v>5.5111111111111111</v>
      </c>
      <c r="P93" s="3">
        <f>SUM(Table3[[#This Row],[LPN Hours (excl. Admin)]:[LPN Admin Hours]])</f>
        <v>73.333333333333329</v>
      </c>
      <c r="Q93" s="3">
        <v>68.530555555555551</v>
      </c>
      <c r="R93" s="3">
        <v>4.802777777777778</v>
      </c>
      <c r="S93" s="3">
        <f>SUM(Table3[[#This Row],[CNA Hours]], Table3[[#This Row],[NA TR Hours]], Table3[[#This Row],[Med Aide/Tech Hours]])</f>
        <v>223.01677777777775</v>
      </c>
      <c r="T93" s="3">
        <v>223.01677777777775</v>
      </c>
      <c r="U93" s="3">
        <v>0</v>
      </c>
      <c r="V93" s="3">
        <v>0</v>
      </c>
      <c r="W93" s="3">
        <f>SUM(Table3[[#This Row],[RN Hours Contract]:[Med Aide Hours Contract]])</f>
        <v>0</v>
      </c>
      <c r="X93" s="3">
        <v>0</v>
      </c>
      <c r="Y93" s="3">
        <v>0</v>
      </c>
      <c r="Z93" s="3">
        <v>0</v>
      </c>
      <c r="AA93" s="3">
        <v>0</v>
      </c>
      <c r="AB93" s="3">
        <v>0</v>
      </c>
      <c r="AC93" s="3">
        <v>0</v>
      </c>
      <c r="AD93" s="3">
        <v>0</v>
      </c>
      <c r="AE93" s="3">
        <v>0</v>
      </c>
      <c r="AF93" t="s">
        <v>91</v>
      </c>
      <c r="AG93" s="13">
        <v>4</v>
      </c>
      <c r="AQ93"/>
    </row>
    <row r="94" spans="1:43" x14ac:dyDescent="0.2">
      <c r="A94" t="s">
        <v>407</v>
      </c>
      <c r="B94" t="s">
        <v>503</v>
      </c>
      <c r="C94" t="s">
        <v>922</v>
      </c>
      <c r="D94" t="s">
        <v>1069</v>
      </c>
      <c r="E94" s="3">
        <v>115.44444444444444</v>
      </c>
      <c r="F94" s="3">
        <f>Table3[[#This Row],[Total Hours Nurse Staffing]]/Table3[[#This Row],[MDS Census]]</f>
        <v>3.1944802694898948</v>
      </c>
      <c r="G94" s="3">
        <f>Table3[[#This Row],[Total Direct Care Staff Hours]]/Table3[[#This Row],[MDS Census]]</f>
        <v>2.7468383060635224</v>
      </c>
      <c r="H94" s="3">
        <f>Table3[[#This Row],[Total RN Hours (w/ Admin, DON)]]/Table3[[#This Row],[MDS Census]]</f>
        <v>0.48727141482194419</v>
      </c>
      <c r="I94" s="3">
        <f>Table3[[#This Row],[RN Hours (excl. Admin, DON)]]/Table3[[#This Row],[MDS Census]]</f>
        <v>0.13698267564966313</v>
      </c>
      <c r="J94" s="3">
        <f t="shared" si="2"/>
        <v>368.78500000000008</v>
      </c>
      <c r="K94" s="3">
        <f>SUM(Table3[[#This Row],[RN Hours (excl. Admin, DON)]], Table3[[#This Row],[LPN Hours (excl. Admin)]], Table3[[#This Row],[CNA Hours]], Table3[[#This Row],[NA TR Hours]], Table3[[#This Row],[Med Aide/Tech Hours]])</f>
        <v>317.10722222222222</v>
      </c>
      <c r="L94" s="3">
        <f>SUM(Table3[[#This Row],[RN Hours (excl. Admin, DON)]:[RN DON Hours]])</f>
        <v>56.25277777777778</v>
      </c>
      <c r="M94" s="3">
        <v>15.813888888888888</v>
      </c>
      <c r="N94" s="3">
        <v>34.838888888888889</v>
      </c>
      <c r="O94" s="3">
        <v>5.6</v>
      </c>
      <c r="P94" s="3">
        <f>SUM(Table3[[#This Row],[LPN Hours (excl. Admin)]:[LPN Admin Hours]])</f>
        <v>109.09722222222223</v>
      </c>
      <c r="Q94" s="3">
        <v>97.858333333333334</v>
      </c>
      <c r="R94" s="3">
        <v>11.238888888888889</v>
      </c>
      <c r="S94" s="3">
        <f>SUM(Table3[[#This Row],[CNA Hours]], Table3[[#This Row],[NA TR Hours]], Table3[[#This Row],[Med Aide/Tech Hours]])</f>
        <v>203.43500000000003</v>
      </c>
      <c r="T94" s="3">
        <v>184.14055555555558</v>
      </c>
      <c r="U94" s="3">
        <v>0</v>
      </c>
      <c r="V94" s="3">
        <v>19.294444444444444</v>
      </c>
      <c r="W94" s="3">
        <f>SUM(Table3[[#This Row],[RN Hours Contract]:[Med Aide Hours Contract]])</f>
        <v>9.2955555555555538</v>
      </c>
      <c r="X94" s="3">
        <v>0</v>
      </c>
      <c r="Y94" s="3">
        <v>0</v>
      </c>
      <c r="Z94" s="3">
        <v>0</v>
      </c>
      <c r="AA94" s="3">
        <v>0</v>
      </c>
      <c r="AB94" s="3">
        <v>0</v>
      </c>
      <c r="AC94" s="3">
        <v>9.2955555555555538</v>
      </c>
      <c r="AD94" s="3">
        <v>0</v>
      </c>
      <c r="AE94" s="3">
        <v>0</v>
      </c>
      <c r="AF94" t="s">
        <v>92</v>
      </c>
      <c r="AG94" s="13">
        <v>4</v>
      </c>
      <c r="AQ94"/>
    </row>
    <row r="95" spans="1:43" x14ac:dyDescent="0.2">
      <c r="A95" t="s">
        <v>407</v>
      </c>
      <c r="B95" t="s">
        <v>504</v>
      </c>
      <c r="C95" t="s">
        <v>925</v>
      </c>
      <c r="D95" t="s">
        <v>1074</v>
      </c>
      <c r="E95" s="3">
        <v>79.111111111111114</v>
      </c>
      <c r="F95" s="3">
        <f>Table3[[#This Row],[Total Hours Nurse Staffing]]/Table3[[#This Row],[MDS Census]]</f>
        <v>3.6913398876404493</v>
      </c>
      <c r="G95" s="3">
        <f>Table3[[#This Row],[Total Direct Care Staff Hours]]/Table3[[#This Row],[MDS Census]]</f>
        <v>3.1876067415730338</v>
      </c>
      <c r="H95" s="3">
        <f>Table3[[#This Row],[Total RN Hours (w/ Admin, DON)]]/Table3[[#This Row],[MDS Census]]</f>
        <v>0.37607584269662919</v>
      </c>
      <c r="I95" s="3">
        <f>Table3[[#This Row],[RN Hours (excl. Admin, DON)]]/Table3[[#This Row],[MDS Census]]</f>
        <v>0.12234550561797752</v>
      </c>
      <c r="J95" s="3">
        <f t="shared" si="2"/>
        <v>292.02600000000001</v>
      </c>
      <c r="K95" s="3">
        <f>SUM(Table3[[#This Row],[RN Hours (excl. Admin, DON)]], Table3[[#This Row],[LPN Hours (excl. Admin)]], Table3[[#This Row],[CNA Hours]], Table3[[#This Row],[NA TR Hours]], Table3[[#This Row],[Med Aide/Tech Hours]])</f>
        <v>252.17511111111114</v>
      </c>
      <c r="L95" s="3">
        <f>SUM(Table3[[#This Row],[RN Hours (excl. Admin, DON)]:[RN DON Hours]])</f>
        <v>29.751777777777779</v>
      </c>
      <c r="M95" s="3">
        <v>9.6788888888888884</v>
      </c>
      <c r="N95" s="3">
        <v>15.006222222222224</v>
      </c>
      <c r="O95" s="3">
        <v>5.0666666666666664</v>
      </c>
      <c r="P95" s="3">
        <f>SUM(Table3[[#This Row],[LPN Hours (excl. Admin)]:[LPN Admin Hours]])</f>
        <v>103.42099999999999</v>
      </c>
      <c r="Q95" s="3">
        <v>83.643000000000001</v>
      </c>
      <c r="R95" s="3">
        <v>19.777999999999999</v>
      </c>
      <c r="S95" s="3">
        <f>SUM(Table3[[#This Row],[CNA Hours]], Table3[[#This Row],[NA TR Hours]], Table3[[#This Row],[Med Aide/Tech Hours]])</f>
        <v>158.85322222222223</v>
      </c>
      <c r="T95" s="3">
        <v>144.14566666666667</v>
      </c>
      <c r="U95" s="3">
        <v>0</v>
      </c>
      <c r="V95" s="3">
        <v>14.707555555555555</v>
      </c>
      <c r="W95" s="3">
        <f>SUM(Table3[[#This Row],[RN Hours Contract]:[Med Aide Hours Contract]])</f>
        <v>0</v>
      </c>
      <c r="X95" s="3">
        <v>0</v>
      </c>
      <c r="Y95" s="3">
        <v>0</v>
      </c>
      <c r="Z95" s="3">
        <v>0</v>
      </c>
      <c r="AA95" s="3">
        <v>0</v>
      </c>
      <c r="AB95" s="3">
        <v>0</v>
      </c>
      <c r="AC95" s="3">
        <v>0</v>
      </c>
      <c r="AD95" s="3">
        <v>0</v>
      </c>
      <c r="AE95" s="3">
        <v>0</v>
      </c>
      <c r="AF95" t="s">
        <v>93</v>
      </c>
      <c r="AG95" s="13">
        <v>4</v>
      </c>
      <c r="AQ95"/>
    </row>
    <row r="96" spans="1:43" x14ac:dyDescent="0.2">
      <c r="A96" t="s">
        <v>407</v>
      </c>
      <c r="B96" t="s">
        <v>505</v>
      </c>
      <c r="C96" t="s">
        <v>878</v>
      </c>
      <c r="D96" t="s">
        <v>1024</v>
      </c>
      <c r="E96" s="3">
        <v>80.511111111111106</v>
      </c>
      <c r="F96" s="3">
        <f>Table3[[#This Row],[Total Hours Nurse Staffing]]/Table3[[#This Row],[MDS Census]]</f>
        <v>3.4524910295335363</v>
      </c>
      <c r="G96" s="3">
        <f>Table3[[#This Row],[Total Direct Care Staff Hours]]/Table3[[#This Row],[MDS Census]]</f>
        <v>3.2446177201214463</v>
      </c>
      <c r="H96" s="3">
        <f>Table3[[#This Row],[Total RN Hours (w/ Admin, DON)]]/Table3[[#This Row],[MDS Census]]</f>
        <v>0.38448799337565553</v>
      </c>
      <c r="I96" s="3">
        <f>Table3[[#This Row],[RN Hours (excl. Admin, DON)]]/Table3[[#This Row],[MDS Census]]</f>
        <v>0.17661468396356611</v>
      </c>
      <c r="J96" s="3">
        <f t="shared" si="2"/>
        <v>277.9638888888889</v>
      </c>
      <c r="K96" s="3">
        <f>SUM(Table3[[#This Row],[RN Hours (excl. Admin, DON)]], Table3[[#This Row],[LPN Hours (excl. Admin)]], Table3[[#This Row],[CNA Hours]], Table3[[#This Row],[NA TR Hours]], Table3[[#This Row],[Med Aide/Tech Hours]])</f>
        <v>261.22777777777776</v>
      </c>
      <c r="L96" s="3">
        <f>SUM(Table3[[#This Row],[RN Hours (excl. Admin, DON)]:[RN DON Hours]])</f>
        <v>30.955555555555556</v>
      </c>
      <c r="M96" s="3">
        <v>14.219444444444445</v>
      </c>
      <c r="N96" s="3">
        <v>11.758333333333333</v>
      </c>
      <c r="O96" s="3">
        <v>4.9777777777777779</v>
      </c>
      <c r="P96" s="3">
        <f>SUM(Table3[[#This Row],[LPN Hours (excl. Admin)]:[LPN Admin Hours]])</f>
        <v>101.85833333333333</v>
      </c>
      <c r="Q96" s="3">
        <v>101.85833333333333</v>
      </c>
      <c r="R96" s="3">
        <v>0</v>
      </c>
      <c r="S96" s="3">
        <f>SUM(Table3[[#This Row],[CNA Hours]], Table3[[#This Row],[NA TR Hours]], Table3[[#This Row],[Med Aide/Tech Hours]])</f>
        <v>145.15</v>
      </c>
      <c r="T96" s="3">
        <v>145.15</v>
      </c>
      <c r="U96" s="3">
        <v>0</v>
      </c>
      <c r="V96" s="3">
        <v>0</v>
      </c>
      <c r="W96" s="3">
        <f>SUM(Table3[[#This Row],[RN Hours Contract]:[Med Aide Hours Contract]])</f>
        <v>4.2888888888888888</v>
      </c>
      <c r="X96" s="3">
        <v>0</v>
      </c>
      <c r="Y96" s="3">
        <v>0</v>
      </c>
      <c r="Z96" s="3">
        <v>0</v>
      </c>
      <c r="AA96" s="3">
        <v>0</v>
      </c>
      <c r="AB96" s="3">
        <v>0</v>
      </c>
      <c r="AC96" s="3">
        <v>4.2888888888888888</v>
      </c>
      <c r="AD96" s="3">
        <v>0</v>
      </c>
      <c r="AE96" s="3">
        <v>0</v>
      </c>
      <c r="AF96" t="s">
        <v>94</v>
      </c>
      <c r="AG96" s="13">
        <v>4</v>
      </c>
      <c r="AQ96"/>
    </row>
    <row r="97" spans="1:43" x14ac:dyDescent="0.2">
      <c r="A97" t="s">
        <v>407</v>
      </c>
      <c r="B97" t="s">
        <v>506</v>
      </c>
      <c r="C97" t="s">
        <v>901</v>
      </c>
      <c r="D97" t="s">
        <v>1045</v>
      </c>
      <c r="E97" s="3">
        <v>151.04444444444445</v>
      </c>
      <c r="F97" s="3">
        <f>Table3[[#This Row],[Total Hours Nurse Staffing]]/Table3[[#This Row],[MDS Census]]</f>
        <v>3.5182992496689716</v>
      </c>
      <c r="G97" s="3">
        <f>Table3[[#This Row],[Total Direct Care Staff Hours]]/Table3[[#This Row],[MDS Census]]</f>
        <v>3.3252515815801087</v>
      </c>
      <c r="H97" s="3">
        <f>Table3[[#This Row],[Total RN Hours (w/ Admin, DON)]]/Table3[[#This Row],[MDS Census]]</f>
        <v>0.4342680594379873</v>
      </c>
      <c r="I97" s="3">
        <f>Table3[[#This Row],[RN Hours (excl. Admin, DON)]]/Table3[[#This Row],[MDS Census]]</f>
        <v>0.24497204649109899</v>
      </c>
      <c r="J97" s="3">
        <f t="shared" si="2"/>
        <v>531.41955555555558</v>
      </c>
      <c r="K97" s="3">
        <f>SUM(Table3[[#This Row],[RN Hours (excl. Admin, DON)]], Table3[[#This Row],[LPN Hours (excl. Admin)]], Table3[[#This Row],[CNA Hours]], Table3[[#This Row],[NA TR Hours]], Table3[[#This Row],[Med Aide/Tech Hours]])</f>
        <v>502.26077777777778</v>
      </c>
      <c r="L97" s="3">
        <f>SUM(Table3[[#This Row],[RN Hours (excl. Admin, DON)]:[RN DON Hours]])</f>
        <v>65.593777777777774</v>
      </c>
      <c r="M97" s="3">
        <v>37.001666666666665</v>
      </c>
      <c r="N97" s="3">
        <v>23.525444444444449</v>
      </c>
      <c r="O97" s="3">
        <v>5.0666666666666664</v>
      </c>
      <c r="P97" s="3">
        <f>SUM(Table3[[#This Row],[LPN Hours (excl. Admin)]:[LPN Admin Hours]])</f>
        <v>166.4061111111111</v>
      </c>
      <c r="Q97" s="3">
        <v>165.83944444444444</v>
      </c>
      <c r="R97" s="3">
        <v>0.56666666666666665</v>
      </c>
      <c r="S97" s="3">
        <f>SUM(Table3[[#This Row],[CNA Hours]], Table3[[#This Row],[NA TR Hours]], Table3[[#This Row],[Med Aide/Tech Hours]])</f>
        <v>299.41966666666667</v>
      </c>
      <c r="T97" s="3">
        <v>299.41966666666667</v>
      </c>
      <c r="U97" s="3">
        <v>0</v>
      </c>
      <c r="V97" s="3">
        <v>0</v>
      </c>
      <c r="W97" s="3">
        <f>SUM(Table3[[#This Row],[RN Hours Contract]:[Med Aide Hours Contract]])</f>
        <v>95.6021111111111</v>
      </c>
      <c r="X97" s="3">
        <v>0</v>
      </c>
      <c r="Y97" s="3">
        <v>0</v>
      </c>
      <c r="Z97" s="3">
        <v>0</v>
      </c>
      <c r="AA97" s="3">
        <v>17.26111111111112</v>
      </c>
      <c r="AB97" s="3">
        <v>0</v>
      </c>
      <c r="AC97" s="3">
        <v>78.34099999999998</v>
      </c>
      <c r="AD97" s="3">
        <v>0</v>
      </c>
      <c r="AE97" s="3">
        <v>0</v>
      </c>
      <c r="AF97" t="s">
        <v>95</v>
      </c>
      <c r="AG97" s="13">
        <v>4</v>
      </c>
      <c r="AQ97"/>
    </row>
    <row r="98" spans="1:43" x14ac:dyDescent="0.2">
      <c r="A98" t="s">
        <v>407</v>
      </c>
      <c r="B98" t="s">
        <v>507</v>
      </c>
      <c r="C98" t="s">
        <v>926</v>
      </c>
      <c r="D98" t="s">
        <v>1075</v>
      </c>
      <c r="E98" s="3">
        <v>60.177777777777777</v>
      </c>
      <c r="F98" s="3">
        <f>Table3[[#This Row],[Total Hours Nurse Staffing]]/Table3[[#This Row],[MDS Census]]</f>
        <v>3.9996750369276222</v>
      </c>
      <c r="G98" s="3">
        <f>Table3[[#This Row],[Total Direct Care Staff Hours]]/Table3[[#This Row],[MDS Census]]</f>
        <v>3.6533401033973414</v>
      </c>
      <c r="H98" s="3">
        <f>Table3[[#This Row],[Total RN Hours (w/ Admin, DON)]]/Table3[[#This Row],[MDS Census]]</f>
        <v>0.45995199409158055</v>
      </c>
      <c r="I98" s="3">
        <f>Table3[[#This Row],[RN Hours (excl. Admin, DON)]]/Table3[[#This Row],[MDS Census]]</f>
        <v>0.21258308714918758</v>
      </c>
      <c r="J98" s="3">
        <f t="shared" si="2"/>
        <v>240.69155555555557</v>
      </c>
      <c r="K98" s="3">
        <f>SUM(Table3[[#This Row],[RN Hours (excl. Admin, DON)]], Table3[[#This Row],[LPN Hours (excl. Admin)]], Table3[[#This Row],[CNA Hours]], Table3[[#This Row],[NA TR Hours]], Table3[[#This Row],[Med Aide/Tech Hours]])</f>
        <v>219.8498888888889</v>
      </c>
      <c r="L98" s="3">
        <f>SUM(Table3[[#This Row],[RN Hours (excl. Admin, DON)]:[RN DON Hours]])</f>
        <v>27.678888888888892</v>
      </c>
      <c r="M98" s="3">
        <v>12.792777777777777</v>
      </c>
      <c r="N98" s="3">
        <v>9.1972222222222229</v>
      </c>
      <c r="O98" s="3">
        <v>5.6888888888888891</v>
      </c>
      <c r="P98" s="3">
        <f>SUM(Table3[[#This Row],[LPN Hours (excl. Admin)]:[LPN Admin Hours]])</f>
        <v>93.24199999999999</v>
      </c>
      <c r="Q98" s="3">
        <v>87.286444444444442</v>
      </c>
      <c r="R98" s="3">
        <v>5.9555555555555557</v>
      </c>
      <c r="S98" s="3">
        <f>SUM(Table3[[#This Row],[CNA Hours]], Table3[[#This Row],[NA TR Hours]], Table3[[#This Row],[Med Aide/Tech Hours]])</f>
        <v>119.77066666666667</v>
      </c>
      <c r="T98" s="3">
        <v>102.29844444444446</v>
      </c>
      <c r="U98" s="3">
        <v>17.472222222222221</v>
      </c>
      <c r="V98" s="3">
        <v>0</v>
      </c>
      <c r="W98" s="3">
        <f>SUM(Table3[[#This Row],[RN Hours Contract]:[Med Aide Hours Contract]])</f>
        <v>20.113777777777777</v>
      </c>
      <c r="X98" s="3">
        <v>2.3761111111111108</v>
      </c>
      <c r="Y98" s="3">
        <v>0</v>
      </c>
      <c r="Z98" s="3">
        <v>0</v>
      </c>
      <c r="AA98" s="3">
        <v>3.8503333333333338</v>
      </c>
      <c r="AB98" s="3">
        <v>0</v>
      </c>
      <c r="AC98" s="3">
        <v>11.590111111111112</v>
      </c>
      <c r="AD98" s="3">
        <v>2.2972222222222221</v>
      </c>
      <c r="AE98" s="3">
        <v>0</v>
      </c>
      <c r="AF98" t="s">
        <v>96</v>
      </c>
      <c r="AG98" s="13">
        <v>4</v>
      </c>
      <c r="AQ98"/>
    </row>
    <row r="99" spans="1:43" x14ac:dyDescent="0.2">
      <c r="A99" t="s">
        <v>407</v>
      </c>
      <c r="B99" t="s">
        <v>508</v>
      </c>
      <c r="C99" t="s">
        <v>889</v>
      </c>
      <c r="D99" t="s">
        <v>1048</v>
      </c>
      <c r="E99" s="3">
        <v>78.822222222222223</v>
      </c>
      <c r="F99" s="3">
        <f>Table3[[#This Row],[Total Hours Nurse Staffing]]/Table3[[#This Row],[MDS Census]]</f>
        <v>3.3133648153369046</v>
      </c>
      <c r="G99" s="3">
        <f>Table3[[#This Row],[Total Direct Care Staff Hours]]/Table3[[#This Row],[MDS Census]]</f>
        <v>3.0496926980546943</v>
      </c>
      <c r="H99" s="3">
        <f>Table3[[#This Row],[Total RN Hours (w/ Admin, DON)]]/Table3[[#This Row],[MDS Census]]</f>
        <v>0.44840428531153093</v>
      </c>
      <c r="I99" s="3">
        <f>Table3[[#This Row],[RN Hours (excl. Admin, DON)]]/Table3[[#This Row],[MDS Census]]</f>
        <v>0.33886100930363688</v>
      </c>
      <c r="J99" s="3">
        <f t="shared" si="2"/>
        <v>261.16677777777778</v>
      </c>
      <c r="K99" s="3">
        <f>SUM(Table3[[#This Row],[RN Hours (excl. Admin, DON)]], Table3[[#This Row],[LPN Hours (excl. Admin)]], Table3[[#This Row],[CNA Hours]], Table3[[#This Row],[NA TR Hours]], Table3[[#This Row],[Med Aide/Tech Hours]])</f>
        <v>240.38355555555557</v>
      </c>
      <c r="L99" s="3">
        <f>SUM(Table3[[#This Row],[RN Hours (excl. Admin, DON)]:[RN DON Hours]])</f>
        <v>35.344222222222228</v>
      </c>
      <c r="M99" s="3">
        <v>26.709777777777781</v>
      </c>
      <c r="N99" s="3">
        <v>2.1455555555555557</v>
      </c>
      <c r="O99" s="3">
        <v>6.4888888888888889</v>
      </c>
      <c r="P99" s="3">
        <f>SUM(Table3[[#This Row],[LPN Hours (excl. Admin)]:[LPN Admin Hours]])</f>
        <v>48.201111111111118</v>
      </c>
      <c r="Q99" s="3">
        <v>36.052333333333337</v>
      </c>
      <c r="R99" s="3">
        <v>12.148777777777784</v>
      </c>
      <c r="S99" s="3">
        <f>SUM(Table3[[#This Row],[CNA Hours]], Table3[[#This Row],[NA TR Hours]], Table3[[#This Row],[Med Aide/Tech Hours]])</f>
        <v>177.62144444444445</v>
      </c>
      <c r="T99" s="3">
        <v>162.12455555555556</v>
      </c>
      <c r="U99" s="3">
        <v>0</v>
      </c>
      <c r="V99" s="3">
        <v>15.496888888888884</v>
      </c>
      <c r="W99" s="3">
        <f>SUM(Table3[[#This Row],[RN Hours Contract]:[Med Aide Hours Contract]])</f>
        <v>95.636777777777795</v>
      </c>
      <c r="X99" s="3">
        <v>5.5512222222222221</v>
      </c>
      <c r="Y99" s="3">
        <v>0</v>
      </c>
      <c r="Z99" s="3">
        <v>0</v>
      </c>
      <c r="AA99" s="3">
        <v>28.905555555555555</v>
      </c>
      <c r="AB99" s="3">
        <v>0</v>
      </c>
      <c r="AC99" s="3">
        <v>54.20222222222224</v>
      </c>
      <c r="AD99" s="3">
        <v>0</v>
      </c>
      <c r="AE99" s="3">
        <v>6.9777777777777779</v>
      </c>
      <c r="AF99" t="s">
        <v>97</v>
      </c>
      <c r="AG99" s="13">
        <v>4</v>
      </c>
      <c r="AQ99"/>
    </row>
    <row r="100" spans="1:43" x14ac:dyDescent="0.2">
      <c r="A100" t="s">
        <v>407</v>
      </c>
      <c r="B100" t="s">
        <v>509</v>
      </c>
      <c r="C100" t="s">
        <v>927</v>
      </c>
      <c r="D100" t="s">
        <v>1076</v>
      </c>
      <c r="E100" s="3">
        <v>103.27777777777777</v>
      </c>
      <c r="F100" s="3">
        <f>Table3[[#This Row],[Total Hours Nurse Staffing]]/Table3[[#This Row],[MDS Census]]</f>
        <v>4.3771759010220554</v>
      </c>
      <c r="G100" s="3">
        <f>Table3[[#This Row],[Total Direct Care Staff Hours]]/Table3[[#This Row],[MDS Census]]</f>
        <v>4.3074610005379244</v>
      </c>
      <c r="H100" s="3">
        <f>Table3[[#This Row],[Total RN Hours (w/ Admin, DON)]]/Table3[[#This Row],[MDS Census]]</f>
        <v>0.69160731576116197</v>
      </c>
      <c r="I100" s="3">
        <f>Table3[[#This Row],[RN Hours (excl. Admin, DON)]]/Table3[[#This Row],[MDS Census]]</f>
        <v>0.62189241527703065</v>
      </c>
      <c r="J100" s="3">
        <f t="shared" si="2"/>
        <v>452.06500000000005</v>
      </c>
      <c r="K100" s="3">
        <f>SUM(Table3[[#This Row],[RN Hours (excl. Admin, DON)]], Table3[[#This Row],[LPN Hours (excl. Admin)]], Table3[[#This Row],[CNA Hours]], Table3[[#This Row],[NA TR Hours]], Table3[[#This Row],[Med Aide/Tech Hours]])</f>
        <v>444.86500000000001</v>
      </c>
      <c r="L100" s="3">
        <f>SUM(Table3[[#This Row],[RN Hours (excl. Admin, DON)]:[RN DON Hours]])</f>
        <v>71.427666666666667</v>
      </c>
      <c r="M100" s="3">
        <v>64.227666666666664</v>
      </c>
      <c r="N100" s="3">
        <v>0</v>
      </c>
      <c r="O100" s="3">
        <v>7.2</v>
      </c>
      <c r="P100" s="3">
        <f>SUM(Table3[[#This Row],[LPN Hours (excl. Admin)]:[LPN Admin Hours]])</f>
        <v>89.401666666666657</v>
      </c>
      <c r="Q100" s="3">
        <v>89.401666666666657</v>
      </c>
      <c r="R100" s="3">
        <v>0</v>
      </c>
      <c r="S100" s="3">
        <f>SUM(Table3[[#This Row],[CNA Hours]], Table3[[#This Row],[NA TR Hours]], Table3[[#This Row],[Med Aide/Tech Hours]])</f>
        <v>291.2356666666667</v>
      </c>
      <c r="T100" s="3">
        <v>288.72177777777779</v>
      </c>
      <c r="U100" s="3">
        <v>0</v>
      </c>
      <c r="V100" s="3">
        <v>2.5138888888888888</v>
      </c>
      <c r="W100" s="3">
        <f>SUM(Table3[[#This Row],[RN Hours Contract]:[Med Aide Hours Contract]])</f>
        <v>6.2472222222222218</v>
      </c>
      <c r="X100" s="3">
        <v>0</v>
      </c>
      <c r="Y100" s="3">
        <v>0</v>
      </c>
      <c r="Z100" s="3">
        <v>0</v>
      </c>
      <c r="AA100" s="3">
        <v>0</v>
      </c>
      <c r="AB100" s="3">
        <v>0</v>
      </c>
      <c r="AC100" s="3">
        <v>3.7333333333333334</v>
      </c>
      <c r="AD100" s="3">
        <v>0</v>
      </c>
      <c r="AE100" s="3">
        <v>2.5138888888888888</v>
      </c>
      <c r="AF100" t="s">
        <v>98</v>
      </c>
      <c r="AG100" s="13">
        <v>4</v>
      </c>
      <c r="AQ100"/>
    </row>
    <row r="101" spans="1:43" x14ac:dyDescent="0.2">
      <c r="A101" t="s">
        <v>407</v>
      </c>
      <c r="B101" t="s">
        <v>510</v>
      </c>
      <c r="C101" t="s">
        <v>894</v>
      </c>
      <c r="D101" t="s">
        <v>1051</v>
      </c>
      <c r="E101" s="3">
        <v>84.24444444444444</v>
      </c>
      <c r="F101" s="3">
        <f>Table3[[#This Row],[Total Hours Nurse Staffing]]/Table3[[#This Row],[MDS Census]]</f>
        <v>3.2597177525718806</v>
      </c>
      <c r="G101" s="3">
        <f>Table3[[#This Row],[Total Direct Care Staff Hours]]/Table3[[#This Row],[MDS Census]]</f>
        <v>2.7679609601688209</v>
      </c>
      <c r="H101" s="3">
        <f>Table3[[#This Row],[Total RN Hours (w/ Admin, DON)]]/Table3[[#This Row],[MDS Census]]</f>
        <v>0.80206409918227384</v>
      </c>
      <c r="I101" s="3">
        <f>Table3[[#This Row],[RN Hours (excl. Admin, DON)]]/Table3[[#This Row],[MDS Census]]</f>
        <v>0.47009364283830124</v>
      </c>
      <c r="J101" s="3">
        <f t="shared" si="2"/>
        <v>274.6131111111111</v>
      </c>
      <c r="K101" s="3">
        <f>SUM(Table3[[#This Row],[RN Hours (excl. Admin, DON)]], Table3[[#This Row],[LPN Hours (excl. Admin)]], Table3[[#This Row],[CNA Hours]], Table3[[#This Row],[NA TR Hours]], Table3[[#This Row],[Med Aide/Tech Hours]])</f>
        <v>233.18533333333332</v>
      </c>
      <c r="L101" s="3">
        <f>SUM(Table3[[#This Row],[RN Hours (excl. Admin, DON)]:[RN DON Hours]])</f>
        <v>67.569444444444443</v>
      </c>
      <c r="M101" s="3">
        <v>39.602777777777774</v>
      </c>
      <c r="N101" s="3">
        <v>22.366666666666667</v>
      </c>
      <c r="O101" s="3">
        <v>5.6</v>
      </c>
      <c r="P101" s="3">
        <f>SUM(Table3[[#This Row],[LPN Hours (excl. Admin)]:[LPN Admin Hours]])</f>
        <v>65.015555555555551</v>
      </c>
      <c r="Q101" s="3">
        <v>51.554444444444442</v>
      </c>
      <c r="R101" s="3">
        <v>13.46111111111111</v>
      </c>
      <c r="S101" s="3">
        <f>SUM(Table3[[#This Row],[CNA Hours]], Table3[[#This Row],[NA TR Hours]], Table3[[#This Row],[Med Aide/Tech Hours]])</f>
        <v>142.02811111111112</v>
      </c>
      <c r="T101" s="3">
        <v>140.22533333333334</v>
      </c>
      <c r="U101" s="3">
        <v>0</v>
      </c>
      <c r="V101" s="3">
        <v>1.8027777777777778</v>
      </c>
      <c r="W101" s="3">
        <f>SUM(Table3[[#This Row],[RN Hours Contract]:[Med Aide Hours Contract]])</f>
        <v>1.4275555555555557</v>
      </c>
      <c r="X101" s="3">
        <v>0</v>
      </c>
      <c r="Y101" s="3">
        <v>0</v>
      </c>
      <c r="Z101" s="3">
        <v>0</v>
      </c>
      <c r="AA101" s="3">
        <v>0</v>
      </c>
      <c r="AB101" s="3">
        <v>0</v>
      </c>
      <c r="AC101" s="3">
        <v>1.4275555555555557</v>
      </c>
      <c r="AD101" s="3">
        <v>0</v>
      </c>
      <c r="AE101" s="3">
        <v>0</v>
      </c>
      <c r="AF101" t="s">
        <v>99</v>
      </c>
      <c r="AG101" s="13">
        <v>4</v>
      </c>
      <c r="AQ101"/>
    </row>
    <row r="102" spans="1:43" x14ac:dyDescent="0.2">
      <c r="A102" t="s">
        <v>407</v>
      </c>
      <c r="B102" t="s">
        <v>511</v>
      </c>
      <c r="C102" t="s">
        <v>853</v>
      </c>
      <c r="D102" t="s">
        <v>1063</v>
      </c>
      <c r="E102" s="3">
        <v>49.633333333333333</v>
      </c>
      <c r="F102" s="3">
        <f>Table3[[#This Row],[Total Hours Nurse Staffing]]/Table3[[#This Row],[MDS Census]]</f>
        <v>3.5809044101186478</v>
      </c>
      <c r="G102" s="3">
        <f>Table3[[#This Row],[Total Direct Care Staff Hours]]/Table3[[#This Row],[MDS Census]]</f>
        <v>3.3570405193642263</v>
      </c>
      <c r="H102" s="3">
        <f>Table3[[#This Row],[Total RN Hours (w/ Admin, DON)]]/Table3[[#This Row],[MDS Census]]</f>
        <v>0.40016118200134321</v>
      </c>
      <c r="I102" s="3">
        <f>Table3[[#This Row],[RN Hours (excl. Admin, DON)]]/Table3[[#This Row],[MDS Census]]</f>
        <v>0.17629729124692187</v>
      </c>
      <c r="J102" s="3">
        <f t="shared" si="2"/>
        <v>177.73222222222222</v>
      </c>
      <c r="K102" s="3">
        <f>SUM(Table3[[#This Row],[RN Hours (excl. Admin, DON)]], Table3[[#This Row],[LPN Hours (excl. Admin)]], Table3[[#This Row],[CNA Hours]], Table3[[#This Row],[NA TR Hours]], Table3[[#This Row],[Med Aide/Tech Hours]])</f>
        <v>166.62111111111111</v>
      </c>
      <c r="L102" s="3">
        <f>SUM(Table3[[#This Row],[RN Hours (excl. Admin, DON)]:[RN DON Hours]])</f>
        <v>19.861333333333334</v>
      </c>
      <c r="M102" s="3">
        <v>8.7502222222222219</v>
      </c>
      <c r="N102" s="3">
        <v>5.1555555555555559</v>
      </c>
      <c r="O102" s="3">
        <v>5.9555555555555557</v>
      </c>
      <c r="P102" s="3">
        <f>SUM(Table3[[#This Row],[LPN Hours (excl. Admin)]:[LPN Admin Hours]])</f>
        <v>48.219666666666669</v>
      </c>
      <c r="Q102" s="3">
        <v>48.219666666666669</v>
      </c>
      <c r="R102" s="3">
        <v>0</v>
      </c>
      <c r="S102" s="3">
        <f>SUM(Table3[[#This Row],[CNA Hours]], Table3[[#This Row],[NA TR Hours]], Table3[[#This Row],[Med Aide/Tech Hours]])</f>
        <v>109.65122222222223</v>
      </c>
      <c r="T102" s="3">
        <v>96.375333333333344</v>
      </c>
      <c r="U102" s="3">
        <v>0</v>
      </c>
      <c r="V102" s="3">
        <v>13.275888888888883</v>
      </c>
      <c r="W102" s="3">
        <f>SUM(Table3[[#This Row],[RN Hours Contract]:[Med Aide Hours Contract]])</f>
        <v>37.911555555555552</v>
      </c>
      <c r="X102" s="3">
        <v>1.530888888888889</v>
      </c>
      <c r="Y102" s="3">
        <v>0</v>
      </c>
      <c r="Z102" s="3">
        <v>0</v>
      </c>
      <c r="AA102" s="3">
        <v>21.751222222222221</v>
      </c>
      <c r="AB102" s="3">
        <v>0</v>
      </c>
      <c r="AC102" s="3">
        <v>14.629444444444445</v>
      </c>
      <c r="AD102" s="3">
        <v>0</v>
      </c>
      <c r="AE102" s="3">
        <v>0</v>
      </c>
      <c r="AF102" t="s">
        <v>100</v>
      </c>
      <c r="AG102" s="13">
        <v>4</v>
      </c>
      <c r="AQ102"/>
    </row>
    <row r="103" spans="1:43" x14ac:dyDescent="0.2">
      <c r="A103" t="s">
        <v>407</v>
      </c>
      <c r="B103" t="s">
        <v>512</v>
      </c>
      <c r="C103" t="s">
        <v>879</v>
      </c>
      <c r="D103" t="s">
        <v>1054</v>
      </c>
      <c r="E103" s="3">
        <v>48.655555555555559</v>
      </c>
      <c r="F103" s="3">
        <f>Table3[[#This Row],[Total Hours Nurse Staffing]]/Table3[[#This Row],[MDS Census]]</f>
        <v>4.8067275633706323</v>
      </c>
      <c r="G103" s="3">
        <f>Table3[[#This Row],[Total Direct Care Staff Hours]]/Table3[[#This Row],[MDS Census]]</f>
        <v>4.4123452843114865</v>
      </c>
      <c r="H103" s="3">
        <f>Table3[[#This Row],[Total RN Hours (w/ Admin, DON)]]/Table3[[#This Row],[MDS Census]]</f>
        <v>0.63964375428179954</v>
      </c>
      <c r="I103" s="3">
        <f>Table3[[#This Row],[RN Hours (excl. Admin, DON)]]/Table3[[#This Row],[MDS Census]]</f>
        <v>0.24526147522265357</v>
      </c>
      <c r="J103" s="3">
        <f t="shared" si="2"/>
        <v>233.874</v>
      </c>
      <c r="K103" s="3">
        <f>SUM(Table3[[#This Row],[RN Hours (excl. Admin, DON)]], Table3[[#This Row],[LPN Hours (excl. Admin)]], Table3[[#This Row],[CNA Hours]], Table3[[#This Row],[NA TR Hours]], Table3[[#This Row],[Med Aide/Tech Hours]])</f>
        <v>214.6851111111111</v>
      </c>
      <c r="L103" s="3">
        <f>SUM(Table3[[#This Row],[RN Hours (excl. Admin, DON)]:[RN DON Hours]])</f>
        <v>31.122222222222224</v>
      </c>
      <c r="M103" s="3">
        <v>11.933333333333334</v>
      </c>
      <c r="N103" s="3">
        <v>14.122222222222225</v>
      </c>
      <c r="O103" s="3">
        <v>5.0666666666666664</v>
      </c>
      <c r="P103" s="3">
        <f>SUM(Table3[[#This Row],[LPN Hours (excl. Admin)]:[LPN Admin Hours]])</f>
        <v>44.957222222222221</v>
      </c>
      <c r="Q103" s="3">
        <v>44.957222222222221</v>
      </c>
      <c r="R103" s="3">
        <v>0</v>
      </c>
      <c r="S103" s="3">
        <f>SUM(Table3[[#This Row],[CNA Hours]], Table3[[#This Row],[NA TR Hours]], Table3[[#This Row],[Med Aide/Tech Hours]])</f>
        <v>157.79455555555555</v>
      </c>
      <c r="T103" s="3">
        <v>157.79455555555555</v>
      </c>
      <c r="U103" s="3">
        <v>0</v>
      </c>
      <c r="V103" s="3">
        <v>0</v>
      </c>
      <c r="W103" s="3">
        <f>SUM(Table3[[#This Row],[RN Hours Contract]:[Med Aide Hours Contract]])</f>
        <v>0</v>
      </c>
      <c r="X103" s="3">
        <v>0</v>
      </c>
      <c r="Y103" s="3">
        <v>0</v>
      </c>
      <c r="Z103" s="3">
        <v>0</v>
      </c>
      <c r="AA103" s="3">
        <v>0</v>
      </c>
      <c r="AB103" s="3">
        <v>0</v>
      </c>
      <c r="AC103" s="3">
        <v>0</v>
      </c>
      <c r="AD103" s="3">
        <v>0</v>
      </c>
      <c r="AE103" s="3">
        <v>0</v>
      </c>
      <c r="AF103" t="s">
        <v>101</v>
      </c>
      <c r="AG103" s="13">
        <v>4</v>
      </c>
      <c r="AQ103"/>
    </row>
    <row r="104" spans="1:43" x14ac:dyDescent="0.2">
      <c r="A104" t="s">
        <v>407</v>
      </c>
      <c r="B104" t="s">
        <v>513</v>
      </c>
      <c r="C104" t="s">
        <v>820</v>
      </c>
      <c r="D104" t="s">
        <v>1073</v>
      </c>
      <c r="E104" s="3">
        <v>96.63333333333334</v>
      </c>
      <c r="F104" s="3">
        <f>Table3[[#This Row],[Total Hours Nurse Staffing]]/Table3[[#This Row],[MDS Census]]</f>
        <v>3.446964470507071</v>
      </c>
      <c r="G104" s="3">
        <f>Table3[[#This Row],[Total Direct Care Staff Hours]]/Table3[[#This Row],[MDS Census]]</f>
        <v>3.1395883638036106</v>
      </c>
      <c r="H104" s="3">
        <f>Table3[[#This Row],[Total RN Hours (w/ Admin, DON)]]/Table3[[#This Row],[MDS Census]]</f>
        <v>0.52980912958491433</v>
      </c>
      <c r="I104" s="3">
        <f>Table3[[#This Row],[RN Hours (excl. Admin, DON)]]/Table3[[#This Row],[MDS Census]]</f>
        <v>0.28268368402897548</v>
      </c>
      <c r="J104" s="3">
        <f t="shared" si="2"/>
        <v>333.09166666666664</v>
      </c>
      <c r="K104" s="3">
        <f>SUM(Table3[[#This Row],[RN Hours (excl. Admin, DON)]], Table3[[#This Row],[LPN Hours (excl. Admin)]], Table3[[#This Row],[CNA Hours]], Table3[[#This Row],[NA TR Hours]], Table3[[#This Row],[Med Aide/Tech Hours]])</f>
        <v>303.38888888888891</v>
      </c>
      <c r="L104" s="3">
        <f>SUM(Table3[[#This Row],[RN Hours (excl. Admin, DON)]:[RN DON Hours]])</f>
        <v>51.197222222222223</v>
      </c>
      <c r="M104" s="3">
        <v>27.316666666666666</v>
      </c>
      <c r="N104" s="3">
        <v>19.080555555555556</v>
      </c>
      <c r="O104" s="3">
        <v>4.8</v>
      </c>
      <c r="P104" s="3">
        <f>SUM(Table3[[#This Row],[LPN Hours (excl. Admin)]:[LPN Admin Hours]])</f>
        <v>76.680555555555557</v>
      </c>
      <c r="Q104" s="3">
        <v>70.858333333333334</v>
      </c>
      <c r="R104" s="3">
        <v>5.822222222222222</v>
      </c>
      <c r="S104" s="3">
        <f>SUM(Table3[[#This Row],[CNA Hours]], Table3[[#This Row],[NA TR Hours]], Table3[[#This Row],[Med Aide/Tech Hours]])</f>
        <v>205.21388888888887</v>
      </c>
      <c r="T104" s="3">
        <v>195.19166666666666</v>
      </c>
      <c r="U104" s="3">
        <v>0</v>
      </c>
      <c r="V104" s="3">
        <v>10.022222222222222</v>
      </c>
      <c r="W104" s="3">
        <f>SUM(Table3[[#This Row],[RN Hours Contract]:[Med Aide Hours Contract]])</f>
        <v>0</v>
      </c>
      <c r="X104" s="3">
        <v>0</v>
      </c>
      <c r="Y104" s="3">
        <v>0</v>
      </c>
      <c r="Z104" s="3">
        <v>0</v>
      </c>
      <c r="AA104" s="3">
        <v>0</v>
      </c>
      <c r="AB104" s="3">
        <v>0</v>
      </c>
      <c r="AC104" s="3">
        <v>0</v>
      </c>
      <c r="AD104" s="3">
        <v>0</v>
      </c>
      <c r="AE104" s="3">
        <v>0</v>
      </c>
      <c r="AF104" t="s">
        <v>102</v>
      </c>
      <c r="AG104" s="13">
        <v>4</v>
      </c>
      <c r="AQ104"/>
    </row>
    <row r="105" spans="1:43" x14ac:dyDescent="0.2">
      <c r="A105" t="s">
        <v>407</v>
      </c>
      <c r="B105" t="s">
        <v>514</v>
      </c>
      <c r="C105" t="s">
        <v>928</v>
      </c>
      <c r="D105" t="s">
        <v>1074</v>
      </c>
      <c r="E105" s="3">
        <v>64.099999999999994</v>
      </c>
      <c r="F105" s="3">
        <f>Table3[[#This Row],[Total Hours Nurse Staffing]]/Table3[[#This Row],[MDS Census]]</f>
        <v>3.1215843300398687</v>
      </c>
      <c r="G105" s="3">
        <f>Table3[[#This Row],[Total Direct Care Staff Hours]]/Table3[[#This Row],[MDS Census]]</f>
        <v>2.742489166233316</v>
      </c>
      <c r="H105" s="3">
        <f>Table3[[#This Row],[Total RN Hours (w/ Admin, DON)]]/Table3[[#This Row],[MDS Census]]</f>
        <v>0.71849540648292609</v>
      </c>
      <c r="I105" s="3">
        <f>Table3[[#This Row],[RN Hours (excl. Admin, DON)]]/Table3[[#This Row],[MDS Census]]</f>
        <v>0.33940024267637375</v>
      </c>
      <c r="J105" s="3">
        <f t="shared" si="2"/>
        <v>200.09355555555555</v>
      </c>
      <c r="K105" s="3">
        <f>SUM(Table3[[#This Row],[RN Hours (excl. Admin, DON)]], Table3[[#This Row],[LPN Hours (excl. Admin)]], Table3[[#This Row],[CNA Hours]], Table3[[#This Row],[NA TR Hours]], Table3[[#This Row],[Med Aide/Tech Hours]])</f>
        <v>175.79355555555554</v>
      </c>
      <c r="L105" s="3">
        <f>SUM(Table3[[#This Row],[RN Hours (excl. Admin, DON)]:[RN DON Hours]])</f>
        <v>46.055555555555557</v>
      </c>
      <c r="M105" s="3">
        <v>21.755555555555556</v>
      </c>
      <c r="N105" s="3">
        <v>18.611111111111111</v>
      </c>
      <c r="O105" s="3">
        <v>5.6888888888888891</v>
      </c>
      <c r="P105" s="3">
        <f>SUM(Table3[[#This Row],[LPN Hours (excl. Admin)]:[LPN Admin Hours]])</f>
        <v>40</v>
      </c>
      <c r="Q105" s="3">
        <v>40</v>
      </c>
      <c r="R105" s="3">
        <v>0</v>
      </c>
      <c r="S105" s="3">
        <f>SUM(Table3[[#This Row],[CNA Hours]], Table3[[#This Row],[NA TR Hours]], Table3[[#This Row],[Med Aide/Tech Hours]])</f>
        <v>114.038</v>
      </c>
      <c r="T105" s="3">
        <v>108.93244444444444</v>
      </c>
      <c r="U105" s="3">
        <v>5.1055555555555552</v>
      </c>
      <c r="V105" s="3">
        <v>0</v>
      </c>
      <c r="W105" s="3">
        <f>SUM(Table3[[#This Row],[RN Hours Contract]:[Med Aide Hours Contract]])</f>
        <v>0.41111111111111109</v>
      </c>
      <c r="X105" s="3">
        <v>0.41111111111111109</v>
      </c>
      <c r="Y105" s="3">
        <v>0</v>
      </c>
      <c r="Z105" s="3">
        <v>0</v>
      </c>
      <c r="AA105" s="3">
        <v>0</v>
      </c>
      <c r="AB105" s="3">
        <v>0</v>
      </c>
      <c r="AC105" s="3">
        <v>0</v>
      </c>
      <c r="AD105" s="3">
        <v>0</v>
      </c>
      <c r="AE105" s="3">
        <v>0</v>
      </c>
      <c r="AF105" t="s">
        <v>103</v>
      </c>
      <c r="AG105" s="13">
        <v>4</v>
      </c>
      <c r="AQ105"/>
    </row>
    <row r="106" spans="1:43" x14ac:dyDescent="0.2">
      <c r="A106" t="s">
        <v>407</v>
      </c>
      <c r="B106" t="s">
        <v>515</v>
      </c>
      <c r="C106" t="s">
        <v>832</v>
      </c>
      <c r="D106" t="s">
        <v>1065</v>
      </c>
      <c r="E106" s="3">
        <v>85.62222222222222</v>
      </c>
      <c r="F106" s="3">
        <f>Table3[[#This Row],[Total Hours Nurse Staffing]]/Table3[[#This Row],[MDS Census]]</f>
        <v>2.6970866856994551</v>
      </c>
      <c r="G106" s="3">
        <f>Table3[[#This Row],[Total Direct Care Staff Hours]]/Table3[[#This Row],[MDS Census]]</f>
        <v>2.4375486633791854</v>
      </c>
      <c r="H106" s="3">
        <f>Table3[[#This Row],[Total RN Hours (w/ Admin, DON)]]/Table3[[#This Row],[MDS Census]]</f>
        <v>0.33931352193096287</v>
      </c>
      <c r="I106" s="3">
        <f>Table3[[#This Row],[RN Hours (excl. Admin, DON)]]/Table3[[#This Row],[MDS Census]]</f>
        <v>0.14517908123540099</v>
      </c>
      <c r="J106" s="3">
        <f t="shared" si="2"/>
        <v>230.93055555555554</v>
      </c>
      <c r="K106" s="3">
        <f>SUM(Table3[[#This Row],[RN Hours (excl. Admin, DON)]], Table3[[#This Row],[LPN Hours (excl. Admin)]], Table3[[#This Row],[CNA Hours]], Table3[[#This Row],[NA TR Hours]], Table3[[#This Row],[Med Aide/Tech Hours]])</f>
        <v>208.70833333333334</v>
      </c>
      <c r="L106" s="3">
        <f>SUM(Table3[[#This Row],[RN Hours (excl. Admin, DON)]:[RN DON Hours]])</f>
        <v>29.052777777777777</v>
      </c>
      <c r="M106" s="3">
        <v>12.430555555555555</v>
      </c>
      <c r="N106" s="3">
        <v>11.2</v>
      </c>
      <c r="O106" s="3">
        <v>5.4222222222222225</v>
      </c>
      <c r="P106" s="3">
        <f>SUM(Table3[[#This Row],[LPN Hours (excl. Admin)]:[LPN Admin Hours]])</f>
        <v>57.719444444444449</v>
      </c>
      <c r="Q106" s="3">
        <v>52.119444444444447</v>
      </c>
      <c r="R106" s="3">
        <v>5.6</v>
      </c>
      <c r="S106" s="3">
        <f>SUM(Table3[[#This Row],[CNA Hours]], Table3[[#This Row],[NA TR Hours]], Table3[[#This Row],[Med Aide/Tech Hours]])</f>
        <v>144.15833333333333</v>
      </c>
      <c r="T106" s="3">
        <v>100.68055555555556</v>
      </c>
      <c r="U106" s="3">
        <v>14.558333333333334</v>
      </c>
      <c r="V106" s="3">
        <v>28.919444444444444</v>
      </c>
      <c r="W106" s="3">
        <f>SUM(Table3[[#This Row],[RN Hours Contract]:[Med Aide Hours Contract]])</f>
        <v>0</v>
      </c>
      <c r="X106" s="3">
        <v>0</v>
      </c>
      <c r="Y106" s="3">
        <v>0</v>
      </c>
      <c r="Z106" s="3">
        <v>0</v>
      </c>
      <c r="AA106" s="3">
        <v>0</v>
      </c>
      <c r="AB106" s="3">
        <v>0</v>
      </c>
      <c r="AC106" s="3">
        <v>0</v>
      </c>
      <c r="AD106" s="3">
        <v>0</v>
      </c>
      <c r="AE106" s="3">
        <v>0</v>
      </c>
      <c r="AF106" t="s">
        <v>104</v>
      </c>
      <c r="AG106" s="13">
        <v>4</v>
      </c>
      <c r="AQ106"/>
    </row>
    <row r="107" spans="1:43" x14ac:dyDescent="0.2">
      <c r="A107" t="s">
        <v>407</v>
      </c>
      <c r="B107" t="s">
        <v>516</v>
      </c>
      <c r="C107" t="s">
        <v>892</v>
      </c>
      <c r="D107" t="s">
        <v>1050</v>
      </c>
      <c r="E107" s="3">
        <v>56.43333333333333</v>
      </c>
      <c r="F107" s="3">
        <f>Table3[[#This Row],[Total Hours Nurse Staffing]]/Table3[[#This Row],[MDS Census]]</f>
        <v>4.221624335499115</v>
      </c>
      <c r="G107" s="3">
        <f>Table3[[#This Row],[Total Direct Care Staff Hours]]/Table3[[#This Row],[MDS Census]]</f>
        <v>4.0442370545382955</v>
      </c>
      <c r="H107" s="3">
        <f>Table3[[#This Row],[Total RN Hours (w/ Admin, DON)]]/Table3[[#This Row],[MDS Census]]</f>
        <v>0.40229375861390038</v>
      </c>
      <c r="I107" s="3">
        <f>Table3[[#This Row],[RN Hours (excl. Admin, DON)]]/Table3[[#This Row],[MDS Census]]</f>
        <v>0.25766292577278993</v>
      </c>
      <c r="J107" s="3">
        <f t="shared" si="2"/>
        <v>238.24033333333335</v>
      </c>
      <c r="K107" s="3">
        <f>SUM(Table3[[#This Row],[RN Hours (excl. Admin, DON)]], Table3[[#This Row],[LPN Hours (excl. Admin)]], Table3[[#This Row],[CNA Hours]], Table3[[#This Row],[NA TR Hours]], Table3[[#This Row],[Med Aide/Tech Hours]])</f>
        <v>228.2297777777778</v>
      </c>
      <c r="L107" s="3">
        <f>SUM(Table3[[#This Row],[RN Hours (excl. Admin, DON)]:[RN DON Hours]])</f>
        <v>22.702777777777776</v>
      </c>
      <c r="M107" s="3">
        <v>14.540777777777778</v>
      </c>
      <c r="N107" s="3">
        <v>2.8444444444444446</v>
      </c>
      <c r="O107" s="3">
        <v>5.3175555555555558</v>
      </c>
      <c r="P107" s="3">
        <f>SUM(Table3[[#This Row],[LPN Hours (excl. Admin)]:[LPN Admin Hours]])</f>
        <v>66.213222222222214</v>
      </c>
      <c r="Q107" s="3">
        <v>64.364666666666665</v>
      </c>
      <c r="R107" s="3">
        <v>1.8485555555555562</v>
      </c>
      <c r="S107" s="3">
        <f>SUM(Table3[[#This Row],[CNA Hours]], Table3[[#This Row],[NA TR Hours]], Table3[[#This Row],[Med Aide/Tech Hours]])</f>
        <v>149.32433333333336</v>
      </c>
      <c r="T107" s="3">
        <v>145.0288888888889</v>
      </c>
      <c r="U107" s="3">
        <v>0</v>
      </c>
      <c r="V107" s="3">
        <v>4.2954444444444455</v>
      </c>
      <c r="W107" s="3">
        <f>SUM(Table3[[#This Row],[RN Hours Contract]:[Med Aide Hours Contract]])</f>
        <v>10.527111111111109</v>
      </c>
      <c r="X107" s="3">
        <v>0</v>
      </c>
      <c r="Y107" s="3">
        <v>0</v>
      </c>
      <c r="Z107" s="3">
        <v>0</v>
      </c>
      <c r="AA107" s="3">
        <v>7.7397777777777756</v>
      </c>
      <c r="AB107" s="3">
        <v>0</v>
      </c>
      <c r="AC107" s="3">
        <v>2.7873333333333337</v>
      </c>
      <c r="AD107" s="3">
        <v>0</v>
      </c>
      <c r="AE107" s="3">
        <v>0</v>
      </c>
      <c r="AF107" t="s">
        <v>105</v>
      </c>
      <c r="AG107" s="13">
        <v>4</v>
      </c>
      <c r="AQ107"/>
    </row>
    <row r="108" spans="1:43" x14ac:dyDescent="0.2">
      <c r="A108" t="s">
        <v>407</v>
      </c>
      <c r="B108" t="s">
        <v>517</v>
      </c>
      <c r="C108" t="s">
        <v>929</v>
      </c>
      <c r="D108" t="s">
        <v>1077</v>
      </c>
      <c r="E108" s="3">
        <v>62.155555555555559</v>
      </c>
      <c r="F108" s="3">
        <f>Table3[[#This Row],[Total Hours Nurse Staffing]]/Table3[[#This Row],[MDS Census]]</f>
        <v>3.6945566678584201</v>
      </c>
      <c r="G108" s="3">
        <f>Table3[[#This Row],[Total Direct Care Staff Hours]]/Table3[[#This Row],[MDS Census]]</f>
        <v>3.4796263854129426</v>
      </c>
      <c r="H108" s="3">
        <f>Table3[[#This Row],[Total RN Hours (w/ Admin, DON)]]/Table3[[#This Row],[MDS Census]]</f>
        <v>0.49826242402574183</v>
      </c>
      <c r="I108" s="3">
        <f>Table3[[#This Row],[RN Hours (excl. Admin, DON)]]/Table3[[#This Row],[MDS Census]]</f>
        <v>0.28333214158026454</v>
      </c>
      <c r="J108" s="3">
        <f t="shared" si="2"/>
        <v>229.63722222222225</v>
      </c>
      <c r="K108" s="3">
        <f>SUM(Table3[[#This Row],[RN Hours (excl. Admin, DON)]], Table3[[#This Row],[LPN Hours (excl. Admin)]], Table3[[#This Row],[CNA Hours]], Table3[[#This Row],[NA TR Hours]], Table3[[#This Row],[Med Aide/Tech Hours]])</f>
        <v>216.27811111111112</v>
      </c>
      <c r="L108" s="3">
        <f>SUM(Table3[[#This Row],[RN Hours (excl. Admin, DON)]:[RN DON Hours]])</f>
        <v>30.969777777777779</v>
      </c>
      <c r="M108" s="3">
        <v>17.610666666666667</v>
      </c>
      <c r="N108" s="3">
        <v>7.7591111111111113</v>
      </c>
      <c r="O108" s="3">
        <v>5.6</v>
      </c>
      <c r="P108" s="3">
        <f>SUM(Table3[[#This Row],[LPN Hours (excl. Admin)]:[LPN Admin Hours]])</f>
        <v>64.567555555555558</v>
      </c>
      <c r="Q108" s="3">
        <v>64.567555555555558</v>
      </c>
      <c r="R108" s="3">
        <v>0</v>
      </c>
      <c r="S108" s="3">
        <f>SUM(Table3[[#This Row],[CNA Hours]], Table3[[#This Row],[NA TR Hours]], Table3[[#This Row],[Med Aide/Tech Hours]])</f>
        <v>134.0998888888889</v>
      </c>
      <c r="T108" s="3">
        <v>134.0998888888889</v>
      </c>
      <c r="U108" s="3">
        <v>0</v>
      </c>
      <c r="V108" s="3">
        <v>0</v>
      </c>
      <c r="W108" s="3">
        <f>SUM(Table3[[#This Row],[RN Hours Contract]:[Med Aide Hours Contract]])</f>
        <v>0</v>
      </c>
      <c r="X108" s="3">
        <v>0</v>
      </c>
      <c r="Y108" s="3">
        <v>0</v>
      </c>
      <c r="Z108" s="3">
        <v>0</v>
      </c>
      <c r="AA108" s="3">
        <v>0</v>
      </c>
      <c r="AB108" s="3">
        <v>0</v>
      </c>
      <c r="AC108" s="3">
        <v>0</v>
      </c>
      <c r="AD108" s="3">
        <v>0</v>
      </c>
      <c r="AE108" s="3">
        <v>0</v>
      </c>
      <c r="AF108" t="s">
        <v>106</v>
      </c>
      <c r="AG108" s="13">
        <v>4</v>
      </c>
      <c r="AQ108"/>
    </row>
    <row r="109" spans="1:43" x14ac:dyDescent="0.2">
      <c r="A109" t="s">
        <v>407</v>
      </c>
      <c r="B109" t="s">
        <v>518</v>
      </c>
      <c r="C109" t="s">
        <v>832</v>
      </c>
      <c r="D109" t="s">
        <v>1065</v>
      </c>
      <c r="E109" s="3">
        <v>111.16666666666667</v>
      </c>
      <c r="F109" s="3">
        <f>Table3[[#This Row],[Total Hours Nurse Staffing]]/Table3[[#This Row],[MDS Census]]</f>
        <v>3.9064467766116944</v>
      </c>
      <c r="G109" s="3">
        <f>Table3[[#This Row],[Total Direct Care Staff Hours]]/Table3[[#This Row],[MDS Census]]</f>
        <v>3.6697651174412793</v>
      </c>
      <c r="H109" s="3">
        <f>Table3[[#This Row],[Total RN Hours (w/ Admin, DON)]]/Table3[[#This Row],[MDS Census]]</f>
        <v>0.48703148425787102</v>
      </c>
      <c r="I109" s="3">
        <f>Table3[[#This Row],[RN Hours (excl. Admin, DON)]]/Table3[[#This Row],[MDS Census]]</f>
        <v>0.25034982508745629</v>
      </c>
      <c r="J109" s="3">
        <f t="shared" si="2"/>
        <v>434.26666666666671</v>
      </c>
      <c r="K109" s="3">
        <f>SUM(Table3[[#This Row],[RN Hours (excl. Admin, DON)]], Table3[[#This Row],[LPN Hours (excl. Admin)]], Table3[[#This Row],[CNA Hours]], Table3[[#This Row],[NA TR Hours]], Table3[[#This Row],[Med Aide/Tech Hours]])</f>
        <v>407.95555555555558</v>
      </c>
      <c r="L109" s="3">
        <f>SUM(Table3[[#This Row],[RN Hours (excl. Admin, DON)]:[RN DON Hours]])</f>
        <v>54.141666666666666</v>
      </c>
      <c r="M109" s="3">
        <v>27.830555555555556</v>
      </c>
      <c r="N109" s="3">
        <v>21.244444444444444</v>
      </c>
      <c r="O109" s="3">
        <v>5.0666666666666664</v>
      </c>
      <c r="P109" s="3">
        <f>SUM(Table3[[#This Row],[LPN Hours (excl. Admin)]:[LPN Admin Hours]])</f>
        <v>115.32222222222222</v>
      </c>
      <c r="Q109" s="3">
        <v>115.32222222222222</v>
      </c>
      <c r="R109" s="3">
        <v>0</v>
      </c>
      <c r="S109" s="3">
        <f>SUM(Table3[[#This Row],[CNA Hours]], Table3[[#This Row],[NA TR Hours]], Table3[[#This Row],[Med Aide/Tech Hours]])</f>
        <v>264.80277777777781</v>
      </c>
      <c r="T109" s="3">
        <v>264.80277777777781</v>
      </c>
      <c r="U109" s="3">
        <v>0</v>
      </c>
      <c r="V109" s="3">
        <v>0</v>
      </c>
      <c r="W109" s="3">
        <f>SUM(Table3[[#This Row],[RN Hours Contract]:[Med Aide Hours Contract]])</f>
        <v>0</v>
      </c>
      <c r="X109" s="3">
        <v>0</v>
      </c>
      <c r="Y109" s="3">
        <v>0</v>
      </c>
      <c r="Z109" s="3">
        <v>0</v>
      </c>
      <c r="AA109" s="3">
        <v>0</v>
      </c>
      <c r="AB109" s="3">
        <v>0</v>
      </c>
      <c r="AC109" s="3">
        <v>0</v>
      </c>
      <c r="AD109" s="3">
        <v>0</v>
      </c>
      <c r="AE109" s="3">
        <v>0</v>
      </c>
      <c r="AF109" t="s">
        <v>107</v>
      </c>
      <c r="AG109" s="13">
        <v>4</v>
      </c>
      <c r="AQ109"/>
    </row>
    <row r="110" spans="1:43" x14ac:dyDescent="0.2">
      <c r="A110" t="s">
        <v>407</v>
      </c>
      <c r="B110" t="s">
        <v>519</v>
      </c>
      <c r="C110" t="s">
        <v>930</v>
      </c>
      <c r="D110" t="s">
        <v>1031</v>
      </c>
      <c r="E110" s="3">
        <v>97.433333333333337</v>
      </c>
      <c r="F110" s="3">
        <f>Table3[[#This Row],[Total Hours Nurse Staffing]]/Table3[[#This Row],[MDS Census]]</f>
        <v>3.0330163074466872</v>
      </c>
      <c r="G110" s="3">
        <f>Table3[[#This Row],[Total Direct Care Staff Hours]]/Table3[[#This Row],[MDS Census]]</f>
        <v>2.7214927585813662</v>
      </c>
      <c r="H110" s="3">
        <f>Table3[[#This Row],[Total RN Hours (w/ Admin, DON)]]/Table3[[#This Row],[MDS Census]]</f>
        <v>0.5672767704413274</v>
      </c>
      <c r="I110" s="3">
        <f>Table3[[#This Row],[RN Hours (excl. Admin, DON)]]/Table3[[#This Row],[MDS Census]]</f>
        <v>0.25575322157600633</v>
      </c>
      <c r="J110" s="3">
        <f t="shared" si="2"/>
        <v>295.5168888888889</v>
      </c>
      <c r="K110" s="3">
        <f>SUM(Table3[[#This Row],[RN Hours (excl. Admin, DON)]], Table3[[#This Row],[LPN Hours (excl. Admin)]], Table3[[#This Row],[CNA Hours]], Table3[[#This Row],[NA TR Hours]], Table3[[#This Row],[Med Aide/Tech Hours]])</f>
        <v>265.16411111111114</v>
      </c>
      <c r="L110" s="3">
        <f>SUM(Table3[[#This Row],[RN Hours (excl. Admin, DON)]:[RN DON Hours]])</f>
        <v>55.271666666666668</v>
      </c>
      <c r="M110" s="3">
        <v>24.918888888888887</v>
      </c>
      <c r="N110" s="3">
        <v>25.019444444444446</v>
      </c>
      <c r="O110" s="3">
        <v>5.333333333333333</v>
      </c>
      <c r="P110" s="3">
        <f>SUM(Table3[[#This Row],[LPN Hours (excl. Admin)]:[LPN Admin Hours]])</f>
        <v>66.352555555555554</v>
      </c>
      <c r="Q110" s="3">
        <v>66.352555555555554</v>
      </c>
      <c r="R110" s="3">
        <v>0</v>
      </c>
      <c r="S110" s="3">
        <f>SUM(Table3[[#This Row],[CNA Hours]], Table3[[#This Row],[NA TR Hours]], Table3[[#This Row],[Med Aide/Tech Hours]])</f>
        <v>173.89266666666668</v>
      </c>
      <c r="T110" s="3">
        <v>162.81700000000001</v>
      </c>
      <c r="U110" s="3">
        <v>11.075666666666669</v>
      </c>
      <c r="V110" s="3">
        <v>0</v>
      </c>
      <c r="W110" s="3">
        <f>SUM(Table3[[#This Row],[RN Hours Contract]:[Med Aide Hours Contract]])</f>
        <v>2.9388888888888891</v>
      </c>
      <c r="X110" s="3">
        <v>0</v>
      </c>
      <c r="Y110" s="3">
        <v>2.9388888888888891</v>
      </c>
      <c r="Z110" s="3">
        <v>0</v>
      </c>
      <c r="AA110" s="3">
        <v>0</v>
      </c>
      <c r="AB110" s="3">
        <v>0</v>
      </c>
      <c r="AC110" s="3">
        <v>0</v>
      </c>
      <c r="AD110" s="3">
        <v>0</v>
      </c>
      <c r="AE110" s="3">
        <v>0</v>
      </c>
      <c r="AF110" t="s">
        <v>108</v>
      </c>
      <c r="AG110" s="13">
        <v>4</v>
      </c>
      <c r="AQ110"/>
    </row>
    <row r="111" spans="1:43" x14ac:dyDescent="0.2">
      <c r="A111" t="s">
        <v>407</v>
      </c>
      <c r="B111" t="s">
        <v>520</v>
      </c>
      <c r="C111" t="s">
        <v>931</v>
      </c>
      <c r="D111" t="s">
        <v>1018</v>
      </c>
      <c r="E111" s="3">
        <v>88.955555555555549</v>
      </c>
      <c r="F111" s="3">
        <f>Table3[[#This Row],[Total Hours Nurse Staffing]]/Table3[[#This Row],[MDS Census]]</f>
        <v>3.6365051211591308</v>
      </c>
      <c r="G111" s="3">
        <f>Table3[[#This Row],[Total Direct Care Staff Hours]]/Table3[[#This Row],[MDS Census]]</f>
        <v>3.2925843117661757</v>
      </c>
      <c r="H111" s="3">
        <f>Table3[[#This Row],[Total RN Hours (w/ Admin, DON)]]/Table3[[#This Row],[MDS Census]]</f>
        <v>0.65529727704221841</v>
      </c>
      <c r="I111" s="3">
        <f>Table3[[#This Row],[RN Hours (excl. Admin, DON)]]/Table3[[#This Row],[MDS Census]]</f>
        <v>0.41247939045715715</v>
      </c>
      <c r="J111" s="3">
        <f t="shared" si="2"/>
        <v>323.48733333333331</v>
      </c>
      <c r="K111" s="3">
        <f>SUM(Table3[[#This Row],[RN Hours (excl. Admin, DON)]], Table3[[#This Row],[LPN Hours (excl. Admin)]], Table3[[#This Row],[CNA Hours]], Table3[[#This Row],[NA TR Hours]], Table3[[#This Row],[Med Aide/Tech Hours]])</f>
        <v>292.89366666666666</v>
      </c>
      <c r="L111" s="3">
        <f>SUM(Table3[[#This Row],[RN Hours (excl. Admin, DON)]:[RN DON Hours]])</f>
        <v>58.292333333333332</v>
      </c>
      <c r="M111" s="3">
        <v>36.69233333333333</v>
      </c>
      <c r="N111" s="3">
        <v>16.177777777777777</v>
      </c>
      <c r="O111" s="3">
        <v>5.4222222222222225</v>
      </c>
      <c r="P111" s="3">
        <f>SUM(Table3[[#This Row],[LPN Hours (excl. Admin)]:[LPN Admin Hours]])</f>
        <v>67.851333333333329</v>
      </c>
      <c r="Q111" s="3">
        <v>58.85766666666666</v>
      </c>
      <c r="R111" s="3">
        <v>8.9936666666666678</v>
      </c>
      <c r="S111" s="3">
        <f>SUM(Table3[[#This Row],[CNA Hours]], Table3[[#This Row],[NA TR Hours]], Table3[[#This Row],[Med Aide/Tech Hours]])</f>
        <v>197.34366666666665</v>
      </c>
      <c r="T111" s="3">
        <v>180.52866666666665</v>
      </c>
      <c r="U111" s="3">
        <v>0</v>
      </c>
      <c r="V111" s="3">
        <v>16.815000000000005</v>
      </c>
      <c r="W111" s="3">
        <f>SUM(Table3[[#This Row],[RN Hours Contract]:[Med Aide Hours Contract]])</f>
        <v>4.1222222222222218</v>
      </c>
      <c r="X111" s="3">
        <v>4.1222222222222218</v>
      </c>
      <c r="Y111" s="3">
        <v>0</v>
      </c>
      <c r="Z111" s="3">
        <v>0</v>
      </c>
      <c r="AA111" s="3">
        <v>0</v>
      </c>
      <c r="AB111" s="3">
        <v>0</v>
      </c>
      <c r="AC111" s="3">
        <v>0</v>
      </c>
      <c r="AD111" s="3">
        <v>0</v>
      </c>
      <c r="AE111" s="3">
        <v>0</v>
      </c>
      <c r="AF111" t="s">
        <v>109</v>
      </c>
      <c r="AG111" s="13">
        <v>4</v>
      </c>
      <c r="AQ111"/>
    </row>
    <row r="112" spans="1:43" x14ac:dyDescent="0.2">
      <c r="A112" t="s">
        <v>407</v>
      </c>
      <c r="B112" t="s">
        <v>521</v>
      </c>
      <c r="C112" t="s">
        <v>872</v>
      </c>
      <c r="D112" t="s">
        <v>1060</v>
      </c>
      <c r="E112" s="3">
        <v>82.566666666666663</v>
      </c>
      <c r="F112" s="3">
        <f>Table3[[#This Row],[Total Hours Nurse Staffing]]/Table3[[#This Row],[MDS Census]]</f>
        <v>3.2646521329565332</v>
      </c>
      <c r="G112" s="3">
        <f>Table3[[#This Row],[Total Direct Care Staff Hours]]/Table3[[#This Row],[MDS Census]]</f>
        <v>2.8734019647422957</v>
      </c>
      <c r="H112" s="3">
        <f>Table3[[#This Row],[Total RN Hours (w/ Admin, DON)]]/Table3[[#This Row],[MDS Census]]</f>
        <v>0.7222957879154891</v>
      </c>
      <c r="I112" s="3">
        <f>Table3[[#This Row],[RN Hours (excl. Admin, DON)]]/Table3[[#This Row],[MDS Census]]</f>
        <v>0.4044206701655228</v>
      </c>
      <c r="J112" s="3">
        <f t="shared" si="2"/>
        <v>269.55144444444443</v>
      </c>
      <c r="K112" s="3">
        <f>SUM(Table3[[#This Row],[RN Hours (excl. Admin, DON)]], Table3[[#This Row],[LPN Hours (excl. Admin)]], Table3[[#This Row],[CNA Hours]], Table3[[#This Row],[NA TR Hours]], Table3[[#This Row],[Med Aide/Tech Hours]])</f>
        <v>237.24722222222221</v>
      </c>
      <c r="L112" s="3">
        <f>SUM(Table3[[#This Row],[RN Hours (excl. Admin, DON)]:[RN DON Hours]])</f>
        <v>59.637555555555551</v>
      </c>
      <c r="M112" s="3">
        <v>33.391666666666666</v>
      </c>
      <c r="N112" s="3">
        <v>21.179222222222222</v>
      </c>
      <c r="O112" s="3">
        <v>5.0666666666666664</v>
      </c>
      <c r="P112" s="3">
        <f>SUM(Table3[[#This Row],[LPN Hours (excl. Admin)]:[LPN Admin Hours]])</f>
        <v>63.583333333333329</v>
      </c>
      <c r="Q112" s="3">
        <v>57.524999999999999</v>
      </c>
      <c r="R112" s="3">
        <v>6.0583333333333336</v>
      </c>
      <c r="S112" s="3">
        <f>SUM(Table3[[#This Row],[CNA Hours]], Table3[[#This Row],[NA TR Hours]], Table3[[#This Row],[Med Aide/Tech Hours]])</f>
        <v>146.33055555555555</v>
      </c>
      <c r="T112" s="3">
        <v>100.91666666666667</v>
      </c>
      <c r="U112" s="3">
        <v>28.194444444444443</v>
      </c>
      <c r="V112" s="3">
        <v>17.219444444444445</v>
      </c>
      <c r="W112" s="3">
        <f>SUM(Table3[[#This Row],[RN Hours Contract]:[Med Aide Hours Contract]])</f>
        <v>0</v>
      </c>
      <c r="X112" s="3">
        <v>0</v>
      </c>
      <c r="Y112" s="3">
        <v>0</v>
      </c>
      <c r="Z112" s="3">
        <v>0</v>
      </c>
      <c r="AA112" s="3">
        <v>0</v>
      </c>
      <c r="AB112" s="3">
        <v>0</v>
      </c>
      <c r="AC112" s="3">
        <v>0</v>
      </c>
      <c r="AD112" s="3">
        <v>0</v>
      </c>
      <c r="AE112" s="3">
        <v>0</v>
      </c>
      <c r="AF112" t="s">
        <v>110</v>
      </c>
      <c r="AG112" s="13">
        <v>4</v>
      </c>
      <c r="AQ112"/>
    </row>
    <row r="113" spans="1:43" x14ac:dyDescent="0.2">
      <c r="A113" t="s">
        <v>407</v>
      </c>
      <c r="B113" t="s">
        <v>522</v>
      </c>
      <c r="C113" t="s">
        <v>932</v>
      </c>
      <c r="D113" t="s">
        <v>1078</v>
      </c>
      <c r="E113" s="3">
        <v>60.588888888888889</v>
      </c>
      <c r="F113" s="3">
        <f>Table3[[#This Row],[Total Hours Nurse Staffing]]/Table3[[#This Row],[MDS Census]]</f>
        <v>4.3641555107280396</v>
      </c>
      <c r="G113" s="3">
        <f>Table3[[#This Row],[Total Direct Care Staff Hours]]/Table3[[#This Row],[MDS Census]]</f>
        <v>4.0755987529800111</v>
      </c>
      <c r="H113" s="3">
        <f>Table3[[#This Row],[Total RN Hours (w/ Admin, DON)]]/Table3[[#This Row],[MDS Census]]</f>
        <v>0.93664404914725841</v>
      </c>
      <c r="I113" s="3">
        <f>Table3[[#This Row],[RN Hours (excl. Admin, DON)]]/Table3[[#This Row],[MDS Census]]</f>
        <v>0.64808729139922971</v>
      </c>
      <c r="J113" s="3">
        <f t="shared" si="2"/>
        <v>264.41933333333333</v>
      </c>
      <c r="K113" s="3">
        <f>SUM(Table3[[#This Row],[RN Hours (excl. Admin, DON)]], Table3[[#This Row],[LPN Hours (excl. Admin)]], Table3[[#This Row],[CNA Hours]], Table3[[#This Row],[NA TR Hours]], Table3[[#This Row],[Med Aide/Tech Hours]])</f>
        <v>246.93600000000001</v>
      </c>
      <c r="L113" s="3">
        <f>SUM(Table3[[#This Row],[RN Hours (excl. Admin, DON)]:[RN DON Hours]])</f>
        <v>56.75022222222222</v>
      </c>
      <c r="M113" s="3">
        <v>39.266888888888886</v>
      </c>
      <c r="N113" s="3">
        <v>11.988888888888889</v>
      </c>
      <c r="O113" s="3">
        <v>5.4944444444444445</v>
      </c>
      <c r="P113" s="3">
        <f>SUM(Table3[[#This Row],[LPN Hours (excl. Admin)]:[LPN Admin Hours]])</f>
        <v>32.718888888888884</v>
      </c>
      <c r="Q113" s="3">
        <v>32.718888888888884</v>
      </c>
      <c r="R113" s="3">
        <v>0</v>
      </c>
      <c r="S113" s="3">
        <f>SUM(Table3[[#This Row],[CNA Hours]], Table3[[#This Row],[NA TR Hours]], Table3[[#This Row],[Med Aide/Tech Hours]])</f>
        <v>174.95022222222224</v>
      </c>
      <c r="T113" s="3">
        <v>174.95022222222224</v>
      </c>
      <c r="U113" s="3">
        <v>0</v>
      </c>
      <c r="V113" s="3">
        <v>0</v>
      </c>
      <c r="W113" s="3">
        <f>SUM(Table3[[#This Row],[RN Hours Contract]:[Med Aide Hours Contract]])</f>
        <v>9.166666666666666E-2</v>
      </c>
      <c r="X113" s="3">
        <v>0</v>
      </c>
      <c r="Y113" s="3">
        <v>0</v>
      </c>
      <c r="Z113" s="3">
        <v>0</v>
      </c>
      <c r="AA113" s="3">
        <v>0</v>
      </c>
      <c r="AB113" s="3">
        <v>0</v>
      </c>
      <c r="AC113" s="3">
        <v>9.166666666666666E-2</v>
      </c>
      <c r="AD113" s="3">
        <v>0</v>
      </c>
      <c r="AE113" s="3">
        <v>0</v>
      </c>
      <c r="AF113" t="s">
        <v>111</v>
      </c>
      <c r="AG113" s="13">
        <v>4</v>
      </c>
      <c r="AQ113"/>
    </row>
    <row r="114" spans="1:43" x14ac:dyDescent="0.2">
      <c r="A114" t="s">
        <v>407</v>
      </c>
      <c r="B114" t="s">
        <v>523</v>
      </c>
      <c r="C114" t="s">
        <v>879</v>
      </c>
      <c r="D114" t="s">
        <v>1054</v>
      </c>
      <c r="E114" s="3">
        <v>32.655555555555559</v>
      </c>
      <c r="F114" s="3">
        <f>Table3[[#This Row],[Total Hours Nurse Staffing]]/Table3[[#This Row],[MDS Census]]</f>
        <v>5.3433242599523645</v>
      </c>
      <c r="G114" s="3">
        <f>Table3[[#This Row],[Total Direct Care Staff Hours]]/Table3[[#This Row],[MDS Census]]</f>
        <v>5.0884756719972772</v>
      </c>
      <c r="H114" s="3">
        <f>Table3[[#This Row],[Total RN Hours (w/ Admin, DON)]]/Table3[[#This Row],[MDS Census]]</f>
        <v>0.55171827152092545</v>
      </c>
      <c r="I114" s="3">
        <f>Table3[[#This Row],[RN Hours (excl. Admin, DON)]]/Table3[[#This Row],[MDS Census]]</f>
        <v>0.2968696835658387</v>
      </c>
      <c r="J114" s="3">
        <f t="shared" si="2"/>
        <v>174.48922222222222</v>
      </c>
      <c r="K114" s="3">
        <f>SUM(Table3[[#This Row],[RN Hours (excl. Admin, DON)]], Table3[[#This Row],[LPN Hours (excl. Admin)]], Table3[[#This Row],[CNA Hours]], Table3[[#This Row],[NA TR Hours]], Table3[[#This Row],[Med Aide/Tech Hours]])</f>
        <v>166.167</v>
      </c>
      <c r="L114" s="3">
        <f>SUM(Table3[[#This Row],[RN Hours (excl. Admin, DON)]:[RN DON Hours]])</f>
        <v>18.016666666666666</v>
      </c>
      <c r="M114" s="3">
        <v>9.6944444444444446</v>
      </c>
      <c r="N114" s="3">
        <v>2.5777777777777779</v>
      </c>
      <c r="O114" s="3">
        <v>5.7444444444444445</v>
      </c>
      <c r="P114" s="3">
        <f>SUM(Table3[[#This Row],[LPN Hours (excl. Admin)]:[LPN Admin Hours]])</f>
        <v>48.711777777777783</v>
      </c>
      <c r="Q114" s="3">
        <v>48.711777777777783</v>
      </c>
      <c r="R114" s="3">
        <v>0</v>
      </c>
      <c r="S114" s="3">
        <f>SUM(Table3[[#This Row],[CNA Hours]], Table3[[#This Row],[NA TR Hours]], Table3[[#This Row],[Med Aide/Tech Hours]])</f>
        <v>107.76077777777778</v>
      </c>
      <c r="T114" s="3">
        <v>107.76077777777778</v>
      </c>
      <c r="U114" s="3">
        <v>0</v>
      </c>
      <c r="V114" s="3">
        <v>0</v>
      </c>
      <c r="W114" s="3">
        <f>SUM(Table3[[#This Row],[RN Hours Contract]:[Med Aide Hours Contract]])</f>
        <v>0</v>
      </c>
      <c r="X114" s="3">
        <v>0</v>
      </c>
      <c r="Y114" s="3">
        <v>0</v>
      </c>
      <c r="Z114" s="3">
        <v>0</v>
      </c>
      <c r="AA114" s="3">
        <v>0</v>
      </c>
      <c r="AB114" s="3">
        <v>0</v>
      </c>
      <c r="AC114" s="3">
        <v>0</v>
      </c>
      <c r="AD114" s="3">
        <v>0</v>
      </c>
      <c r="AE114" s="3">
        <v>0</v>
      </c>
      <c r="AF114" t="s">
        <v>112</v>
      </c>
      <c r="AG114" s="13">
        <v>4</v>
      </c>
      <c r="AQ114"/>
    </row>
    <row r="115" spans="1:43" x14ac:dyDescent="0.2">
      <c r="A115" t="s">
        <v>407</v>
      </c>
      <c r="B115" t="s">
        <v>524</v>
      </c>
      <c r="C115" t="s">
        <v>933</v>
      </c>
      <c r="D115" t="s">
        <v>1066</v>
      </c>
      <c r="E115" s="3">
        <v>95.24444444444444</v>
      </c>
      <c r="F115" s="3">
        <f>Table3[[#This Row],[Total Hours Nurse Staffing]]/Table3[[#This Row],[MDS Census]]</f>
        <v>3.4622608492767153</v>
      </c>
      <c r="G115" s="3">
        <f>Table3[[#This Row],[Total Direct Care Staff Hours]]/Table3[[#This Row],[MDS Census]]</f>
        <v>2.9819470368642094</v>
      </c>
      <c r="H115" s="3">
        <f>Table3[[#This Row],[Total RN Hours (w/ Admin, DON)]]/Table3[[#This Row],[MDS Census]]</f>
        <v>0.89742767148856739</v>
      </c>
      <c r="I115" s="3">
        <f>Table3[[#This Row],[RN Hours (excl. Admin, DON)]]/Table3[[#This Row],[MDS Census]]</f>
        <v>0.45992767148856745</v>
      </c>
      <c r="J115" s="3">
        <f t="shared" si="2"/>
        <v>329.76111111111112</v>
      </c>
      <c r="K115" s="3">
        <f>SUM(Table3[[#This Row],[RN Hours (excl. Admin, DON)]], Table3[[#This Row],[LPN Hours (excl. Admin)]], Table3[[#This Row],[CNA Hours]], Table3[[#This Row],[NA TR Hours]], Table3[[#This Row],[Med Aide/Tech Hours]])</f>
        <v>284.01388888888891</v>
      </c>
      <c r="L115" s="3">
        <f>SUM(Table3[[#This Row],[RN Hours (excl. Admin, DON)]:[RN DON Hours]])</f>
        <v>85.474999999999994</v>
      </c>
      <c r="M115" s="3">
        <v>43.805555555555557</v>
      </c>
      <c r="N115" s="3">
        <v>36.069444444444443</v>
      </c>
      <c r="O115" s="3">
        <v>5.6</v>
      </c>
      <c r="P115" s="3">
        <f>SUM(Table3[[#This Row],[LPN Hours (excl. Admin)]:[LPN Admin Hours]])</f>
        <v>56.222222222222221</v>
      </c>
      <c r="Q115" s="3">
        <v>52.144444444444446</v>
      </c>
      <c r="R115" s="3">
        <v>4.0777777777777775</v>
      </c>
      <c r="S115" s="3">
        <f>SUM(Table3[[#This Row],[CNA Hours]], Table3[[#This Row],[NA TR Hours]], Table3[[#This Row],[Med Aide/Tech Hours]])</f>
        <v>188.0638888888889</v>
      </c>
      <c r="T115" s="3">
        <v>172.69722222222222</v>
      </c>
      <c r="U115" s="3">
        <v>0</v>
      </c>
      <c r="V115" s="3">
        <v>15.366666666666667</v>
      </c>
      <c r="W115" s="3">
        <f>SUM(Table3[[#This Row],[RN Hours Contract]:[Med Aide Hours Contract]])</f>
        <v>0</v>
      </c>
      <c r="X115" s="3">
        <v>0</v>
      </c>
      <c r="Y115" s="3">
        <v>0</v>
      </c>
      <c r="Z115" s="3">
        <v>0</v>
      </c>
      <c r="AA115" s="3">
        <v>0</v>
      </c>
      <c r="AB115" s="3">
        <v>0</v>
      </c>
      <c r="AC115" s="3">
        <v>0</v>
      </c>
      <c r="AD115" s="3">
        <v>0</v>
      </c>
      <c r="AE115" s="3">
        <v>0</v>
      </c>
      <c r="AF115" t="s">
        <v>113</v>
      </c>
      <c r="AG115" s="13">
        <v>4</v>
      </c>
      <c r="AQ115"/>
    </row>
    <row r="116" spans="1:43" x14ac:dyDescent="0.2">
      <c r="A116" t="s">
        <v>407</v>
      </c>
      <c r="B116" t="s">
        <v>525</v>
      </c>
      <c r="C116" t="s">
        <v>870</v>
      </c>
      <c r="D116" t="s">
        <v>1049</v>
      </c>
      <c r="E116" s="3">
        <v>52.533333333333331</v>
      </c>
      <c r="F116" s="3">
        <f>Table3[[#This Row],[Total Hours Nurse Staffing]]/Table3[[#This Row],[MDS Census]]</f>
        <v>4.432254653130288</v>
      </c>
      <c r="G116" s="3">
        <f>Table3[[#This Row],[Total Direct Care Staff Hours]]/Table3[[#This Row],[MDS Census]]</f>
        <v>4.0559665820642978</v>
      </c>
      <c r="H116" s="3">
        <f>Table3[[#This Row],[Total RN Hours (w/ Admin, DON)]]/Table3[[#This Row],[MDS Census]]</f>
        <v>0.83822758037225054</v>
      </c>
      <c r="I116" s="3">
        <f>Table3[[#This Row],[RN Hours (excl. Admin, DON)]]/Table3[[#This Row],[MDS Census]]</f>
        <v>0.4619395093062606</v>
      </c>
      <c r="J116" s="3">
        <f t="shared" si="2"/>
        <v>232.8411111111111</v>
      </c>
      <c r="K116" s="3">
        <f>SUM(Table3[[#This Row],[RN Hours (excl. Admin, DON)]], Table3[[#This Row],[LPN Hours (excl. Admin)]], Table3[[#This Row],[CNA Hours]], Table3[[#This Row],[NA TR Hours]], Table3[[#This Row],[Med Aide/Tech Hours]])</f>
        <v>213.07344444444442</v>
      </c>
      <c r="L116" s="3">
        <f>SUM(Table3[[#This Row],[RN Hours (excl. Admin, DON)]:[RN DON Hours]])</f>
        <v>44.034888888888894</v>
      </c>
      <c r="M116" s="3">
        <v>24.267222222222223</v>
      </c>
      <c r="N116" s="3">
        <v>14.167666666666669</v>
      </c>
      <c r="O116" s="3">
        <v>5.6</v>
      </c>
      <c r="P116" s="3">
        <f>SUM(Table3[[#This Row],[LPN Hours (excl. Admin)]:[LPN Admin Hours]])</f>
        <v>51.391444444444438</v>
      </c>
      <c r="Q116" s="3">
        <v>51.391444444444438</v>
      </c>
      <c r="R116" s="3">
        <v>0</v>
      </c>
      <c r="S116" s="3">
        <f>SUM(Table3[[#This Row],[CNA Hours]], Table3[[#This Row],[NA TR Hours]], Table3[[#This Row],[Med Aide/Tech Hours]])</f>
        <v>137.41477777777777</v>
      </c>
      <c r="T116" s="3">
        <v>137.41477777777777</v>
      </c>
      <c r="U116" s="3">
        <v>0</v>
      </c>
      <c r="V116" s="3">
        <v>0</v>
      </c>
      <c r="W116" s="3">
        <f>SUM(Table3[[#This Row],[RN Hours Contract]:[Med Aide Hours Contract]])</f>
        <v>0</v>
      </c>
      <c r="X116" s="3">
        <v>0</v>
      </c>
      <c r="Y116" s="3">
        <v>0</v>
      </c>
      <c r="Z116" s="3">
        <v>0</v>
      </c>
      <c r="AA116" s="3">
        <v>0</v>
      </c>
      <c r="AB116" s="3">
        <v>0</v>
      </c>
      <c r="AC116" s="3">
        <v>0</v>
      </c>
      <c r="AD116" s="3">
        <v>0</v>
      </c>
      <c r="AE116" s="3">
        <v>0</v>
      </c>
      <c r="AF116" t="s">
        <v>114</v>
      </c>
      <c r="AG116" s="13">
        <v>4</v>
      </c>
      <c r="AQ116"/>
    </row>
    <row r="117" spans="1:43" x14ac:dyDescent="0.2">
      <c r="A117" t="s">
        <v>407</v>
      </c>
      <c r="B117" t="s">
        <v>526</v>
      </c>
      <c r="C117" t="s">
        <v>899</v>
      </c>
      <c r="D117" t="s">
        <v>1057</v>
      </c>
      <c r="E117" s="3">
        <v>89.888888888888886</v>
      </c>
      <c r="F117" s="3">
        <f>Table3[[#This Row],[Total Hours Nurse Staffing]]/Table3[[#This Row],[MDS Census]]</f>
        <v>3.1608269468479606</v>
      </c>
      <c r="G117" s="3">
        <f>Table3[[#This Row],[Total Direct Care Staff Hours]]/Table3[[#This Row],[MDS Census]]</f>
        <v>2.7204684796044503</v>
      </c>
      <c r="H117" s="3">
        <f>Table3[[#This Row],[Total RN Hours (w/ Admin, DON)]]/Table3[[#This Row],[MDS Census]]</f>
        <v>0.54381953028430163</v>
      </c>
      <c r="I117" s="3">
        <f>Table3[[#This Row],[RN Hours (excl. Admin, DON)]]/Table3[[#This Row],[MDS Census]]</f>
        <v>0.15778739184177998</v>
      </c>
      <c r="J117" s="3">
        <f t="shared" si="2"/>
        <v>284.12322222222224</v>
      </c>
      <c r="K117" s="3">
        <f>SUM(Table3[[#This Row],[RN Hours (excl. Admin, DON)]], Table3[[#This Row],[LPN Hours (excl. Admin)]], Table3[[#This Row],[CNA Hours]], Table3[[#This Row],[NA TR Hours]], Table3[[#This Row],[Med Aide/Tech Hours]])</f>
        <v>244.5398888888889</v>
      </c>
      <c r="L117" s="3">
        <f>SUM(Table3[[#This Row],[RN Hours (excl. Admin, DON)]:[RN DON Hours]])</f>
        <v>48.883333333333333</v>
      </c>
      <c r="M117" s="3">
        <v>14.183333333333334</v>
      </c>
      <c r="N117" s="3">
        <v>29.277777777777779</v>
      </c>
      <c r="O117" s="3">
        <v>5.4222222222222225</v>
      </c>
      <c r="P117" s="3">
        <f>SUM(Table3[[#This Row],[LPN Hours (excl. Admin)]:[LPN Admin Hours]])</f>
        <v>64.772222222222226</v>
      </c>
      <c r="Q117" s="3">
        <v>59.888888888888886</v>
      </c>
      <c r="R117" s="3">
        <v>4.8833333333333337</v>
      </c>
      <c r="S117" s="3">
        <f>SUM(Table3[[#This Row],[CNA Hours]], Table3[[#This Row],[NA TR Hours]], Table3[[#This Row],[Med Aide/Tech Hours]])</f>
        <v>170.46766666666667</v>
      </c>
      <c r="T117" s="3">
        <v>148.35377777777779</v>
      </c>
      <c r="U117" s="3">
        <v>22.113888888888887</v>
      </c>
      <c r="V117" s="3">
        <v>0</v>
      </c>
      <c r="W117" s="3">
        <f>SUM(Table3[[#This Row],[RN Hours Contract]:[Med Aide Hours Contract]])</f>
        <v>16.746333333333332</v>
      </c>
      <c r="X117" s="3">
        <v>1.2277777777777779</v>
      </c>
      <c r="Y117" s="3">
        <v>0</v>
      </c>
      <c r="Z117" s="3">
        <v>0</v>
      </c>
      <c r="AA117" s="3">
        <v>11.611111111111111</v>
      </c>
      <c r="AB117" s="3">
        <v>0</v>
      </c>
      <c r="AC117" s="3">
        <v>3.9074444444444438</v>
      </c>
      <c r="AD117" s="3">
        <v>0</v>
      </c>
      <c r="AE117" s="3">
        <v>0</v>
      </c>
      <c r="AF117" t="s">
        <v>115</v>
      </c>
      <c r="AG117" s="13">
        <v>4</v>
      </c>
      <c r="AQ117"/>
    </row>
    <row r="118" spans="1:43" x14ac:dyDescent="0.2">
      <c r="A118" t="s">
        <v>407</v>
      </c>
      <c r="B118" t="s">
        <v>527</v>
      </c>
      <c r="C118" t="s">
        <v>889</v>
      </c>
      <c r="D118" t="s">
        <v>1048</v>
      </c>
      <c r="E118" s="3">
        <v>81.833333333333329</v>
      </c>
      <c r="F118" s="3">
        <f>Table3[[#This Row],[Total Hours Nurse Staffing]]/Table3[[#This Row],[MDS Census]]</f>
        <v>4.8727847929395791</v>
      </c>
      <c r="G118" s="3">
        <f>Table3[[#This Row],[Total Direct Care Staff Hours]]/Table3[[#This Row],[MDS Census]]</f>
        <v>4.5119103869653765</v>
      </c>
      <c r="H118" s="3">
        <f>Table3[[#This Row],[Total RN Hours (w/ Admin, DON)]]/Table3[[#This Row],[MDS Census]]</f>
        <v>1.6546938221317042</v>
      </c>
      <c r="I118" s="3">
        <f>Table3[[#This Row],[RN Hours (excl. Admin, DON)]]/Table3[[#This Row],[MDS Census]]</f>
        <v>1.2938194161575016</v>
      </c>
      <c r="J118" s="3">
        <f t="shared" si="2"/>
        <v>398.75622222222222</v>
      </c>
      <c r="K118" s="3">
        <f>SUM(Table3[[#This Row],[RN Hours (excl. Admin, DON)]], Table3[[#This Row],[LPN Hours (excl. Admin)]], Table3[[#This Row],[CNA Hours]], Table3[[#This Row],[NA TR Hours]], Table3[[#This Row],[Med Aide/Tech Hours]])</f>
        <v>369.22466666666662</v>
      </c>
      <c r="L118" s="3">
        <f>SUM(Table3[[#This Row],[RN Hours (excl. Admin, DON)]:[RN DON Hours]])</f>
        <v>135.40911111111112</v>
      </c>
      <c r="M118" s="3">
        <v>105.87755555555555</v>
      </c>
      <c r="N118" s="3">
        <v>24.020444444444447</v>
      </c>
      <c r="O118" s="3">
        <v>5.5111111111111111</v>
      </c>
      <c r="P118" s="3">
        <f>SUM(Table3[[#This Row],[LPN Hours (excl. Admin)]:[LPN Admin Hours]])</f>
        <v>58.661111111111111</v>
      </c>
      <c r="Q118" s="3">
        <v>58.661111111111111</v>
      </c>
      <c r="R118" s="3">
        <v>0</v>
      </c>
      <c r="S118" s="3">
        <f>SUM(Table3[[#This Row],[CNA Hours]], Table3[[#This Row],[NA TR Hours]], Table3[[#This Row],[Med Aide/Tech Hours]])</f>
        <v>204.68599999999998</v>
      </c>
      <c r="T118" s="3">
        <v>198.20577777777777</v>
      </c>
      <c r="U118" s="3">
        <v>0</v>
      </c>
      <c r="V118" s="3">
        <v>6.4802222222222241</v>
      </c>
      <c r="W118" s="3">
        <f>SUM(Table3[[#This Row],[RN Hours Contract]:[Med Aide Hours Contract]])</f>
        <v>99.755777777777723</v>
      </c>
      <c r="X118" s="3">
        <v>0</v>
      </c>
      <c r="Y118" s="3">
        <v>0</v>
      </c>
      <c r="Z118" s="3">
        <v>0</v>
      </c>
      <c r="AA118" s="3">
        <v>37.608111111111107</v>
      </c>
      <c r="AB118" s="3">
        <v>0</v>
      </c>
      <c r="AC118" s="3">
        <v>62.147666666666623</v>
      </c>
      <c r="AD118" s="3">
        <v>0</v>
      </c>
      <c r="AE118" s="3">
        <v>0</v>
      </c>
      <c r="AF118" t="s">
        <v>116</v>
      </c>
      <c r="AG118" s="13">
        <v>4</v>
      </c>
      <c r="AQ118"/>
    </row>
    <row r="119" spans="1:43" x14ac:dyDescent="0.2">
      <c r="A119" t="s">
        <v>407</v>
      </c>
      <c r="B119" t="s">
        <v>528</v>
      </c>
      <c r="C119" t="s">
        <v>934</v>
      </c>
      <c r="D119" t="s">
        <v>1025</v>
      </c>
      <c r="E119" s="3">
        <v>17.233333333333334</v>
      </c>
      <c r="F119" s="3">
        <f>Table3[[#This Row],[Total Hours Nurse Staffing]]/Table3[[#This Row],[MDS Census]]</f>
        <v>7.4484590586718245</v>
      </c>
      <c r="G119" s="3">
        <f>Table3[[#This Row],[Total Direct Care Staff Hours]]/Table3[[#This Row],[MDS Census]]</f>
        <v>6.3846292714377819</v>
      </c>
      <c r="H119" s="3">
        <f>Table3[[#This Row],[Total RN Hours (w/ Admin, DON)]]/Table3[[#This Row],[MDS Census]]</f>
        <v>2.1609219858156026</v>
      </c>
      <c r="I119" s="3">
        <f>Table3[[#This Row],[RN Hours (excl. Admin, DON)]]/Table3[[#This Row],[MDS Census]]</f>
        <v>1.3936750483558993</v>
      </c>
      <c r="J119" s="3">
        <f t="shared" si="2"/>
        <v>128.36177777777777</v>
      </c>
      <c r="K119" s="3">
        <f>SUM(Table3[[#This Row],[RN Hours (excl. Admin, DON)]], Table3[[#This Row],[LPN Hours (excl. Admin)]], Table3[[#This Row],[CNA Hours]], Table3[[#This Row],[NA TR Hours]], Table3[[#This Row],[Med Aide/Tech Hours]])</f>
        <v>110.02844444444445</v>
      </c>
      <c r="L119" s="3">
        <f>SUM(Table3[[#This Row],[RN Hours (excl. Admin, DON)]:[RN DON Hours]])</f>
        <v>37.239888888888885</v>
      </c>
      <c r="M119" s="3">
        <v>24.017666666666667</v>
      </c>
      <c r="N119" s="3">
        <v>8.155555555555555</v>
      </c>
      <c r="O119" s="3">
        <v>5.0666666666666664</v>
      </c>
      <c r="P119" s="3">
        <f>SUM(Table3[[#This Row],[LPN Hours (excl. Admin)]:[LPN Admin Hours]])</f>
        <v>19.832111111111111</v>
      </c>
      <c r="Q119" s="3">
        <v>14.721000000000002</v>
      </c>
      <c r="R119" s="3">
        <v>5.1111111111111107</v>
      </c>
      <c r="S119" s="3">
        <f>SUM(Table3[[#This Row],[CNA Hours]], Table3[[#This Row],[NA TR Hours]], Table3[[#This Row],[Med Aide/Tech Hours]])</f>
        <v>71.289777777777772</v>
      </c>
      <c r="T119" s="3">
        <v>66.490222222222215</v>
      </c>
      <c r="U119" s="3">
        <v>0</v>
      </c>
      <c r="V119" s="3">
        <v>4.7995555555555551</v>
      </c>
      <c r="W119" s="3">
        <f>SUM(Table3[[#This Row],[RN Hours Contract]:[Med Aide Hours Contract]])</f>
        <v>5.1111111111111107</v>
      </c>
      <c r="X119" s="3">
        <v>0</v>
      </c>
      <c r="Y119" s="3">
        <v>0</v>
      </c>
      <c r="Z119" s="3">
        <v>0</v>
      </c>
      <c r="AA119" s="3">
        <v>0</v>
      </c>
      <c r="AB119" s="3">
        <v>5.1111111111111107</v>
      </c>
      <c r="AC119" s="3">
        <v>0</v>
      </c>
      <c r="AD119" s="3">
        <v>0</v>
      </c>
      <c r="AE119" s="3">
        <v>0</v>
      </c>
      <c r="AF119" t="s">
        <v>117</v>
      </c>
      <c r="AG119" s="13">
        <v>4</v>
      </c>
      <c r="AQ119"/>
    </row>
    <row r="120" spans="1:43" x14ac:dyDescent="0.2">
      <c r="A120" t="s">
        <v>407</v>
      </c>
      <c r="B120" t="s">
        <v>529</v>
      </c>
      <c r="C120" t="s">
        <v>873</v>
      </c>
      <c r="D120" t="s">
        <v>1046</v>
      </c>
      <c r="E120" s="3">
        <v>81.288888888888891</v>
      </c>
      <c r="F120" s="3">
        <f>Table3[[#This Row],[Total Hours Nurse Staffing]]/Table3[[#This Row],[MDS Census]]</f>
        <v>3.2312342810278833</v>
      </c>
      <c r="G120" s="3">
        <f>Table3[[#This Row],[Total Direct Care Staff Hours]]/Table3[[#This Row],[MDS Census]]</f>
        <v>2.8244778567523237</v>
      </c>
      <c r="H120" s="3">
        <f>Table3[[#This Row],[Total RN Hours (w/ Admin, DON)]]/Table3[[#This Row],[MDS Census]]</f>
        <v>0.52438080918534713</v>
      </c>
      <c r="I120" s="3">
        <f>Table3[[#This Row],[RN Hours (excl. Admin, DON)]]/Table3[[#This Row],[MDS Census]]</f>
        <v>0.31930289775833787</v>
      </c>
      <c r="J120" s="3">
        <f t="shared" si="2"/>
        <v>262.66344444444439</v>
      </c>
      <c r="K120" s="3">
        <f>SUM(Table3[[#This Row],[RN Hours (excl. Admin, DON)]], Table3[[#This Row],[LPN Hours (excl. Admin)]], Table3[[#This Row],[CNA Hours]], Table3[[#This Row],[NA TR Hours]], Table3[[#This Row],[Med Aide/Tech Hours]])</f>
        <v>229.59866666666667</v>
      </c>
      <c r="L120" s="3">
        <f>SUM(Table3[[#This Row],[RN Hours (excl. Admin, DON)]:[RN DON Hours]])</f>
        <v>42.626333333333328</v>
      </c>
      <c r="M120" s="3">
        <v>25.955777777777776</v>
      </c>
      <c r="N120" s="3">
        <v>11.070555555555554</v>
      </c>
      <c r="O120" s="3">
        <v>5.6</v>
      </c>
      <c r="P120" s="3">
        <f>SUM(Table3[[#This Row],[LPN Hours (excl. Admin)]:[LPN Admin Hours]])</f>
        <v>66.054333333333318</v>
      </c>
      <c r="Q120" s="3">
        <v>49.660111111111107</v>
      </c>
      <c r="R120" s="3">
        <v>16.394222222222215</v>
      </c>
      <c r="S120" s="3">
        <f>SUM(Table3[[#This Row],[CNA Hours]], Table3[[#This Row],[NA TR Hours]], Table3[[#This Row],[Med Aide/Tech Hours]])</f>
        <v>153.98277777777778</v>
      </c>
      <c r="T120" s="3">
        <v>153.98277777777778</v>
      </c>
      <c r="U120" s="3">
        <v>0</v>
      </c>
      <c r="V120" s="3">
        <v>0</v>
      </c>
      <c r="W120" s="3">
        <f>SUM(Table3[[#This Row],[RN Hours Contract]:[Med Aide Hours Contract]])</f>
        <v>89.399777777777771</v>
      </c>
      <c r="X120" s="3">
        <v>5.245333333333333</v>
      </c>
      <c r="Y120" s="3">
        <v>0</v>
      </c>
      <c r="Z120" s="3">
        <v>0</v>
      </c>
      <c r="AA120" s="3">
        <v>44.57022222222222</v>
      </c>
      <c r="AB120" s="3">
        <v>0</v>
      </c>
      <c r="AC120" s="3">
        <v>39.584222222222216</v>
      </c>
      <c r="AD120" s="3">
        <v>0</v>
      </c>
      <c r="AE120" s="3">
        <v>0</v>
      </c>
      <c r="AF120" t="s">
        <v>118</v>
      </c>
      <c r="AG120" s="13">
        <v>4</v>
      </c>
      <c r="AQ120"/>
    </row>
    <row r="121" spans="1:43" x14ac:dyDescent="0.2">
      <c r="A121" t="s">
        <v>407</v>
      </c>
      <c r="B121" t="s">
        <v>530</v>
      </c>
      <c r="C121" t="s">
        <v>880</v>
      </c>
      <c r="D121" t="s">
        <v>1047</v>
      </c>
      <c r="E121" s="3">
        <v>76.844444444444449</v>
      </c>
      <c r="F121" s="3">
        <f>Table3[[#This Row],[Total Hours Nurse Staffing]]/Table3[[#This Row],[MDS Census]]</f>
        <v>3.3520763447079238</v>
      </c>
      <c r="G121" s="3">
        <f>Table3[[#This Row],[Total Direct Care Staff Hours]]/Table3[[#This Row],[MDS Census]]</f>
        <v>3.1971356275303644</v>
      </c>
      <c r="H121" s="3">
        <f>Table3[[#This Row],[Total RN Hours (w/ Admin, DON)]]/Table3[[#This Row],[MDS Census]]</f>
        <v>0.31636061307113933</v>
      </c>
      <c r="I121" s="3">
        <f>Table3[[#This Row],[RN Hours (excl. Admin, DON)]]/Table3[[#This Row],[MDS Census]]</f>
        <v>0.16312174667437826</v>
      </c>
      <c r="J121" s="3">
        <f t="shared" si="2"/>
        <v>257.58844444444446</v>
      </c>
      <c r="K121" s="3">
        <f>SUM(Table3[[#This Row],[RN Hours (excl. Admin, DON)]], Table3[[#This Row],[LPN Hours (excl. Admin)]], Table3[[#This Row],[CNA Hours]], Table3[[#This Row],[NA TR Hours]], Table3[[#This Row],[Med Aide/Tech Hours]])</f>
        <v>245.68211111111111</v>
      </c>
      <c r="L121" s="3">
        <f>SUM(Table3[[#This Row],[RN Hours (excl. Admin, DON)]:[RN DON Hours]])</f>
        <v>24.310555555555553</v>
      </c>
      <c r="M121" s="3">
        <v>12.535</v>
      </c>
      <c r="N121" s="3">
        <v>5.362222222222222</v>
      </c>
      <c r="O121" s="3">
        <v>6.4133333333333322</v>
      </c>
      <c r="P121" s="3">
        <f>SUM(Table3[[#This Row],[LPN Hours (excl. Admin)]:[LPN Admin Hours]])</f>
        <v>79.723777777777784</v>
      </c>
      <c r="Q121" s="3">
        <v>79.593000000000004</v>
      </c>
      <c r="R121" s="3">
        <v>0.13077777777777777</v>
      </c>
      <c r="S121" s="3">
        <f>SUM(Table3[[#This Row],[CNA Hours]], Table3[[#This Row],[NA TR Hours]], Table3[[#This Row],[Med Aide/Tech Hours]])</f>
        <v>153.55411111111113</v>
      </c>
      <c r="T121" s="3">
        <v>153.55411111111113</v>
      </c>
      <c r="U121" s="3">
        <v>0</v>
      </c>
      <c r="V121" s="3">
        <v>0</v>
      </c>
      <c r="W121" s="3">
        <f>SUM(Table3[[#This Row],[RN Hours Contract]:[Med Aide Hours Contract]])</f>
        <v>42.309555555555548</v>
      </c>
      <c r="X121" s="3">
        <v>4.3383333333333329</v>
      </c>
      <c r="Y121" s="3">
        <v>0</v>
      </c>
      <c r="Z121" s="3">
        <v>0</v>
      </c>
      <c r="AA121" s="3">
        <v>12.280777777777773</v>
      </c>
      <c r="AB121" s="3">
        <v>0.13077777777777777</v>
      </c>
      <c r="AC121" s="3">
        <v>25.559666666666665</v>
      </c>
      <c r="AD121" s="3">
        <v>0</v>
      </c>
      <c r="AE121" s="3">
        <v>0</v>
      </c>
      <c r="AF121" t="s">
        <v>119</v>
      </c>
      <c r="AG121" s="13">
        <v>4</v>
      </c>
      <c r="AQ121"/>
    </row>
    <row r="122" spans="1:43" x14ac:dyDescent="0.2">
      <c r="A122" t="s">
        <v>407</v>
      </c>
      <c r="B122" t="s">
        <v>531</v>
      </c>
      <c r="C122" t="s">
        <v>935</v>
      </c>
      <c r="D122" t="s">
        <v>1079</v>
      </c>
      <c r="E122" s="3">
        <v>65.7</v>
      </c>
      <c r="F122" s="3">
        <f>Table3[[#This Row],[Total Hours Nurse Staffing]]/Table3[[#This Row],[MDS Census]]</f>
        <v>3.4281177067478432</v>
      </c>
      <c r="G122" s="3">
        <f>Table3[[#This Row],[Total Direct Care Staff Hours]]/Table3[[#This Row],[MDS Census]]</f>
        <v>3.1074479959411465</v>
      </c>
      <c r="H122" s="3">
        <f>Table3[[#This Row],[Total RN Hours (w/ Admin, DON)]]/Table3[[#This Row],[MDS Census]]</f>
        <v>0.38425164890918317</v>
      </c>
      <c r="I122" s="3">
        <f>Table3[[#This Row],[RN Hours (excl. Admin, DON)]]/Table3[[#This Row],[MDS Census]]</f>
        <v>0.18211567732115677</v>
      </c>
      <c r="J122" s="3">
        <f t="shared" si="2"/>
        <v>225.22733333333332</v>
      </c>
      <c r="K122" s="3">
        <f>SUM(Table3[[#This Row],[RN Hours (excl. Admin, DON)]], Table3[[#This Row],[LPN Hours (excl. Admin)]], Table3[[#This Row],[CNA Hours]], Table3[[#This Row],[NA TR Hours]], Table3[[#This Row],[Med Aide/Tech Hours]])</f>
        <v>204.15933333333334</v>
      </c>
      <c r="L122" s="3">
        <f>SUM(Table3[[#This Row],[RN Hours (excl. Admin, DON)]:[RN DON Hours]])</f>
        <v>25.245333333333335</v>
      </c>
      <c r="M122" s="3">
        <v>11.965</v>
      </c>
      <c r="N122" s="3">
        <v>7.5914444444444431</v>
      </c>
      <c r="O122" s="3">
        <v>5.6888888888888891</v>
      </c>
      <c r="P122" s="3">
        <f>SUM(Table3[[#This Row],[LPN Hours (excl. Admin)]:[LPN Admin Hours]])</f>
        <v>81.813333333333333</v>
      </c>
      <c r="Q122" s="3">
        <v>74.025666666666666</v>
      </c>
      <c r="R122" s="3">
        <v>7.7876666666666656</v>
      </c>
      <c r="S122" s="3">
        <f>SUM(Table3[[#This Row],[CNA Hours]], Table3[[#This Row],[NA TR Hours]], Table3[[#This Row],[Med Aide/Tech Hours]])</f>
        <v>118.16866666666667</v>
      </c>
      <c r="T122" s="3">
        <v>118.16866666666667</v>
      </c>
      <c r="U122" s="3">
        <v>0</v>
      </c>
      <c r="V122" s="3">
        <v>0</v>
      </c>
      <c r="W122" s="3">
        <f>SUM(Table3[[#This Row],[RN Hours Contract]:[Med Aide Hours Contract]])</f>
        <v>0</v>
      </c>
      <c r="X122" s="3">
        <v>0</v>
      </c>
      <c r="Y122" s="3">
        <v>0</v>
      </c>
      <c r="Z122" s="3">
        <v>0</v>
      </c>
      <c r="AA122" s="3">
        <v>0</v>
      </c>
      <c r="AB122" s="3">
        <v>0</v>
      </c>
      <c r="AC122" s="3">
        <v>0</v>
      </c>
      <c r="AD122" s="3">
        <v>0</v>
      </c>
      <c r="AE122" s="3">
        <v>0</v>
      </c>
      <c r="AF122" t="s">
        <v>120</v>
      </c>
      <c r="AG122" s="13">
        <v>4</v>
      </c>
      <c r="AQ122"/>
    </row>
    <row r="123" spans="1:43" x14ac:dyDescent="0.2">
      <c r="A123" t="s">
        <v>407</v>
      </c>
      <c r="B123" t="s">
        <v>410</v>
      </c>
      <c r="C123" t="s">
        <v>889</v>
      </c>
      <c r="D123" t="s">
        <v>1048</v>
      </c>
      <c r="E123" s="3">
        <v>91.844444444444449</v>
      </c>
      <c r="F123" s="3">
        <f>Table3[[#This Row],[Total Hours Nurse Staffing]]/Table3[[#This Row],[MDS Census]]</f>
        <v>3.4887321558190174</v>
      </c>
      <c r="G123" s="3">
        <f>Table3[[#This Row],[Total Direct Care Staff Hours]]/Table3[[#This Row],[MDS Census]]</f>
        <v>3.3325852891362198</v>
      </c>
      <c r="H123" s="3">
        <f>Table3[[#This Row],[Total RN Hours (w/ Admin, DON)]]/Table3[[#This Row],[MDS Census]]</f>
        <v>0.47097507863537386</v>
      </c>
      <c r="I123" s="3">
        <f>Table3[[#This Row],[RN Hours (excl. Admin, DON)]]/Table3[[#This Row],[MDS Census]]</f>
        <v>0.31839704814904424</v>
      </c>
      <c r="J123" s="3">
        <f t="shared" si="2"/>
        <v>320.42066666666665</v>
      </c>
      <c r="K123" s="3">
        <f>SUM(Table3[[#This Row],[RN Hours (excl. Admin, DON)]], Table3[[#This Row],[LPN Hours (excl. Admin)]], Table3[[#This Row],[CNA Hours]], Table3[[#This Row],[NA TR Hours]], Table3[[#This Row],[Med Aide/Tech Hours]])</f>
        <v>306.07944444444439</v>
      </c>
      <c r="L123" s="3">
        <f>SUM(Table3[[#This Row],[RN Hours (excl. Admin, DON)]:[RN DON Hours]])</f>
        <v>43.256444444444448</v>
      </c>
      <c r="M123" s="3">
        <v>29.242999999999999</v>
      </c>
      <c r="N123" s="3">
        <v>8.0634444444444444</v>
      </c>
      <c r="O123" s="3">
        <v>5.95</v>
      </c>
      <c r="P123" s="3">
        <f>SUM(Table3[[#This Row],[LPN Hours (excl. Admin)]:[LPN Admin Hours]])</f>
        <v>69.218888888888898</v>
      </c>
      <c r="Q123" s="3">
        <v>68.891111111111115</v>
      </c>
      <c r="R123" s="3">
        <v>0.32777777777777778</v>
      </c>
      <c r="S123" s="3">
        <f>SUM(Table3[[#This Row],[CNA Hours]], Table3[[#This Row],[NA TR Hours]], Table3[[#This Row],[Med Aide/Tech Hours]])</f>
        <v>207.94533333333334</v>
      </c>
      <c r="T123" s="3">
        <v>203.98533333333333</v>
      </c>
      <c r="U123" s="3">
        <v>0</v>
      </c>
      <c r="V123" s="3">
        <v>3.9600000000000004</v>
      </c>
      <c r="W123" s="3">
        <f>SUM(Table3[[#This Row],[RN Hours Contract]:[Med Aide Hours Contract]])</f>
        <v>6</v>
      </c>
      <c r="X123" s="3">
        <v>5.8</v>
      </c>
      <c r="Y123" s="3">
        <v>0</v>
      </c>
      <c r="Z123" s="3">
        <v>0</v>
      </c>
      <c r="AA123" s="3">
        <v>0.2</v>
      </c>
      <c r="AB123" s="3">
        <v>0</v>
      </c>
      <c r="AC123" s="3">
        <v>0</v>
      </c>
      <c r="AD123" s="3">
        <v>0</v>
      </c>
      <c r="AE123" s="3">
        <v>0</v>
      </c>
      <c r="AF123" t="s">
        <v>121</v>
      </c>
      <c r="AG123" s="13">
        <v>4</v>
      </c>
      <c r="AQ123"/>
    </row>
    <row r="124" spans="1:43" x14ac:dyDescent="0.2">
      <c r="A124" t="s">
        <v>407</v>
      </c>
      <c r="B124" t="s">
        <v>532</v>
      </c>
      <c r="C124" t="s">
        <v>914</v>
      </c>
      <c r="D124" t="s">
        <v>1030</v>
      </c>
      <c r="E124" s="3">
        <v>105.56666666666666</v>
      </c>
      <c r="F124" s="3">
        <f>Table3[[#This Row],[Total Hours Nurse Staffing]]/Table3[[#This Row],[MDS Census]]</f>
        <v>3.2554941585096313</v>
      </c>
      <c r="G124" s="3">
        <f>Table3[[#This Row],[Total Direct Care Staff Hours]]/Table3[[#This Row],[MDS Census]]</f>
        <v>3.023910114724766</v>
      </c>
      <c r="H124" s="3">
        <f>Table3[[#This Row],[Total RN Hours (w/ Admin, DON)]]/Table3[[#This Row],[MDS Census]]</f>
        <v>0.77990106304599527</v>
      </c>
      <c r="I124" s="3">
        <f>Table3[[#This Row],[RN Hours (excl. Admin, DON)]]/Table3[[#This Row],[MDS Census]]</f>
        <v>0.54831701926113052</v>
      </c>
      <c r="J124" s="3">
        <f t="shared" si="2"/>
        <v>343.67166666666674</v>
      </c>
      <c r="K124" s="3">
        <f>SUM(Table3[[#This Row],[RN Hours (excl. Admin, DON)]], Table3[[#This Row],[LPN Hours (excl. Admin)]], Table3[[#This Row],[CNA Hours]], Table3[[#This Row],[NA TR Hours]], Table3[[#This Row],[Med Aide/Tech Hours]])</f>
        <v>319.22411111111114</v>
      </c>
      <c r="L124" s="3">
        <f>SUM(Table3[[#This Row],[RN Hours (excl. Admin, DON)]:[RN DON Hours]])</f>
        <v>82.331555555555568</v>
      </c>
      <c r="M124" s="3">
        <v>57.884000000000007</v>
      </c>
      <c r="N124" s="3">
        <v>19.891999999999996</v>
      </c>
      <c r="O124" s="3">
        <v>4.5555555555555554</v>
      </c>
      <c r="P124" s="3">
        <f>SUM(Table3[[#This Row],[LPN Hours (excl. Admin)]:[LPN Admin Hours]])</f>
        <v>46.536666666666669</v>
      </c>
      <c r="Q124" s="3">
        <v>46.536666666666669</v>
      </c>
      <c r="R124" s="3">
        <v>0</v>
      </c>
      <c r="S124" s="3">
        <f>SUM(Table3[[#This Row],[CNA Hours]], Table3[[#This Row],[NA TR Hours]], Table3[[#This Row],[Med Aide/Tech Hours]])</f>
        <v>214.80344444444447</v>
      </c>
      <c r="T124" s="3">
        <v>194.15066666666669</v>
      </c>
      <c r="U124" s="3">
        <v>0</v>
      </c>
      <c r="V124" s="3">
        <v>20.652777777777779</v>
      </c>
      <c r="W124" s="3">
        <f>SUM(Table3[[#This Row],[RN Hours Contract]:[Med Aide Hours Contract]])</f>
        <v>0</v>
      </c>
      <c r="X124" s="3">
        <v>0</v>
      </c>
      <c r="Y124" s="3">
        <v>0</v>
      </c>
      <c r="Z124" s="3">
        <v>0</v>
      </c>
      <c r="AA124" s="3">
        <v>0</v>
      </c>
      <c r="AB124" s="3">
        <v>0</v>
      </c>
      <c r="AC124" s="3">
        <v>0</v>
      </c>
      <c r="AD124" s="3">
        <v>0</v>
      </c>
      <c r="AE124" s="3">
        <v>0</v>
      </c>
      <c r="AF124" t="s">
        <v>122</v>
      </c>
      <c r="AG124" s="13">
        <v>4</v>
      </c>
      <c r="AQ124"/>
    </row>
    <row r="125" spans="1:43" x14ac:dyDescent="0.2">
      <c r="A125" t="s">
        <v>407</v>
      </c>
      <c r="B125" t="s">
        <v>533</v>
      </c>
      <c r="C125" t="s">
        <v>869</v>
      </c>
      <c r="D125" t="s">
        <v>1013</v>
      </c>
      <c r="E125" s="3">
        <v>83.433333333333337</v>
      </c>
      <c r="F125" s="3">
        <f>Table3[[#This Row],[Total Hours Nurse Staffing]]/Table3[[#This Row],[MDS Census]]</f>
        <v>2.9431362365161808</v>
      </c>
      <c r="G125" s="3">
        <f>Table3[[#This Row],[Total Direct Care Staff Hours]]/Table3[[#This Row],[MDS Census]]</f>
        <v>2.7544959382074845</v>
      </c>
      <c r="H125" s="3">
        <f>Table3[[#This Row],[Total RN Hours (w/ Admin, DON)]]/Table3[[#This Row],[MDS Census]]</f>
        <v>0.71375682514316152</v>
      </c>
      <c r="I125" s="3">
        <f>Table3[[#This Row],[RN Hours (excl. Admin, DON)]]/Table3[[#This Row],[MDS Census]]</f>
        <v>0.52611532827273932</v>
      </c>
      <c r="J125" s="3">
        <f t="shared" si="2"/>
        <v>245.5556666666667</v>
      </c>
      <c r="K125" s="3">
        <f>SUM(Table3[[#This Row],[RN Hours (excl. Admin, DON)]], Table3[[#This Row],[LPN Hours (excl. Admin)]], Table3[[#This Row],[CNA Hours]], Table3[[#This Row],[NA TR Hours]], Table3[[#This Row],[Med Aide/Tech Hours]])</f>
        <v>229.81677777777779</v>
      </c>
      <c r="L125" s="3">
        <f>SUM(Table3[[#This Row],[RN Hours (excl. Admin, DON)]:[RN DON Hours]])</f>
        <v>59.551111111111112</v>
      </c>
      <c r="M125" s="3">
        <v>43.895555555555553</v>
      </c>
      <c r="N125" s="3">
        <v>6.4</v>
      </c>
      <c r="O125" s="3">
        <v>9.2555555555555564</v>
      </c>
      <c r="P125" s="3">
        <f>SUM(Table3[[#This Row],[LPN Hours (excl. Admin)]:[LPN Admin Hours]])</f>
        <v>41.510000000000005</v>
      </c>
      <c r="Q125" s="3">
        <v>41.426666666666669</v>
      </c>
      <c r="R125" s="3">
        <v>8.3333333333333329E-2</v>
      </c>
      <c r="S125" s="3">
        <f>SUM(Table3[[#This Row],[CNA Hours]], Table3[[#This Row],[NA TR Hours]], Table3[[#This Row],[Med Aide/Tech Hours]])</f>
        <v>144.49455555555556</v>
      </c>
      <c r="T125" s="3">
        <v>144.49455555555556</v>
      </c>
      <c r="U125" s="3">
        <v>0</v>
      </c>
      <c r="V125" s="3">
        <v>0</v>
      </c>
      <c r="W125" s="3">
        <f>SUM(Table3[[#This Row],[RN Hours Contract]:[Med Aide Hours Contract]])</f>
        <v>0</v>
      </c>
      <c r="X125" s="3">
        <v>0</v>
      </c>
      <c r="Y125" s="3">
        <v>0</v>
      </c>
      <c r="Z125" s="3">
        <v>0</v>
      </c>
      <c r="AA125" s="3">
        <v>0</v>
      </c>
      <c r="AB125" s="3">
        <v>0</v>
      </c>
      <c r="AC125" s="3">
        <v>0</v>
      </c>
      <c r="AD125" s="3">
        <v>0</v>
      </c>
      <c r="AE125" s="3">
        <v>0</v>
      </c>
      <c r="AF125" t="s">
        <v>123</v>
      </c>
      <c r="AG125" s="13">
        <v>4</v>
      </c>
      <c r="AQ125"/>
    </row>
    <row r="126" spans="1:43" x14ac:dyDescent="0.2">
      <c r="A126" t="s">
        <v>407</v>
      </c>
      <c r="B126" t="s">
        <v>534</v>
      </c>
      <c r="C126" t="s">
        <v>936</v>
      </c>
      <c r="D126" t="s">
        <v>1077</v>
      </c>
      <c r="E126" s="3">
        <v>66.488888888888894</v>
      </c>
      <c r="F126" s="3">
        <f>Table3[[#This Row],[Total Hours Nurse Staffing]]/Table3[[#This Row],[MDS Census]]</f>
        <v>4.3921206550802134</v>
      </c>
      <c r="G126" s="3">
        <f>Table3[[#This Row],[Total Direct Care Staff Hours]]/Table3[[#This Row],[MDS Census]]</f>
        <v>4.0411597593582886</v>
      </c>
      <c r="H126" s="3">
        <f>Table3[[#This Row],[Total RN Hours (w/ Admin, DON)]]/Table3[[#This Row],[MDS Census]]</f>
        <v>0.43419953208556145</v>
      </c>
      <c r="I126" s="3">
        <f>Table3[[#This Row],[RN Hours (excl. Admin, DON)]]/Table3[[#This Row],[MDS Census]]</f>
        <v>0.17662098930481282</v>
      </c>
      <c r="J126" s="3">
        <f t="shared" si="2"/>
        <v>292.02722222222224</v>
      </c>
      <c r="K126" s="3">
        <f>SUM(Table3[[#This Row],[RN Hours (excl. Admin, DON)]], Table3[[#This Row],[LPN Hours (excl. Admin)]], Table3[[#This Row],[CNA Hours]], Table3[[#This Row],[NA TR Hours]], Table3[[#This Row],[Med Aide/Tech Hours]])</f>
        <v>268.69222222222226</v>
      </c>
      <c r="L126" s="3">
        <f>SUM(Table3[[#This Row],[RN Hours (excl. Admin, DON)]:[RN DON Hours]])</f>
        <v>28.869444444444444</v>
      </c>
      <c r="M126" s="3">
        <v>11.743333333333334</v>
      </c>
      <c r="N126" s="3">
        <v>5.0361111111111105</v>
      </c>
      <c r="O126" s="3">
        <v>12.09</v>
      </c>
      <c r="P126" s="3">
        <f>SUM(Table3[[#This Row],[LPN Hours (excl. Admin)]:[LPN Admin Hours]])</f>
        <v>75.311111111111117</v>
      </c>
      <c r="Q126" s="3">
        <v>69.102222222222224</v>
      </c>
      <c r="R126" s="3">
        <v>6.2088888888888896</v>
      </c>
      <c r="S126" s="3">
        <f>SUM(Table3[[#This Row],[CNA Hours]], Table3[[#This Row],[NA TR Hours]], Table3[[#This Row],[Med Aide/Tech Hours]])</f>
        <v>187.84666666666669</v>
      </c>
      <c r="T126" s="3">
        <v>153.12444444444446</v>
      </c>
      <c r="U126" s="3">
        <v>4.8433333333333337</v>
      </c>
      <c r="V126" s="3">
        <v>29.878888888888888</v>
      </c>
      <c r="W126" s="3">
        <f>SUM(Table3[[#This Row],[RN Hours Contract]:[Med Aide Hours Contract]])</f>
        <v>0</v>
      </c>
      <c r="X126" s="3">
        <v>0</v>
      </c>
      <c r="Y126" s="3">
        <v>0</v>
      </c>
      <c r="Z126" s="3">
        <v>0</v>
      </c>
      <c r="AA126" s="3">
        <v>0</v>
      </c>
      <c r="AB126" s="3">
        <v>0</v>
      </c>
      <c r="AC126" s="3">
        <v>0</v>
      </c>
      <c r="AD126" s="3">
        <v>0</v>
      </c>
      <c r="AE126" s="3">
        <v>0</v>
      </c>
      <c r="AF126" t="s">
        <v>124</v>
      </c>
      <c r="AG126" s="13">
        <v>4</v>
      </c>
      <c r="AQ126"/>
    </row>
    <row r="127" spans="1:43" x14ac:dyDescent="0.2">
      <c r="A127" t="s">
        <v>407</v>
      </c>
      <c r="B127" t="s">
        <v>535</v>
      </c>
      <c r="C127" t="s">
        <v>937</v>
      </c>
      <c r="D127" t="s">
        <v>1080</v>
      </c>
      <c r="E127" s="3">
        <v>61.011111111111113</v>
      </c>
      <c r="F127" s="3">
        <f>Table3[[#This Row],[Total Hours Nurse Staffing]]/Table3[[#This Row],[MDS Census]]</f>
        <v>3.0602039701329451</v>
      </c>
      <c r="G127" s="3">
        <f>Table3[[#This Row],[Total Direct Care Staff Hours]]/Table3[[#This Row],[MDS Census]]</f>
        <v>2.8950245856856673</v>
      </c>
      <c r="H127" s="3">
        <f>Table3[[#This Row],[Total RN Hours (w/ Admin, DON)]]/Table3[[#This Row],[MDS Census]]</f>
        <v>0.68331997814605727</v>
      </c>
      <c r="I127" s="3">
        <f>Table3[[#This Row],[RN Hours (excl. Admin, DON)]]/Table3[[#This Row],[MDS Census]]</f>
        <v>0.51814059369877985</v>
      </c>
      <c r="J127" s="3">
        <f t="shared" si="2"/>
        <v>186.70644444444446</v>
      </c>
      <c r="K127" s="3">
        <f>SUM(Table3[[#This Row],[RN Hours (excl. Admin, DON)]], Table3[[#This Row],[LPN Hours (excl. Admin)]], Table3[[#This Row],[CNA Hours]], Table3[[#This Row],[NA TR Hours]], Table3[[#This Row],[Med Aide/Tech Hours]])</f>
        <v>176.62866666666667</v>
      </c>
      <c r="L127" s="3">
        <f>SUM(Table3[[#This Row],[RN Hours (excl. Admin, DON)]:[RN DON Hours]])</f>
        <v>41.690111111111115</v>
      </c>
      <c r="M127" s="3">
        <v>31.612333333333336</v>
      </c>
      <c r="N127" s="3">
        <v>4.9333333333333336</v>
      </c>
      <c r="O127" s="3">
        <v>5.1444444444444448</v>
      </c>
      <c r="P127" s="3">
        <f>SUM(Table3[[#This Row],[LPN Hours (excl. Admin)]:[LPN Admin Hours]])</f>
        <v>35.193222222222218</v>
      </c>
      <c r="Q127" s="3">
        <v>35.193222222222218</v>
      </c>
      <c r="R127" s="3">
        <v>0</v>
      </c>
      <c r="S127" s="3">
        <f>SUM(Table3[[#This Row],[CNA Hours]], Table3[[#This Row],[NA TR Hours]], Table3[[#This Row],[Med Aide/Tech Hours]])</f>
        <v>109.82311111111112</v>
      </c>
      <c r="T127" s="3">
        <v>108.19711111111111</v>
      </c>
      <c r="U127" s="3">
        <v>0</v>
      </c>
      <c r="V127" s="3">
        <v>1.6260000000000003</v>
      </c>
      <c r="W127" s="3">
        <f>SUM(Table3[[#This Row],[RN Hours Contract]:[Med Aide Hours Contract]])</f>
        <v>33.621555555555553</v>
      </c>
      <c r="X127" s="3">
        <v>5.9894444444444455</v>
      </c>
      <c r="Y127" s="3">
        <v>0</v>
      </c>
      <c r="Z127" s="3">
        <v>0</v>
      </c>
      <c r="AA127" s="3">
        <v>22.117888888888888</v>
      </c>
      <c r="AB127" s="3">
        <v>0</v>
      </c>
      <c r="AC127" s="3">
        <v>5.5142222222222221</v>
      </c>
      <c r="AD127" s="3">
        <v>0</v>
      </c>
      <c r="AE127" s="3">
        <v>0</v>
      </c>
      <c r="AF127" t="s">
        <v>125</v>
      </c>
      <c r="AG127" s="13">
        <v>4</v>
      </c>
      <c r="AQ127"/>
    </row>
    <row r="128" spans="1:43" x14ac:dyDescent="0.2">
      <c r="A128" t="s">
        <v>407</v>
      </c>
      <c r="B128" t="s">
        <v>536</v>
      </c>
      <c r="C128" t="s">
        <v>887</v>
      </c>
      <c r="D128" t="s">
        <v>1033</v>
      </c>
      <c r="E128" s="3">
        <v>31.533333333333335</v>
      </c>
      <c r="F128" s="3">
        <f>Table3[[#This Row],[Total Hours Nurse Staffing]]/Table3[[#This Row],[MDS Census]]</f>
        <v>5.3594820295983086</v>
      </c>
      <c r="G128" s="3">
        <f>Table3[[#This Row],[Total Direct Care Staff Hours]]/Table3[[#This Row],[MDS Census]]</f>
        <v>4.9105743481324868</v>
      </c>
      <c r="H128" s="3">
        <f>Table3[[#This Row],[Total RN Hours (w/ Admin, DON)]]/Table3[[#This Row],[MDS Census]]</f>
        <v>0.79658210007047214</v>
      </c>
      <c r="I128" s="3">
        <f>Table3[[#This Row],[RN Hours (excl. Admin, DON)]]/Table3[[#This Row],[MDS Census]]</f>
        <v>0.3476744186046512</v>
      </c>
      <c r="J128" s="3">
        <f t="shared" si="2"/>
        <v>169.00233333333333</v>
      </c>
      <c r="K128" s="3">
        <f>SUM(Table3[[#This Row],[RN Hours (excl. Admin, DON)]], Table3[[#This Row],[LPN Hours (excl. Admin)]], Table3[[#This Row],[CNA Hours]], Table3[[#This Row],[NA TR Hours]], Table3[[#This Row],[Med Aide/Tech Hours]])</f>
        <v>154.84677777777776</v>
      </c>
      <c r="L128" s="3">
        <f>SUM(Table3[[#This Row],[RN Hours (excl. Admin, DON)]:[RN DON Hours]])</f>
        <v>25.11888888888889</v>
      </c>
      <c r="M128" s="3">
        <v>10.963333333333335</v>
      </c>
      <c r="N128" s="3">
        <v>8.0222222222222221</v>
      </c>
      <c r="O128" s="3">
        <v>6.1333333333333337</v>
      </c>
      <c r="P128" s="3">
        <f>SUM(Table3[[#This Row],[LPN Hours (excl. Admin)]:[LPN Admin Hours]])</f>
        <v>40.932333333333332</v>
      </c>
      <c r="Q128" s="3">
        <v>40.932333333333332</v>
      </c>
      <c r="R128" s="3">
        <v>0</v>
      </c>
      <c r="S128" s="3">
        <f>SUM(Table3[[#This Row],[CNA Hours]], Table3[[#This Row],[NA TR Hours]], Table3[[#This Row],[Med Aide/Tech Hours]])</f>
        <v>102.9511111111111</v>
      </c>
      <c r="T128" s="3">
        <v>92.587999999999994</v>
      </c>
      <c r="U128" s="3">
        <v>0</v>
      </c>
      <c r="V128" s="3">
        <v>10.363111111111108</v>
      </c>
      <c r="W128" s="3">
        <f>SUM(Table3[[#This Row],[RN Hours Contract]:[Med Aide Hours Contract]])</f>
        <v>5.5776666666666657</v>
      </c>
      <c r="X128" s="3">
        <v>0</v>
      </c>
      <c r="Y128" s="3">
        <v>0</v>
      </c>
      <c r="Z128" s="3">
        <v>0</v>
      </c>
      <c r="AA128" s="3">
        <v>0.97122222222222221</v>
      </c>
      <c r="AB128" s="3">
        <v>0</v>
      </c>
      <c r="AC128" s="3">
        <v>4.6064444444444437</v>
      </c>
      <c r="AD128" s="3">
        <v>0</v>
      </c>
      <c r="AE128" s="3">
        <v>0</v>
      </c>
      <c r="AF128" t="s">
        <v>126</v>
      </c>
      <c r="AG128" s="13">
        <v>4</v>
      </c>
      <c r="AQ128"/>
    </row>
    <row r="129" spans="1:43" x14ac:dyDescent="0.2">
      <c r="A129" t="s">
        <v>407</v>
      </c>
      <c r="B129" t="s">
        <v>537</v>
      </c>
      <c r="C129" t="s">
        <v>862</v>
      </c>
      <c r="D129" t="s">
        <v>1081</v>
      </c>
      <c r="E129" s="3">
        <v>64.266666666666666</v>
      </c>
      <c r="F129" s="3">
        <f>Table3[[#This Row],[Total Hours Nurse Staffing]]/Table3[[#This Row],[MDS Census]]</f>
        <v>4.01582123098202</v>
      </c>
      <c r="G129" s="3">
        <f>Table3[[#This Row],[Total Direct Care Staff Hours]]/Table3[[#This Row],[MDS Census]]</f>
        <v>3.8698322959889349</v>
      </c>
      <c r="H129" s="3">
        <f>Table3[[#This Row],[Total RN Hours (w/ Admin, DON)]]/Table3[[#This Row],[MDS Census]]</f>
        <v>0.55530774550484097</v>
      </c>
      <c r="I129" s="3">
        <f>Table3[[#This Row],[RN Hours (excl. Admin, DON)]]/Table3[[#This Row],[MDS Census]]</f>
        <v>0.40931881051175661</v>
      </c>
      <c r="J129" s="3">
        <f t="shared" si="2"/>
        <v>258.08344444444447</v>
      </c>
      <c r="K129" s="3">
        <f>SUM(Table3[[#This Row],[RN Hours (excl. Admin, DON)]], Table3[[#This Row],[LPN Hours (excl. Admin)]], Table3[[#This Row],[CNA Hours]], Table3[[#This Row],[NA TR Hours]], Table3[[#This Row],[Med Aide/Tech Hours]])</f>
        <v>248.70122222222221</v>
      </c>
      <c r="L129" s="3">
        <f>SUM(Table3[[#This Row],[RN Hours (excl. Admin, DON)]:[RN DON Hours]])</f>
        <v>35.687777777777782</v>
      </c>
      <c r="M129" s="3">
        <v>26.305555555555557</v>
      </c>
      <c r="N129" s="3">
        <v>5.6533333333333333</v>
      </c>
      <c r="O129" s="3">
        <v>3.7288888888888891</v>
      </c>
      <c r="P129" s="3">
        <f>SUM(Table3[[#This Row],[LPN Hours (excl. Admin)]:[LPN Admin Hours]])</f>
        <v>36.736666666666672</v>
      </c>
      <c r="Q129" s="3">
        <v>36.736666666666672</v>
      </c>
      <c r="R129" s="3">
        <v>0</v>
      </c>
      <c r="S129" s="3">
        <f>SUM(Table3[[#This Row],[CNA Hours]], Table3[[#This Row],[NA TR Hours]], Table3[[#This Row],[Med Aide/Tech Hours]])</f>
        <v>185.65899999999999</v>
      </c>
      <c r="T129" s="3">
        <v>179.29233333333332</v>
      </c>
      <c r="U129" s="3">
        <v>0</v>
      </c>
      <c r="V129" s="3">
        <v>6.3666666666666663</v>
      </c>
      <c r="W129" s="3">
        <f>SUM(Table3[[#This Row],[RN Hours Contract]:[Med Aide Hours Contract]])</f>
        <v>5.6423333333333332</v>
      </c>
      <c r="X129" s="3">
        <v>0</v>
      </c>
      <c r="Y129" s="3">
        <v>0</v>
      </c>
      <c r="Z129" s="3">
        <v>0</v>
      </c>
      <c r="AA129" s="3">
        <v>0</v>
      </c>
      <c r="AB129" s="3">
        <v>0</v>
      </c>
      <c r="AC129" s="3">
        <v>5.6423333333333332</v>
      </c>
      <c r="AD129" s="3">
        <v>0</v>
      </c>
      <c r="AE129" s="3">
        <v>0</v>
      </c>
      <c r="AF129" t="s">
        <v>127</v>
      </c>
      <c r="AG129" s="13">
        <v>4</v>
      </c>
      <c r="AQ129"/>
    </row>
    <row r="130" spans="1:43" x14ac:dyDescent="0.2">
      <c r="A130" t="s">
        <v>407</v>
      </c>
      <c r="B130" t="s">
        <v>538</v>
      </c>
      <c r="C130" t="s">
        <v>938</v>
      </c>
      <c r="D130" t="s">
        <v>1082</v>
      </c>
      <c r="E130" s="3">
        <v>87.611111111111114</v>
      </c>
      <c r="F130" s="3">
        <f>Table3[[#This Row],[Total Hours Nurse Staffing]]/Table3[[#This Row],[MDS Census]]</f>
        <v>3.3129169308814204</v>
      </c>
      <c r="G130" s="3">
        <f>Table3[[#This Row],[Total Direct Care Staff Hours]]/Table3[[#This Row],[MDS Census]]</f>
        <v>2.988016487000634</v>
      </c>
      <c r="H130" s="3">
        <f>Table3[[#This Row],[Total RN Hours (w/ Admin, DON)]]/Table3[[#This Row],[MDS Census]]</f>
        <v>0.66936842105263161</v>
      </c>
      <c r="I130" s="3">
        <f>Table3[[#This Row],[RN Hours (excl. Admin, DON)]]/Table3[[#This Row],[MDS Census]]</f>
        <v>0.50409638554216873</v>
      </c>
      <c r="J130" s="3">
        <f t="shared" si="2"/>
        <v>290.24833333333333</v>
      </c>
      <c r="K130" s="3">
        <f>SUM(Table3[[#This Row],[RN Hours (excl. Admin, DON)]], Table3[[#This Row],[LPN Hours (excl. Admin)]], Table3[[#This Row],[CNA Hours]], Table3[[#This Row],[NA TR Hours]], Table3[[#This Row],[Med Aide/Tech Hours]])</f>
        <v>261.78344444444446</v>
      </c>
      <c r="L130" s="3">
        <f>SUM(Table3[[#This Row],[RN Hours (excl. Admin, DON)]:[RN DON Hours]])</f>
        <v>58.644111111111116</v>
      </c>
      <c r="M130" s="3">
        <v>44.164444444444449</v>
      </c>
      <c r="N130" s="3">
        <v>10.657444444444444</v>
      </c>
      <c r="O130" s="3">
        <v>3.8222222222222224</v>
      </c>
      <c r="P130" s="3">
        <f>SUM(Table3[[#This Row],[LPN Hours (excl. Admin)]:[LPN Admin Hours]])</f>
        <v>71.105666666666664</v>
      </c>
      <c r="Q130" s="3">
        <v>57.120444444444445</v>
      </c>
      <c r="R130" s="3">
        <v>13.985222222222223</v>
      </c>
      <c r="S130" s="3">
        <f>SUM(Table3[[#This Row],[CNA Hours]], Table3[[#This Row],[NA TR Hours]], Table3[[#This Row],[Med Aide/Tech Hours]])</f>
        <v>160.49855555555555</v>
      </c>
      <c r="T130" s="3">
        <v>154.41755555555557</v>
      </c>
      <c r="U130" s="3">
        <v>0</v>
      </c>
      <c r="V130" s="3">
        <v>6.0809999999999995</v>
      </c>
      <c r="W130" s="3">
        <f>SUM(Table3[[#This Row],[RN Hours Contract]:[Med Aide Hours Contract]])</f>
        <v>0</v>
      </c>
      <c r="X130" s="3">
        <v>0</v>
      </c>
      <c r="Y130" s="3">
        <v>0</v>
      </c>
      <c r="Z130" s="3">
        <v>0</v>
      </c>
      <c r="AA130" s="3">
        <v>0</v>
      </c>
      <c r="AB130" s="3">
        <v>0</v>
      </c>
      <c r="AC130" s="3">
        <v>0</v>
      </c>
      <c r="AD130" s="3">
        <v>0</v>
      </c>
      <c r="AE130" s="3">
        <v>0</v>
      </c>
      <c r="AF130" t="s">
        <v>128</v>
      </c>
      <c r="AG130" s="13">
        <v>4</v>
      </c>
      <c r="AQ130"/>
    </row>
    <row r="131" spans="1:43" x14ac:dyDescent="0.2">
      <c r="A131" t="s">
        <v>407</v>
      </c>
      <c r="B131" t="s">
        <v>539</v>
      </c>
      <c r="C131" t="s">
        <v>939</v>
      </c>
      <c r="D131" t="s">
        <v>1035</v>
      </c>
      <c r="E131" s="3">
        <v>52.511111111111113</v>
      </c>
      <c r="F131" s="3">
        <f>Table3[[#This Row],[Total Hours Nurse Staffing]]/Table3[[#This Row],[MDS Census]]</f>
        <v>4.1566546762589924</v>
      </c>
      <c r="G131" s="3">
        <f>Table3[[#This Row],[Total Direct Care Staff Hours]]/Table3[[#This Row],[MDS Census]]</f>
        <v>3.9135315277190008</v>
      </c>
      <c r="H131" s="3">
        <f>Table3[[#This Row],[Total RN Hours (w/ Admin, DON)]]/Table3[[#This Row],[MDS Census]]</f>
        <v>0.51528776978417268</v>
      </c>
      <c r="I131" s="3">
        <f>Table3[[#This Row],[RN Hours (excl. Admin, DON)]]/Table3[[#This Row],[MDS Census]]</f>
        <v>0.40356538298772743</v>
      </c>
      <c r="J131" s="3">
        <f t="shared" si="2"/>
        <v>218.27055555555555</v>
      </c>
      <c r="K131" s="3">
        <f>SUM(Table3[[#This Row],[RN Hours (excl. Admin, DON)]], Table3[[#This Row],[LPN Hours (excl. Admin)]], Table3[[#This Row],[CNA Hours]], Table3[[#This Row],[NA TR Hours]], Table3[[#This Row],[Med Aide/Tech Hours]])</f>
        <v>205.50388888888887</v>
      </c>
      <c r="L131" s="3">
        <f>SUM(Table3[[#This Row],[RN Hours (excl. Admin, DON)]:[RN DON Hours]])</f>
        <v>27.058333333333334</v>
      </c>
      <c r="M131" s="3">
        <v>21.191666666666666</v>
      </c>
      <c r="N131" s="3">
        <v>0</v>
      </c>
      <c r="O131" s="3">
        <v>5.8666666666666663</v>
      </c>
      <c r="P131" s="3">
        <f>SUM(Table3[[#This Row],[LPN Hours (excl. Admin)]:[LPN Admin Hours]])</f>
        <v>59.172222222222224</v>
      </c>
      <c r="Q131" s="3">
        <v>52.272222222222226</v>
      </c>
      <c r="R131" s="3">
        <v>6.9</v>
      </c>
      <c r="S131" s="3">
        <f>SUM(Table3[[#This Row],[CNA Hours]], Table3[[#This Row],[NA TR Hours]], Table3[[#This Row],[Med Aide/Tech Hours]])</f>
        <v>132.04</v>
      </c>
      <c r="T131" s="3">
        <v>132.04</v>
      </c>
      <c r="U131" s="3">
        <v>0</v>
      </c>
      <c r="V131" s="3">
        <v>0</v>
      </c>
      <c r="W131" s="3">
        <f>SUM(Table3[[#This Row],[RN Hours Contract]:[Med Aide Hours Contract]])</f>
        <v>0</v>
      </c>
      <c r="X131" s="3">
        <v>0</v>
      </c>
      <c r="Y131" s="3">
        <v>0</v>
      </c>
      <c r="Z131" s="3">
        <v>0</v>
      </c>
      <c r="AA131" s="3">
        <v>0</v>
      </c>
      <c r="AB131" s="3">
        <v>0</v>
      </c>
      <c r="AC131" s="3">
        <v>0</v>
      </c>
      <c r="AD131" s="3">
        <v>0</v>
      </c>
      <c r="AE131" s="3">
        <v>0</v>
      </c>
      <c r="AF131" t="s">
        <v>129</v>
      </c>
      <c r="AG131" s="13">
        <v>4</v>
      </c>
      <c r="AQ131"/>
    </row>
    <row r="132" spans="1:43" x14ac:dyDescent="0.2">
      <c r="A132" t="s">
        <v>407</v>
      </c>
      <c r="B132" t="s">
        <v>540</v>
      </c>
      <c r="C132" t="s">
        <v>926</v>
      </c>
      <c r="D132" t="s">
        <v>1075</v>
      </c>
      <c r="E132" s="3">
        <v>118.21111111111111</v>
      </c>
      <c r="F132" s="3">
        <f>Table3[[#This Row],[Total Hours Nurse Staffing]]/Table3[[#This Row],[MDS Census]]</f>
        <v>3.2052824513582103</v>
      </c>
      <c r="G132" s="3">
        <f>Table3[[#This Row],[Total Direct Care Staff Hours]]/Table3[[#This Row],[MDS Census]]</f>
        <v>3.0244383870664535</v>
      </c>
      <c r="H132" s="3">
        <f>Table3[[#This Row],[Total RN Hours (w/ Admin, DON)]]/Table3[[#This Row],[MDS Census]]</f>
        <v>0.21766613403515367</v>
      </c>
      <c r="I132" s="3">
        <f>Table3[[#This Row],[RN Hours (excl. Admin, DON)]]/Table3[[#This Row],[MDS Census]]</f>
        <v>3.682206974339694E-2</v>
      </c>
      <c r="J132" s="3">
        <f t="shared" si="2"/>
        <v>378.9</v>
      </c>
      <c r="K132" s="3">
        <f>SUM(Table3[[#This Row],[RN Hours (excl. Admin, DON)]], Table3[[#This Row],[LPN Hours (excl. Admin)]], Table3[[#This Row],[CNA Hours]], Table3[[#This Row],[NA TR Hours]], Table3[[#This Row],[Med Aide/Tech Hours]])</f>
        <v>357.52222222222218</v>
      </c>
      <c r="L132" s="3">
        <f>SUM(Table3[[#This Row],[RN Hours (excl. Admin, DON)]:[RN DON Hours]])</f>
        <v>25.730555555555554</v>
      </c>
      <c r="M132" s="3">
        <v>4.3527777777777779</v>
      </c>
      <c r="N132" s="3">
        <v>15.822222222222223</v>
      </c>
      <c r="O132" s="3">
        <v>5.5555555555555554</v>
      </c>
      <c r="P132" s="3">
        <f>SUM(Table3[[#This Row],[LPN Hours (excl. Admin)]:[LPN Admin Hours]])</f>
        <v>78.186111111111117</v>
      </c>
      <c r="Q132" s="3">
        <v>78.186111111111117</v>
      </c>
      <c r="R132" s="3">
        <v>0</v>
      </c>
      <c r="S132" s="3">
        <f>SUM(Table3[[#This Row],[CNA Hours]], Table3[[#This Row],[NA TR Hours]], Table3[[#This Row],[Med Aide/Tech Hours]])</f>
        <v>274.98333333333329</v>
      </c>
      <c r="T132" s="3">
        <v>184.45555555555555</v>
      </c>
      <c r="U132" s="3">
        <v>28.252777777777776</v>
      </c>
      <c r="V132" s="3">
        <v>62.274999999999999</v>
      </c>
      <c r="W132" s="3">
        <f>SUM(Table3[[#This Row],[RN Hours Contract]:[Med Aide Hours Contract]])</f>
        <v>0</v>
      </c>
      <c r="X132" s="3">
        <v>0</v>
      </c>
      <c r="Y132" s="3">
        <v>0</v>
      </c>
      <c r="Z132" s="3">
        <v>0</v>
      </c>
      <c r="AA132" s="3">
        <v>0</v>
      </c>
      <c r="AB132" s="3">
        <v>0</v>
      </c>
      <c r="AC132" s="3">
        <v>0</v>
      </c>
      <c r="AD132" s="3">
        <v>0</v>
      </c>
      <c r="AE132" s="3">
        <v>0</v>
      </c>
      <c r="AF132" t="s">
        <v>130</v>
      </c>
      <c r="AG132" s="13">
        <v>4</v>
      </c>
      <c r="AQ132"/>
    </row>
    <row r="133" spans="1:43" x14ac:dyDescent="0.2">
      <c r="A133" t="s">
        <v>407</v>
      </c>
      <c r="B133" t="s">
        <v>541</v>
      </c>
      <c r="C133" t="s">
        <v>840</v>
      </c>
      <c r="D133" t="s">
        <v>1083</v>
      </c>
      <c r="E133" s="3">
        <v>90.355555555555554</v>
      </c>
      <c r="F133" s="3">
        <f>Table3[[#This Row],[Total Hours Nurse Staffing]]/Table3[[#This Row],[MDS Census]]</f>
        <v>3.1052533202164292</v>
      </c>
      <c r="G133" s="3">
        <f>Table3[[#This Row],[Total Direct Care Staff Hours]]/Table3[[#This Row],[MDS Census]]</f>
        <v>2.8236313330054106</v>
      </c>
      <c r="H133" s="3">
        <f>Table3[[#This Row],[Total RN Hours (w/ Admin, DON)]]/Table3[[#This Row],[MDS Census]]</f>
        <v>0.61220978848991647</v>
      </c>
      <c r="I133" s="3">
        <f>Table3[[#This Row],[RN Hours (excl. Admin, DON)]]/Table3[[#This Row],[MDS Census]]</f>
        <v>0.34998401377274962</v>
      </c>
      <c r="J133" s="3">
        <f t="shared" ref="J133:J196" si="3">SUM(L133,P133,S133)</f>
        <v>280.5768888888889</v>
      </c>
      <c r="K133" s="3">
        <f>SUM(Table3[[#This Row],[RN Hours (excl. Admin, DON)]], Table3[[#This Row],[LPN Hours (excl. Admin)]], Table3[[#This Row],[CNA Hours]], Table3[[#This Row],[NA TR Hours]], Table3[[#This Row],[Med Aide/Tech Hours]])</f>
        <v>255.13077777777778</v>
      </c>
      <c r="L133" s="3">
        <f>SUM(Table3[[#This Row],[RN Hours (excl. Admin, DON)]:[RN DON Hours]])</f>
        <v>55.31655555555556</v>
      </c>
      <c r="M133" s="3">
        <v>31.623000000000001</v>
      </c>
      <c r="N133" s="3">
        <v>18.093555555555557</v>
      </c>
      <c r="O133" s="3">
        <v>5.6</v>
      </c>
      <c r="P133" s="3">
        <f>SUM(Table3[[#This Row],[LPN Hours (excl. Admin)]:[LPN Admin Hours]])</f>
        <v>57.148111111111113</v>
      </c>
      <c r="Q133" s="3">
        <v>55.395555555555561</v>
      </c>
      <c r="R133" s="3">
        <v>1.7525555555555559</v>
      </c>
      <c r="S133" s="3">
        <f>SUM(Table3[[#This Row],[CNA Hours]], Table3[[#This Row],[NA TR Hours]], Table3[[#This Row],[Med Aide/Tech Hours]])</f>
        <v>168.11222222222221</v>
      </c>
      <c r="T133" s="3">
        <v>158.30944444444444</v>
      </c>
      <c r="U133" s="3">
        <v>0</v>
      </c>
      <c r="V133" s="3">
        <v>9.8027777777777771</v>
      </c>
      <c r="W133" s="3">
        <f>SUM(Table3[[#This Row],[RN Hours Contract]:[Med Aide Hours Contract]])</f>
        <v>64.552777777777777</v>
      </c>
      <c r="X133" s="3">
        <v>2.0083333333333333</v>
      </c>
      <c r="Y133" s="3">
        <v>0</v>
      </c>
      <c r="Z133" s="3">
        <v>0</v>
      </c>
      <c r="AA133" s="3">
        <v>13.480555555555556</v>
      </c>
      <c r="AB133" s="3">
        <v>0</v>
      </c>
      <c r="AC133" s="3">
        <v>48.541666666666664</v>
      </c>
      <c r="AD133" s="3">
        <v>0</v>
      </c>
      <c r="AE133" s="3">
        <v>0.52222222222222225</v>
      </c>
      <c r="AF133" t="s">
        <v>131</v>
      </c>
      <c r="AG133" s="13">
        <v>4</v>
      </c>
      <c r="AQ133"/>
    </row>
    <row r="134" spans="1:43" x14ac:dyDescent="0.2">
      <c r="A134" t="s">
        <v>407</v>
      </c>
      <c r="B134" t="s">
        <v>542</v>
      </c>
      <c r="C134" t="s">
        <v>841</v>
      </c>
      <c r="D134" t="s">
        <v>1017</v>
      </c>
      <c r="E134" s="3">
        <v>51.011111111111113</v>
      </c>
      <c r="F134" s="3">
        <f>Table3[[#This Row],[Total Hours Nurse Staffing]]/Table3[[#This Row],[MDS Census]]</f>
        <v>3.8287954693966455</v>
      </c>
      <c r="G134" s="3">
        <f>Table3[[#This Row],[Total Direct Care Staff Hours]]/Table3[[#This Row],[MDS Census]]</f>
        <v>3.5772162927466784</v>
      </c>
      <c r="H134" s="3">
        <f>Table3[[#This Row],[Total RN Hours (w/ Admin, DON)]]/Table3[[#This Row],[MDS Census]]</f>
        <v>0.55870180788499235</v>
      </c>
      <c r="I134" s="3">
        <f>Table3[[#This Row],[RN Hours (excl. Admin, DON)]]/Table3[[#This Row],[MDS Census]]</f>
        <v>0.30712263123502503</v>
      </c>
      <c r="J134" s="3">
        <f t="shared" si="3"/>
        <v>195.3111111111111</v>
      </c>
      <c r="K134" s="3">
        <f>SUM(Table3[[#This Row],[RN Hours (excl. Admin, DON)]], Table3[[#This Row],[LPN Hours (excl. Admin)]], Table3[[#This Row],[CNA Hours]], Table3[[#This Row],[NA TR Hours]], Table3[[#This Row],[Med Aide/Tech Hours]])</f>
        <v>182.47777777777779</v>
      </c>
      <c r="L134" s="3">
        <f>SUM(Table3[[#This Row],[RN Hours (excl. Admin, DON)]:[RN DON Hours]])</f>
        <v>28.5</v>
      </c>
      <c r="M134" s="3">
        <v>15.666666666666666</v>
      </c>
      <c r="N134" s="3">
        <v>7.3488888888888875</v>
      </c>
      <c r="O134" s="3">
        <v>5.4844444444444456</v>
      </c>
      <c r="P134" s="3">
        <f>SUM(Table3[[#This Row],[LPN Hours (excl. Admin)]:[LPN Admin Hours]])</f>
        <v>61.711111111111109</v>
      </c>
      <c r="Q134" s="3">
        <v>61.711111111111109</v>
      </c>
      <c r="R134" s="3">
        <v>0</v>
      </c>
      <c r="S134" s="3">
        <f>SUM(Table3[[#This Row],[CNA Hours]], Table3[[#This Row],[NA TR Hours]], Table3[[#This Row],[Med Aide/Tech Hours]])</f>
        <v>105.1</v>
      </c>
      <c r="T134" s="3">
        <v>100.37555555555555</v>
      </c>
      <c r="U134" s="3">
        <v>4.7244444444444458</v>
      </c>
      <c r="V134" s="3">
        <v>0</v>
      </c>
      <c r="W134" s="3">
        <f>SUM(Table3[[#This Row],[RN Hours Contract]:[Med Aide Hours Contract]])</f>
        <v>0</v>
      </c>
      <c r="X134" s="3">
        <v>0</v>
      </c>
      <c r="Y134" s="3">
        <v>0</v>
      </c>
      <c r="Z134" s="3">
        <v>0</v>
      </c>
      <c r="AA134" s="3">
        <v>0</v>
      </c>
      <c r="AB134" s="3">
        <v>0</v>
      </c>
      <c r="AC134" s="3">
        <v>0</v>
      </c>
      <c r="AD134" s="3">
        <v>0</v>
      </c>
      <c r="AE134" s="3">
        <v>0</v>
      </c>
      <c r="AF134" t="s">
        <v>132</v>
      </c>
      <c r="AG134" s="13">
        <v>4</v>
      </c>
      <c r="AQ134"/>
    </row>
    <row r="135" spans="1:43" x14ac:dyDescent="0.2">
      <c r="A135" t="s">
        <v>407</v>
      </c>
      <c r="B135" t="s">
        <v>543</v>
      </c>
      <c r="C135" t="s">
        <v>823</v>
      </c>
      <c r="D135" t="s">
        <v>1055</v>
      </c>
      <c r="E135" s="3">
        <v>116.32222222222222</v>
      </c>
      <c r="F135" s="3">
        <f>Table3[[#This Row],[Total Hours Nurse Staffing]]/Table3[[#This Row],[MDS Census]]</f>
        <v>3.4941102302034581</v>
      </c>
      <c r="G135" s="3">
        <f>Table3[[#This Row],[Total Direct Care Staff Hours]]/Table3[[#This Row],[MDS Census]]</f>
        <v>3.042961123316458</v>
      </c>
      <c r="H135" s="3">
        <f>Table3[[#This Row],[Total RN Hours (w/ Admin, DON)]]/Table3[[#This Row],[MDS Census]]</f>
        <v>0.40739994268793572</v>
      </c>
      <c r="I135" s="3">
        <f>Table3[[#This Row],[RN Hours (excl. Admin, DON)]]/Table3[[#This Row],[MDS Census]]</f>
        <v>0.15006208806953863</v>
      </c>
      <c r="J135" s="3">
        <f t="shared" si="3"/>
        <v>406.4426666666667</v>
      </c>
      <c r="K135" s="3">
        <f>SUM(Table3[[#This Row],[RN Hours (excl. Admin, DON)]], Table3[[#This Row],[LPN Hours (excl. Admin)]], Table3[[#This Row],[CNA Hours]], Table3[[#This Row],[NA TR Hours]], Table3[[#This Row],[Med Aide/Tech Hours]])</f>
        <v>353.964</v>
      </c>
      <c r="L135" s="3">
        <f>SUM(Table3[[#This Row],[RN Hours (excl. Admin, DON)]:[RN DON Hours]])</f>
        <v>47.389666666666656</v>
      </c>
      <c r="M135" s="3">
        <v>17.455555555555556</v>
      </c>
      <c r="N135" s="3">
        <v>25.134111111111107</v>
      </c>
      <c r="O135" s="3">
        <v>4.8</v>
      </c>
      <c r="P135" s="3">
        <f>SUM(Table3[[#This Row],[LPN Hours (excl. Admin)]:[LPN Admin Hours]])</f>
        <v>112.41555555555556</v>
      </c>
      <c r="Q135" s="3">
        <v>89.871000000000009</v>
      </c>
      <c r="R135" s="3">
        <v>22.544555555555554</v>
      </c>
      <c r="S135" s="3">
        <f>SUM(Table3[[#This Row],[CNA Hours]], Table3[[#This Row],[NA TR Hours]], Table3[[#This Row],[Med Aide/Tech Hours]])</f>
        <v>246.63744444444447</v>
      </c>
      <c r="T135" s="3">
        <v>207.83300000000003</v>
      </c>
      <c r="U135" s="3">
        <v>0</v>
      </c>
      <c r="V135" s="3">
        <v>38.804444444444435</v>
      </c>
      <c r="W135" s="3">
        <f>SUM(Table3[[#This Row],[RN Hours Contract]:[Med Aide Hours Contract]])</f>
        <v>0</v>
      </c>
      <c r="X135" s="3">
        <v>0</v>
      </c>
      <c r="Y135" s="3">
        <v>0</v>
      </c>
      <c r="Z135" s="3">
        <v>0</v>
      </c>
      <c r="AA135" s="3">
        <v>0</v>
      </c>
      <c r="AB135" s="3">
        <v>0</v>
      </c>
      <c r="AC135" s="3">
        <v>0</v>
      </c>
      <c r="AD135" s="3">
        <v>0</v>
      </c>
      <c r="AE135" s="3">
        <v>0</v>
      </c>
      <c r="AF135" t="s">
        <v>133</v>
      </c>
      <c r="AG135" s="13">
        <v>4</v>
      </c>
      <c r="AQ135"/>
    </row>
    <row r="136" spans="1:43" x14ac:dyDescent="0.2">
      <c r="A136" t="s">
        <v>407</v>
      </c>
      <c r="B136" t="s">
        <v>544</v>
      </c>
      <c r="C136" t="s">
        <v>831</v>
      </c>
      <c r="D136" t="s">
        <v>1084</v>
      </c>
      <c r="E136" s="3">
        <v>85.222222222222229</v>
      </c>
      <c r="F136" s="3">
        <f>Table3[[#This Row],[Total Hours Nurse Staffing]]/Table3[[#This Row],[MDS Census]]</f>
        <v>3.4879335071707946</v>
      </c>
      <c r="G136" s="3">
        <f>Table3[[#This Row],[Total Direct Care Staff Hours]]/Table3[[#This Row],[MDS Census]]</f>
        <v>3.2444393741851365</v>
      </c>
      <c r="H136" s="3">
        <f>Table3[[#This Row],[Total RN Hours (w/ Admin, DON)]]/Table3[[#This Row],[MDS Census]]</f>
        <v>0.52054758800521506</v>
      </c>
      <c r="I136" s="3">
        <f>Table3[[#This Row],[RN Hours (excl. Admin, DON)]]/Table3[[#This Row],[MDS Census]]</f>
        <v>0.32020860495436765</v>
      </c>
      <c r="J136" s="3">
        <f t="shared" si="3"/>
        <v>297.24944444444441</v>
      </c>
      <c r="K136" s="3">
        <f>SUM(Table3[[#This Row],[RN Hours (excl. Admin, DON)]], Table3[[#This Row],[LPN Hours (excl. Admin)]], Table3[[#This Row],[CNA Hours]], Table3[[#This Row],[NA TR Hours]], Table3[[#This Row],[Med Aide/Tech Hours]])</f>
        <v>276.49833333333333</v>
      </c>
      <c r="L136" s="3">
        <f>SUM(Table3[[#This Row],[RN Hours (excl. Admin, DON)]:[RN DON Hours]])</f>
        <v>44.362222222222222</v>
      </c>
      <c r="M136" s="3">
        <v>27.288888888888888</v>
      </c>
      <c r="N136" s="3">
        <v>11.466666666666667</v>
      </c>
      <c r="O136" s="3">
        <v>5.6066666666666674</v>
      </c>
      <c r="P136" s="3">
        <f>SUM(Table3[[#This Row],[LPN Hours (excl. Admin)]:[LPN Admin Hours]])</f>
        <v>71.217555555555549</v>
      </c>
      <c r="Q136" s="3">
        <v>67.539777777777772</v>
      </c>
      <c r="R136" s="3">
        <v>3.6777777777777785</v>
      </c>
      <c r="S136" s="3">
        <f>SUM(Table3[[#This Row],[CNA Hours]], Table3[[#This Row],[NA TR Hours]], Table3[[#This Row],[Med Aide/Tech Hours]])</f>
        <v>181.66966666666667</v>
      </c>
      <c r="T136" s="3">
        <v>144.55633333333333</v>
      </c>
      <c r="U136" s="3">
        <v>17.408888888888889</v>
      </c>
      <c r="V136" s="3">
        <v>19.704444444444441</v>
      </c>
      <c r="W136" s="3">
        <f>SUM(Table3[[#This Row],[RN Hours Contract]:[Med Aide Hours Contract]])</f>
        <v>34.100555555555559</v>
      </c>
      <c r="X136" s="3">
        <v>0</v>
      </c>
      <c r="Y136" s="3">
        <v>0</v>
      </c>
      <c r="Z136" s="3">
        <v>0</v>
      </c>
      <c r="AA136" s="3">
        <v>11.30088888888889</v>
      </c>
      <c r="AB136" s="3">
        <v>0</v>
      </c>
      <c r="AC136" s="3">
        <v>22.799666666666671</v>
      </c>
      <c r="AD136" s="3">
        <v>0</v>
      </c>
      <c r="AE136" s="3">
        <v>0</v>
      </c>
      <c r="AF136" t="s">
        <v>134</v>
      </c>
      <c r="AG136" s="13">
        <v>4</v>
      </c>
      <c r="AQ136"/>
    </row>
    <row r="137" spans="1:43" x14ac:dyDescent="0.2">
      <c r="A137" t="s">
        <v>407</v>
      </c>
      <c r="B137" t="s">
        <v>545</v>
      </c>
      <c r="C137" t="s">
        <v>930</v>
      </c>
      <c r="D137" t="s">
        <v>1031</v>
      </c>
      <c r="E137" s="3">
        <v>44.855555555555554</v>
      </c>
      <c r="F137" s="3">
        <f>Table3[[#This Row],[Total Hours Nurse Staffing]]/Table3[[#This Row],[MDS Census]]</f>
        <v>3.1540079266782266</v>
      </c>
      <c r="G137" s="3">
        <f>Table3[[#This Row],[Total Direct Care Staff Hours]]/Table3[[#This Row],[MDS Census]]</f>
        <v>2.75415159772108</v>
      </c>
      <c r="H137" s="3">
        <f>Table3[[#This Row],[Total RN Hours (w/ Admin, DON)]]/Table3[[#This Row],[MDS Census]]</f>
        <v>0.77178350260094131</v>
      </c>
      <c r="I137" s="3">
        <f>Table3[[#This Row],[RN Hours (excl. Admin, DON)]]/Table3[[#This Row],[MDS Census]]</f>
        <v>0.37192717364379491</v>
      </c>
      <c r="J137" s="3">
        <f t="shared" si="3"/>
        <v>141.47477777777777</v>
      </c>
      <c r="K137" s="3">
        <f>SUM(Table3[[#This Row],[RN Hours (excl. Admin, DON)]], Table3[[#This Row],[LPN Hours (excl. Admin)]], Table3[[#This Row],[CNA Hours]], Table3[[#This Row],[NA TR Hours]], Table3[[#This Row],[Med Aide/Tech Hours]])</f>
        <v>123.53899999999999</v>
      </c>
      <c r="L137" s="3">
        <f>SUM(Table3[[#This Row],[RN Hours (excl. Admin, DON)]:[RN DON Hours]])</f>
        <v>34.61877777777778</v>
      </c>
      <c r="M137" s="3">
        <v>16.683</v>
      </c>
      <c r="N137" s="3">
        <v>13.524666666666667</v>
      </c>
      <c r="O137" s="3">
        <v>4.4111111111111114</v>
      </c>
      <c r="P137" s="3">
        <f>SUM(Table3[[#This Row],[LPN Hours (excl. Admin)]:[LPN Admin Hours]])</f>
        <v>31.440888888888885</v>
      </c>
      <c r="Q137" s="3">
        <v>31.440888888888885</v>
      </c>
      <c r="R137" s="3">
        <v>0</v>
      </c>
      <c r="S137" s="3">
        <f>SUM(Table3[[#This Row],[CNA Hours]], Table3[[#This Row],[NA TR Hours]], Table3[[#This Row],[Med Aide/Tech Hours]])</f>
        <v>75.415111111111102</v>
      </c>
      <c r="T137" s="3">
        <v>71.430999999999997</v>
      </c>
      <c r="U137" s="3">
        <v>0</v>
      </c>
      <c r="V137" s="3">
        <v>3.9841111111111109</v>
      </c>
      <c r="W137" s="3">
        <f>SUM(Table3[[#This Row],[RN Hours Contract]:[Med Aide Hours Contract]])</f>
        <v>0</v>
      </c>
      <c r="X137" s="3">
        <v>0</v>
      </c>
      <c r="Y137" s="3">
        <v>0</v>
      </c>
      <c r="Z137" s="3">
        <v>0</v>
      </c>
      <c r="AA137" s="3">
        <v>0</v>
      </c>
      <c r="AB137" s="3">
        <v>0</v>
      </c>
      <c r="AC137" s="3">
        <v>0</v>
      </c>
      <c r="AD137" s="3">
        <v>0</v>
      </c>
      <c r="AE137" s="3">
        <v>0</v>
      </c>
      <c r="AF137" t="s">
        <v>135</v>
      </c>
      <c r="AG137" s="13">
        <v>4</v>
      </c>
      <c r="AQ137"/>
    </row>
    <row r="138" spans="1:43" x14ac:dyDescent="0.2">
      <c r="A138" t="s">
        <v>407</v>
      </c>
      <c r="B138" t="s">
        <v>546</v>
      </c>
      <c r="C138" t="s">
        <v>940</v>
      </c>
      <c r="D138" t="s">
        <v>1048</v>
      </c>
      <c r="E138" s="3">
        <v>92.144444444444446</v>
      </c>
      <c r="F138" s="3">
        <f>Table3[[#This Row],[Total Hours Nurse Staffing]]/Table3[[#This Row],[MDS Census]]</f>
        <v>3.3593789943325696</v>
      </c>
      <c r="G138" s="3">
        <f>Table3[[#This Row],[Total Direct Care Staff Hours]]/Table3[[#This Row],[MDS Census]]</f>
        <v>2.8790944169781745</v>
      </c>
      <c r="H138" s="3">
        <f>Table3[[#This Row],[Total RN Hours (w/ Admin, DON)]]/Table3[[#This Row],[MDS Census]]</f>
        <v>0.82000602918123711</v>
      </c>
      <c r="I138" s="3">
        <f>Table3[[#This Row],[RN Hours (excl. Admin, DON)]]/Table3[[#This Row],[MDS Census]]</f>
        <v>0.42274327746292051</v>
      </c>
      <c r="J138" s="3">
        <f t="shared" si="3"/>
        <v>309.5481111111111</v>
      </c>
      <c r="K138" s="3">
        <f>SUM(Table3[[#This Row],[RN Hours (excl. Admin, DON)]], Table3[[#This Row],[LPN Hours (excl. Admin)]], Table3[[#This Row],[CNA Hours]], Table3[[#This Row],[NA TR Hours]], Table3[[#This Row],[Med Aide/Tech Hours]])</f>
        <v>265.29255555555557</v>
      </c>
      <c r="L138" s="3">
        <f>SUM(Table3[[#This Row],[RN Hours (excl. Admin, DON)]:[RN DON Hours]])</f>
        <v>75.558999999999997</v>
      </c>
      <c r="M138" s="3">
        <v>38.953444444444443</v>
      </c>
      <c r="N138" s="3">
        <v>26.827777777777779</v>
      </c>
      <c r="O138" s="3">
        <v>9.7777777777777786</v>
      </c>
      <c r="P138" s="3">
        <f>SUM(Table3[[#This Row],[LPN Hours (excl. Admin)]:[LPN Admin Hours]])</f>
        <v>84.068222222222232</v>
      </c>
      <c r="Q138" s="3">
        <v>76.418222222222226</v>
      </c>
      <c r="R138" s="3">
        <v>7.65</v>
      </c>
      <c r="S138" s="3">
        <f>SUM(Table3[[#This Row],[CNA Hours]], Table3[[#This Row],[NA TR Hours]], Table3[[#This Row],[Med Aide/Tech Hours]])</f>
        <v>149.92088888888887</v>
      </c>
      <c r="T138" s="3">
        <v>143.92644444444443</v>
      </c>
      <c r="U138" s="3">
        <v>0.33611111111111114</v>
      </c>
      <c r="V138" s="3">
        <v>5.6583333333333332</v>
      </c>
      <c r="W138" s="3">
        <f>SUM(Table3[[#This Row],[RN Hours Contract]:[Med Aide Hours Contract]])</f>
        <v>45.050888888888899</v>
      </c>
      <c r="X138" s="3">
        <v>2.3312222222222219</v>
      </c>
      <c r="Y138" s="3">
        <v>0.46111111111111114</v>
      </c>
      <c r="Z138" s="3">
        <v>4.177777777777778</v>
      </c>
      <c r="AA138" s="3">
        <v>7.5932222222222219</v>
      </c>
      <c r="AB138" s="3">
        <v>0</v>
      </c>
      <c r="AC138" s="3">
        <v>30.487555555555566</v>
      </c>
      <c r="AD138" s="3">
        <v>0</v>
      </c>
      <c r="AE138" s="3">
        <v>0</v>
      </c>
      <c r="AF138" t="s">
        <v>136</v>
      </c>
      <c r="AG138" s="13">
        <v>4</v>
      </c>
      <c r="AQ138"/>
    </row>
    <row r="139" spans="1:43" x14ac:dyDescent="0.2">
      <c r="A139" t="s">
        <v>407</v>
      </c>
      <c r="B139" t="s">
        <v>547</v>
      </c>
      <c r="C139" t="s">
        <v>930</v>
      </c>
      <c r="D139" t="s">
        <v>1031</v>
      </c>
      <c r="E139" s="3">
        <v>74.844444444444449</v>
      </c>
      <c r="F139" s="3">
        <f>Table3[[#This Row],[Total Hours Nurse Staffing]]/Table3[[#This Row],[MDS Census]]</f>
        <v>3.9041270783847981</v>
      </c>
      <c r="G139" s="3">
        <f>Table3[[#This Row],[Total Direct Care Staff Hours]]/Table3[[#This Row],[MDS Census]]</f>
        <v>3.6616241092636583</v>
      </c>
      <c r="H139" s="3">
        <f>Table3[[#This Row],[Total RN Hours (w/ Admin, DON)]]/Table3[[#This Row],[MDS Census]]</f>
        <v>0.82857036817102125</v>
      </c>
      <c r="I139" s="3">
        <f>Table3[[#This Row],[RN Hours (excl. Admin, DON)]]/Table3[[#This Row],[MDS Census]]</f>
        <v>0.58606739904988114</v>
      </c>
      <c r="J139" s="3">
        <f t="shared" si="3"/>
        <v>292.20222222222225</v>
      </c>
      <c r="K139" s="3">
        <f>SUM(Table3[[#This Row],[RN Hours (excl. Admin, DON)]], Table3[[#This Row],[LPN Hours (excl. Admin)]], Table3[[#This Row],[CNA Hours]], Table3[[#This Row],[NA TR Hours]], Table3[[#This Row],[Med Aide/Tech Hours]])</f>
        <v>274.05222222222227</v>
      </c>
      <c r="L139" s="3">
        <f>SUM(Table3[[#This Row],[RN Hours (excl. Admin, DON)]:[RN DON Hours]])</f>
        <v>62.013888888888886</v>
      </c>
      <c r="M139" s="3">
        <v>43.863888888888887</v>
      </c>
      <c r="N139" s="3">
        <v>13.083333333333334</v>
      </c>
      <c r="O139" s="3">
        <v>5.0666666666666664</v>
      </c>
      <c r="P139" s="3">
        <f>SUM(Table3[[#This Row],[LPN Hours (excl. Admin)]:[LPN Admin Hours]])</f>
        <v>52.386111111111113</v>
      </c>
      <c r="Q139" s="3">
        <v>52.386111111111113</v>
      </c>
      <c r="R139" s="3">
        <v>0</v>
      </c>
      <c r="S139" s="3">
        <f>SUM(Table3[[#This Row],[CNA Hours]], Table3[[#This Row],[NA TR Hours]], Table3[[#This Row],[Med Aide/Tech Hours]])</f>
        <v>177.80222222222224</v>
      </c>
      <c r="T139" s="3">
        <v>174.89388888888891</v>
      </c>
      <c r="U139" s="3">
        <v>2.9083333333333332</v>
      </c>
      <c r="V139" s="3">
        <v>0</v>
      </c>
      <c r="W139" s="3">
        <f>SUM(Table3[[#This Row],[RN Hours Contract]:[Med Aide Hours Contract]])</f>
        <v>0.44666666666666671</v>
      </c>
      <c r="X139" s="3">
        <v>0</v>
      </c>
      <c r="Y139" s="3">
        <v>0</v>
      </c>
      <c r="Z139" s="3">
        <v>0</v>
      </c>
      <c r="AA139" s="3">
        <v>0</v>
      </c>
      <c r="AB139" s="3">
        <v>0</v>
      </c>
      <c r="AC139" s="3">
        <v>0.44666666666666671</v>
      </c>
      <c r="AD139" s="3">
        <v>0</v>
      </c>
      <c r="AE139" s="3">
        <v>0</v>
      </c>
      <c r="AF139" t="s">
        <v>137</v>
      </c>
      <c r="AG139" s="13">
        <v>4</v>
      </c>
      <c r="AQ139"/>
    </row>
    <row r="140" spans="1:43" x14ac:dyDescent="0.2">
      <c r="A140" t="s">
        <v>407</v>
      </c>
      <c r="B140" t="s">
        <v>548</v>
      </c>
      <c r="C140" t="s">
        <v>908</v>
      </c>
      <c r="D140" t="s">
        <v>1036</v>
      </c>
      <c r="E140" s="3">
        <v>72.477777777777774</v>
      </c>
      <c r="F140" s="3">
        <f>Table3[[#This Row],[Total Hours Nurse Staffing]]/Table3[[#This Row],[MDS Census]]</f>
        <v>3.4781281618887014</v>
      </c>
      <c r="G140" s="3">
        <f>Table3[[#This Row],[Total Direct Care Staff Hours]]/Table3[[#This Row],[MDS Census]]</f>
        <v>3.0509474168327455</v>
      </c>
      <c r="H140" s="3">
        <f>Table3[[#This Row],[Total RN Hours (w/ Admin, DON)]]/Table3[[#This Row],[MDS Census]]</f>
        <v>0.67537942664418216</v>
      </c>
      <c r="I140" s="3">
        <f>Table3[[#This Row],[RN Hours (excl. Admin, DON)]]/Table3[[#This Row],[MDS Census]]</f>
        <v>0.31940824773877052</v>
      </c>
      <c r="J140" s="3">
        <f t="shared" si="3"/>
        <v>252.08699999999999</v>
      </c>
      <c r="K140" s="3">
        <f>SUM(Table3[[#This Row],[RN Hours (excl. Admin, DON)]], Table3[[#This Row],[LPN Hours (excl. Admin)]], Table3[[#This Row],[CNA Hours]], Table3[[#This Row],[NA TR Hours]], Table3[[#This Row],[Med Aide/Tech Hours]])</f>
        <v>221.12588888888888</v>
      </c>
      <c r="L140" s="3">
        <f>SUM(Table3[[#This Row],[RN Hours (excl. Admin, DON)]:[RN DON Hours]])</f>
        <v>48.95</v>
      </c>
      <c r="M140" s="3">
        <v>23.15</v>
      </c>
      <c r="N140" s="3">
        <v>20.333333333333332</v>
      </c>
      <c r="O140" s="3">
        <v>5.4666666666666668</v>
      </c>
      <c r="P140" s="3">
        <f>SUM(Table3[[#This Row],[LPN Hours (excl. Admin)]:[LPN Admin Hours]])</f>
        <v>67.055555555555557</v>
      </c>
      <c r="Q140" s="3">
        <v>61.894444444444446</v>
      </c>
      <c r="R140" s="3">
        <v>5.1611111111111114</v>
      </c>
      <c r="S140" s="3">
        <f>SUM(Table3[[#This Row],[CNA Hours]], Table3[[#This Row],[NA TR Hours]], Table3[[#This Row],[Med Aide/Tech Hours]])</f>
        <v>136.08144444444443</v>
      </c>
      <c r="T140" s="3">
        <v>129.41477777777777</v>
      </c>
      <c r="U140" s="3">
        <v>6.666666666666667</v>
      </c>
      <c r="V140" s="3">
        <v>0</v>
      </c>
      <c r="W140" s="3">
        <f>SUM(Table3[[#This Row],[RN Hours Contract]:[Med Aide Hours Contract]])</f>
        <v>22.731444444444442</v>
      </c>
      <c r="X140" s="3">
        <v>0</v>
      </c>
      <c r="Y140" s="3">
        <v>0</v>
      </c>
      <c r="Z140" s="3">
        <v>0</v>
      </c>
      <c r="AA140" s="3">
        <v>0</v>
      </c>
      <c r="AB140" s="3">
        <v>0</v>
      </c>
      <c r="AC140" s="3">
        <v>22.731444444444442</v>
      </c>
      <c r="AD140" s="3">
        <v>0</v>
      </c>
      <c r="AE140" s="3">
        <v>0</v>
      </c>
      <c r="AF140" t="s">
        <v>138</v>
      </c>
      <c r="AG140" s="13">
        <v>4</v>
      </c>
      <c r="AQ140"/>
    </row>
    <row r="141" spans="1:43" x14ac:dyDescent="0.2">
      <c r="A141" t="s">
        <v>407</v>
      </c>
      <c r="B141" t="s">
        <v>549</v>
      </c>
      <c r="C141" t="s">
        <v>934</v>
      </c>
      <c r="D141" t="s">
        <v>1025</v>
      </c>
      <c r="E141" s="3">
        <v>74.766666666666666</v>
      </c>
      <c r="F141" s="3">
        <f>Table3[[#This Row],[Total Hours Nurse Staffing]]/Table3[[#This Row],[MDS Census]]</f>
        <v>3.3843988705602617</v>
      </c>
      <c r="G141" s="3">
        <f>Table3[[#This Row],[Total Direct Care Staff Hours]]/Table3[[#This Row],[MDS Census]]</f>
        <v>2.99212513003418</v>
      </c>
      <c r="H141" s="3">
        <f>Table3[[#This Row],[Total RN Hours (w/ Admin, DON)]]/Table3[[#This Row],[MDS Census]]</f>
        <v>0.62293357111012049</v>
      </c>
      <c r="I141" s="3">
        <f>Table3[[#This Row],[RN Hours (excl. Admin, DON)]]/Table3[[#This Row],[MDS Census]]</f>
        <v>0.35112052310893149</v>
      </c>
      <c r="J141" s="3">
        <f t="shared" si="3"/>
        <v>253.04022222222221</v>
      </c>
      <c r="K141" s="3">
        <f>SUM(Table3[[#This Row],[RN Hours (excl. Admin, DON)]], Table3[[#This Row],[LPN Hours (excl. Admin)]], Table3[[#This Row],[CNA Hours]], Table3[[#This Row],[NA TR Hours]], Table3[[#This Row],[Med Aide/Tech Hours]])</f>
        <v>223.71122222222218</v>
      </c>
      <c r="L141" s="3">
        <f>SUM(Table3[[#This Row],[RN Hours (excl. Admin, DON)]:[RN DON Hours]])</f>
        <v>46.574666666666673</v>
      </c>
      <c r="M141" s="3">
        <v>26.252111111111113</v>
      </c>
      <c r="N141" s="3">
        <v>16.500333333333337</v>
      </c>
      <c r="O141" s="3">
        <v>3.8222222222222224</v>
      </c>
      <c r="P141" s="3">
        <f>SUM(Table3[[#This Row],[LPN Hours (excl. Admin)]:[LPN Admin Hours]])</f>
        <v>75.669777777777767</v>
      </c>
      <c r="Q141" s="3">
        <v>66.663333333333327</v>
      </c>
      <c r="R141" s="3">
        <v>9.006444444444444</v>
      </c>
      <c r="S141" s="3">
        <f>SUM(Table3[[#This Row],[CNA Hours]], Table3[[#This Row],[NA TR Hours]], Table3[[#This Row],[Med Aide/Tech Hours]])</f>
        <v>130.79577777777777</v>
      </c>
      <c r="T141" s="3">
        <v>124.62366666666665</v>
      </c>
      <c r="U141" s="3">
        <v>0.10066666666666665</v>
      </c>
      <c r="V141" s="3">
        <v>6.0714444444444462</v>
      </c>
      <c r="W141" s="3">
        <f>SUM(Table3[[#This Row],[RN Hours Contract]:[Med Aide Hours Contract]])</f>
        <v>27.577111111111115</v>
      </c>
      <c r="X141" s="3">
        <v>7.4476666666666684</v>
      </c>
      <c r="Y141" s="3">
        <v>0</v>
      </c>
      <c r="Z141" s="3">
        <v>0</v>
      </c>
      <c r="AA141" s="3">
        <v>13.677111111111111</v>
      </c>
      <c r="AB141" s="3">
        <v>6.6666666666666666E-2</v>
      </c>
      <c r="AC141" s="3">
        <v>6.3856666666666673</v>
      </c>
      <c r="AD141" s="3">
        <v>0</v>
      </c>
      <c r="AE141" s="3">
        <v>0</v>
      </c>
      <c r="AF141" t="s">
        <v>139</v>
      </c>
      <c r="AG141" s="13">
        <v>4</v>
      </c>
      <c r="AQ141"/>
    </row>
    <row r="142" spans="1:43" x14ac:dyDescent="0.2">
      <c r="A142" t="s">
        <v>407</v>
      </c>
      <c r="B142" t="s">
        <v>550</v>
      </c>
      <c r="C142" t="s">
        <v>941</v>
      </c>
      <c r="D142" t="s">
        <v>1085</v>
      </c>
      <c r="E142" s="3">
        <v>75.7</v>
      </c>
      <c r="F142" s="3">
        <f>Table3[[#This Row],[Total Hours Nurse Staffing]]/Table3[[#This Row],[MDS Census]]</f>
        <v>3.0363202700719212</v>
      </c>
      <c r="G142" s="3">
        <f>Table3[[#This Row],[Total Direct Care Staff Hours]]/Table3[[#This Row],[MDS Census]]</f>
        <v>2.6539674152355786</v>
      </c>
      <c r="H142" s="3">
        <f>Table3[[#This Row],[Total RN Hours (w/ Admin, DON)]]/Table3[[#This Row],[MDS Census]]</f>
        <v>1.1249933949801847</v>
      </c>
      <c r="I142" s="3">
        <f>Table3[[#This Row],[RN Hours (excl. Admin, DON)]]/Table3[[#This Row],[MDS Census]]</f>
        <v>0.74264054014384262</v>
      </c>
      <c r="J142" s="3">
        <f t="shared" si="3"/>
        <v>229.84944444444443</v>
      </c>
      <c r="K142" s="3">
        <f>SUM(Table3[[#This Row],[RN Hours (excl. Admin, DON)]], Table3[[#This Row],[LPN Hours (excl. Admin)]], Table3[[#This Row],[CNA Hours]], Table3[[#This Row],[NA TR Hours]], Table3[[#This Row],[Med Aide/Tech Hours]])</f>
        <v>200.90533333333332</v>
      </c>
      <c r="L142" s="3">
        <f>SUM(Table3[[#This Row],[RN Hours (excl. Admin, DON)]:[RN DON Hours]])</f>
        <v>85.161999999999992</v>
      </c>
      <c r="M142" s="3">
        <v>56.217888888888886</v>
      </c>
      <c r="N142" s="3">
        <v>23.788555555555558</v>
      </c>
      <c r="O142" s="3">
        <v>5.1555555555555559</v>
      </c>
      <c r="P142" s="3">
        <f>SUM(Table3[[#This Row],[LPN Hours (excl. Admin)]:[LPN Admin Hours]])</f>
        <v>27.981333333333335</v>
      </c>
      <c r="Q142" s="3">
        <v>27.981333333333335</v>
      </c>
      <c r="R142" s="3">
        <v>0</v>
      </c>
      <c r="S142" s="3">
        <f>SUM(Table3[[#This Row],[CNA Hours]], Table3[[#This Row],[NA TR Hours]], Table3[[#This Row],[Med Aide/Tech Hours]])</f>
        <v>116.7061111111111</v>
      </c>
      <c r="T142" s="3">
        <v>116.7061111111111</v>
      </c>
      <c r="U142" s="3">
        <v>0</v>
      </c>
      <c r="V142" s="3">
        <v>0</v>
      </c>
      <c r="W142" s="3">
        <f>SUM(Table3[[#This Row],[RN Hours Contract]:[Med Aide Hours Contract]])</f>
        <v>0</v>
      </c>
      <c r="X142" s="3">
        <v>0</v>
      </c>
      <c r="Y142" s="3">
        <v>0</v>
      </c>
      <c r="Z142" s="3">
        <v>0</v>
      </c>
      <c r="AA142" s="3">
        <v>0</v>
      </c>
      <c r="AB142" s="3">
        <v>0</v>
      </c>
      <c r="AC142" s="3">
        <v>0</v>
      </c>
      <c r="AD142" s="3">
        <v>0</v>
      </c>
      <c r="AE142" s="3">
        <v>0</v>
      </c>
      <c r="AF142" t="s">
        <v>140</v>
      </c>
      <c r="AG142" s="13">
        <v>4</v>
      </c>
      <c r="AQ142"/>
    </row>
    <row r="143" spans="1:43" x14ac:dyDescent="0.2">
      <c r="A143" t="s">
        <v>407</v>
      </c>
      <c r="B143" t="s">
        <v>551</v>
      </c>
      <c r="C143" t="s">
        <v>848</v>
      </c>
      <c r="D143" t="s">
        <v>1041</v>
      </c>
      <c r="E143" s="3">
        <v>82.1</v>
      </c>
      <c r="F143" s="3">
        <f>Table3[[#This Row],[Total Hours Nurse Staffing]]/Table3[[#This Row],[MDS Census]]</f>
        <v>3.3357098389497906</v>
      </c>
      <c r="G143" s="3">
        <f>Table3[[#This Row],[Total Direct Care Staff Hours]]/Table3[[#This Row],[MDS Census]]</f>
        <v>3.2046393287318984</v>
      </c>
      <c r="H143" s="3">
        <f>Table3[[#This Row],[Total RN Hours (w/ Admin, DON)]]/Table3[[#This Row],[MDS Census]]</f>
        <v>0.33767898227094334</v>
      </c>
      <c r="I143" s="3">
        <f>Table3[[#This Row],[RN Hours (excl. Admin, DON)]]/Table3[[#This Row],[MDS Census]]</f>
        <v>0.22569495195560973</v>
      </c>
      <c r="J143" s="3">
        <f t="shared" si="3"/>
        <v>273.86177777777777</v>
      </c>
      <c r="K143" s="3">
        <f>SUM(Table3[[#This Row],[RN Hours (excl. Admin, DON)]], Table3[[#This Row],[LPN Hours (excl. Admin)]], Table3[[#This Row],[CNA Hours]], Table3[[#This Row],[NA TR Hours]], Table3[[#This Row],[Med Aide/Tech Hours]])</f>
        <v>263.10088888888885</v>
      </c>
      <c r="L143" s="3">
        <f>SUM(Table3[[#This Row],[RN Hours (excl. Admin, DON)]:[RN DON Hours]])</f>
        <v>27.723444444444446</v>
      </c>
      <c r="M143" s="3">
        <v>18.529555555555557</v>
      </c>
      <c r="N143" s="3">
        <v>5.4605555555555556</v>
      </c>
      <c r="O143" s="3">
        <v>3.7333333333333334</v>
      </c>
      <c r="P143" s="3">
        <f>SUM(Table3[[#This Row],[LPN Hours (excl. Admin)]:[LPN Admin Hours]])</f>
        <v>82.458777777777769</v>
      </c>
      <c r="Q143" s="3">
        <v>80.891777777777776</v>
      </c>
      <c r="R143" s="3">
        <v>1.5669999999999999</v>
      </c>
      <c r="S143" s="3">
        <f>SUM(Table3[[#This Row],[CNA Hours]], Table3[[#This Row],[NA TR Hours]], Table3[[#This Row],[Med Aide/Tech Hours]])</f>
        <v>163.67955555555557</v>
      </c>
      <c r="T143" s="3">
        <v>159.41077777777778</v>
      </c>
      <c r="U143" s="3">
        <v>0</v>
      </c>
      <c r="V143" s="3">
        <v>4.2687777777777773</v>
      </c>
      <c r="W143" s="3">
        <f>SUM(Table3[[#This Row],[RN Hours Contract]:[Med Aide Hours Contract]])</f>
        <v>0</v>
      </c>
      <c r="X143" s="3">
        <v>0</v>
      </c>
      <c r="Y143" s="3">
        <v>0</v>
      </c>
      <c r="Z143" s="3">
        <v>0</v>
      </c>
      <c r="AA143" s="3">
        <v>0</v>
      </c>
      <c r="AB143" s="3">
        <v>0</v>
      </c>
      <c r="AC143" s="3">
        <v>0</v>
      </c>
      <c r="AD143" s="3">
        <v>0</v>
      </c>
      <c r="AE143" s="3">
        <v>0</v>
      </c>
      <c r="AF143" t="s">
        <v>141</v>
      </c>
      <c r="AG143" s="13">
        <v>4</v>
      </c>
      <c r="AQ143"/>
    </row>
    <row r="144" spans="1:43" x14ac:dyDescent="0.2">
      <c r="A144" t="s">
        <v>407</v>
      </c>
      <c r="B144" t="s">
        <v>552</v>
      </c>
      <c r="C144" t="s">
        <v>840</v>
      </c>
      <c r="D144" t="s">
        <v>1083</v>
      </c>
      <c r="E144" s="3">
        <v>91.75555555555556</v>
      </c>
      <c r="F144" s="3">
        <f>Table3[[#This Row],[Total Hours Nurse Staffing]]/Table3[[#This Row],[MDS Census]]</f>
        <v>3.4929413901671102</v>
      </c>
      <c r="G144" s="3">
        <f>Table3[[#This Row],[Total Direct Care Staff Hours]]/Table3[[#This Row],[MDS Census]]</f>
        <v>3.0128009203196897</v>
      </c>
      <c r="H144" s="3">
        <f>Table3[[#This Row],[Total RN Hours (w/ Admin, DON)]]/Table3[[#This Row],[MDS Census]]</f>
        <v>0.5984197142165173</v>
      </c>
      <c r="I144" s="3">
        <f>Table3[[#This Row],[RN Hours (excl. Admin, DON)]]/Table3[[#This Row],[MDS Census]]</f>
        <v>0.28702470331799468</v>
      </c>
      <c r="J144" s="3">
        <f t="shared" si="3"/>
        <v>320.49677777777777</v>
      </c>
      <c r="K144" s="3">
        <f>SUM(Table3[[#This Row],[RN Hours (excl. Admin, DON)]], Table3[[#This Row],[LPN Hours (excl. Admin)]], Table3[[#This Row],[CNA Hours]], Table3[[#This Row],[NA TR Hours]], Table3[[#This Row],[Med Aide/Tech Hours]])</f>
        <v>276.44122222222222</v>
      </c>
      <c r="L144" s="3">
        <f>SUM(Table3[[#This Row],[RN Hours (excl. Admin, DON)]:[RN DON Hours]])</f>
        <v>54.908333333333339</v>
      </c>
      <c r="M144" s="3">
        <v>26.336111111111112</v>
      </c>
      <c r="N144" s="3">
        <v>23.327777777777779</v>
      </c>
      <c r="O144" s="3">
        <v>5.2444444444444445</v>
      </c>
      <c r="P144" s="3">
        <f>SUM(Table3[[#This Row],[LPN Hours (excl. Admin)]:[LPN Admin Hours]])</f>
        <v>92.525333333333336</v>
      </c>
      <c r="Q144" s="3">
        <v>77.042000000000002</v>
      </c>
      <c r="R144" s="3">
        <v>15.483333333333333</v>
      </c>
      <c r="S144" s="3">
        <f>SUM(Table3[[#This Row],[CNA Hours]], Table3[[#This Row],[NA TR Hours]], Table3[[#This Row],[Med Aide/Tech Hours]])</f>
        <v>173.06311111111111</v>
      </c>
      <c r="T144" s="3">
        <v>165.46866666666668</v>
      </c>
      <c r="U144" s="3">
        <v>7.5944444444444441</v>
      </c>
      <c r="V144" s="3">
        <v>0</v>
      </c>
      <c r="W144" s="3">
        <f>SUM(Table3[[#This Row],[RN Hours Contract]:[Med Aide Hours Contract]])</f>
        <v>0</v>
      </c>
      <c r="X144" s="3">
        <v>0</v>
      </c>
      <c r="Y144" s="3">
        <v>0</v>
      </c>
      <c r="Z144" s="3">
        <v>0</v>
      </c>
      <c r="AA144" s="3">
        <v>0</v>
      </c>
      <c r="AB144" s="3">
        <v>0</v>
      </c>
      <c r="AC144" s="3">
        <v>0</v>
      </c>
      <c r="AD144" s="3">
        <v>0</v>
      </c>
      <c r="AE144" s="3">
        <v>0</v>
      </c>
      <c r="AF144" t="s">
        <v>142</v>
      </c>
      <c r="AG144" s="13">
        <v>4</v>
      </c>
      <c r="AQ144"/>
    </row>
    <row r="145" spans="1:43" x14ac:dyDescent="0.2">
      <c r="A145" t="s">
        <v>407</v>
      </c>
      <c r="B145" t="s">
        <v>553</v>
      </c>
      <c r="C145" t="s">
        <v>878</v>
      </c>
      <c r="D145" t="s">
        <v>1024</v>
      </c>
      <c r="E145" s="3">
        <v>71.599999999999994</v>
      </c>
      <c r="F145" s="3">
        <f>Table3[[#This Row],[Total Hours Nurse Staffing]]/Table3[[#This Row],[MDS Census]]</f>
        <v>2.9618342644320301</v>
      </c>
      <c r="G145" s="3">
        <f>Table3[[#This Row],[Total Direct Care Staff Hours]]/Table3[[#This Row],[MDS Census]]</f>
        <v>2.4692302917442586</v>
      </c>
      <c r="H145" s="3">
        <f>Table3[[#This Row],[Total RN Hours (w/ Admin, DON)]]/Table3[[#This Row],[MDS Census]]</f>
        <v>0.4624099937926755</v>
      </c>
      <c r="I145" s="3">
        <f>Table3[[#This Row],[RN Hours (excl. Admin, DON)]]/Table3[[#This Row],[MDS Census]]</f>
        <v>0.16936530105524522</v>
      </c>
      <c r="J145" s="3">
        <f t="shared" si="3"/>
        <v>212.06733333333335</v>
      </c>
      <c r="K145" s="3">
        <f>SUM(Table3[[#This Row],[RN Hours (excl. Admin, DON)]], Table3[[#This Row],[LPN Hours (excl. Admin)]], Table3[[#This Row],[CNA Hours]], Table3[[#This Row],[NA TR Hours]], Table3[[#This Row],[Med Aide/Tech Hours]])</f>
        <v>176.7968888888889</v>
      </c>
      <c r="L145" s="3">
        <f>SUM(Table3[[#This Row],[RN Hours (excl. Admin, DON)]:[RN DON Hours]])</f>
        <v>33.108555555555562</v>
      </c>
      <c r="M145" s="3">
        <v>12.126555555555557</v>
      </c>
      <c r="N145" s="3">
        <v>15.22088888888889</v>
      </c>
      <c r="O145" s="3">
        <v>5.7611111111111111</v>
      </c>
      <c r="P145" s="3">
        <f>SUM(Table3[[#This Row],[LPN Hours (excl. Admin)]:[LPN Admin Hours]])</f>
        <v>69.001777777777775</v>
      </c>
      <c r="Q145" s="3">
        <v>54.713333333333331</v>
      </c>
      <c r="R145" s="3">
        <v>14.288444444444444</v>
      </c>
      <c r="S145" s="3">
        <f>SUM(Table3[[#This Row],[CNA Hours]], Table3[[#This Row],[NA TR Hours]], Table3[[#This Row],[Med Aide/Tech Hours]])</f>
        <v>109.95700000000001</v>
      </c>
      <c r="T145" s="3">
        <v>108.65922222222223</v>
      </c>
      <c r="U145" s="3">
        <v>0</v>
      </c>
      <c r="V145" s="3">
        <v>1.2977777777777777</v>
      </c>
      <c r="W145" s="3">
        <f>SUM(Table3[[#This Row],[RN Hours Contract]:[Med Aide Hours Contract]])</f>
        <v>4.822222222222222</v>
      </c>
      <c r="X145" s="3">
        <v>1.1916666666666667</v>
      </c>
      <c r="Y145" s="3">
        <v>1.2944444444444445</v>
      </c>
      <c r="Z145" s="3">
        <v>0</v>
      </c>
      <c r="AA145" s="3">
        <v>0.82499999999999996</v>
      </c>
      <c r="AB145" s="3">
        <v>0</v>
      </c>
      <c r="AC145" s="3">
        <v>1.5111111111111111</v>
      </c>
      <c r="AD145" s="3">
        <v>0</v>
      </c>
      <c r="AE145" s="3">
        <v>0</v>
      </c>
      <c r="AF145" t="s">
        <v>143</v>
      </c>
      <c r="AG145" s="13">
        <v>4</v>
      </c>
      <c r="AQ145"/>
    </row>
    <row r="146" spans="1:43" x14ac:dyDescent="0.2">
      <c r="A146" t="s">
        <v>407</v>
      </c>
      <c r="B146" t="s">
        <v>554</v>
      </c>
      <c r="C146" t="s">
        <v>898</v>
      </c>
      <c r="D146" t="s">
        <v>1056</v>
      </c>
      <c r="E146" s="3">
        <v>105.62222222222222</v>
      </c>
      <c r="F146" s="3">
        <f>Table3[[#This Row],[Total Hours Nurse Staffing]]/Table3[[#This Row],[MDS Census]]</f>
        <v>3.998881758889123</v>
      </c>
      <c r="G146" s="3">
        <f>Table3[[#This Row],[Total Direct Care Staff Hours]]/Table3[[#This Row],[MDS Census]]</f>
        <v>3.6087071323374711</v>
      </c>
      <c r="H146" s="3">
        <f>Table3[[#This Row],[Total RN Hours (w/ Admin, DON)]]/Table3[[#This Row],[MDS Census]]</f>
        <v>0.51775194613928044</v>
      </c>
      <c r="I146" s="3">
        <f>Table3[[#This Row],[RN Hours (excl. Admin, DON)]]/Table3[[#This Row],[MDS Census]]</f>
        <v>0.24037450031559016</v>
      </c>
      <c r="J146" s="3">
        <f t="shared" si="3"/>
        <v>422.37077777777779</v>
      </c>
      <c r="K146" s="3">
        <f>SUM(Table3[[#This Row],[RN Hours (excl. Admin, DON)]], Table3[[#This Row],[LPN Hours (excl. Admin)]], Table3[[#This Row],[CNA Hours]], Table3[[#This Row],[NA TR Hours]], Table3[[#This Row],[Med Aide/Tech Hours]])</f>
        <v>381.15966666666668</v>
      </c>
      <c r="L146" s="3">
        <f>SUM(Table3[[#This Row],[RN Hours (excl. Admin, DON)]:[RN DON Hours]])</f>
        <v>54.68611111111111</v>
      </c>
      <c r="M146" s="3">
        <v>25.388888888888889</v>
      </c>
      <c r="N146" s="3">
        <v>23.697222222222223</v>
      </c>
      <c r="O146" s="3">
        <v>5.6</v>
      </c>
      <c r="P146" s="3">
        <f>SUM(Table3[[#This Row],[LPN Hours (excl. Admin)]:[LPN Admin Hours]])</f>
        <v>112.31633333333333</v>
      </c>
      <c r="Q146" s="3">
        <v>100.40244444444444</v>
      </c>
      <c r="R146" s="3">
        <v>11.91388888888889</v>
      </c>
      <c r="S146" s="3">
        <f>SUM(Table3[[#This Row],[CNA Hours]], Table3[[#This Row],[NA TR Hours]], Table3[[#This Row],[Med Aide/Tech Hours]])</f>
        <v>255.36833333333334</v>
      </c>
      <c r="T146" s="3">
        <v>205.51277777777779</v>
      </c>
      <c r="U146" s="3">
        <v>0</v>
      </c>
      <c r="V146" s="3">
        <v>49.855555555555554</v>
      </c>
      <c r="W146" s="3">
        <f>SUM(Table3[[#This Row],[RN Hours Contract]:[Med Aide Hours Contract]])</f>
        <v>36.275444444444439</v>
      </c>
      <c r="X146" s="3">
        <v>0</v>
      </c>
      <c r="Y146" s="3">
        <v>0</v>
      </c>
      <c r="Z146" s="3">
        <v>0</v>
      </c>
      <c r="AA146" s="3">
        <v>14.087666666666665</v>
      </c>
      <c r="AB146" s="3">
        <v>0</v>
      </c>
      <c r="AC146" s="3">
        <v>22.187777777777775</v>
      </c>
      <c r="AD146" s="3">
        <v>0</v>
      </c>
      <c r="AE146" s="3">
        <v>0</v>
      </c>
      <c r="AF146" t="s">
        <v>144</v>
      </c>
      <c r="AG146" s="13">
        <v>4</v>
      </c>
      <c r="AQ146"/>
    </row>
    <row r="147" spans="1:43" x14ac:dyDescent="0.2">
      <c r="A147" t="s">
        <v>407</v>
      </c>
      <c r="B147" t="s">
        <v>555</v>
      </c>
      <c r="C147" t="s">
        <v>942</v>
      </c>
      <c r="D147" t="s">
        <v>1071</v>
      </c>
      <c r="E147" s="3">
        <v>84.4</v>
      </c>
      <c r="F147" s="3">
        <f>Table3[[#This Row],[Total Hours Nurse Staffing]]/Table3[[#This Row],[MDS Census]]</f>
        <v>3.2510018430753034</v>
      </c>
      <c r="G147" s="3">
        <f>Table3[[#This Row],[Total Direct Care Staff Hours]]/Table3[[#This Row],[MDS Census]]</f>
        <v>3.002859399684044</v>
      </c>
      <c r="H147" s="3">
        <f>Table3[[#This Row],[Total RN Hours (w/ Admin, DON)]]/Table3[[#This Row],[MDS Census]]</f>
        <v>0.48032517114270673</v>
      </c>
      <c r="I147" s="3">
        <f>Table3[[#This Row],[RN Hours (excl. Admin, DON)]]/Table3[[#This Row],[MDS Census]]</f>
        <v>0.34999341758820429</v>
      </c>
      <c r="J147" s="3">
        <f t="shared" si="3"/>
        <v>274.38455555555561</v>
      </c>
      <c r="K147" s="3">
        <f>SUM(Table3[[#This Row],[RN Hours (excl. Admin, DON)]], Table3[[#This Row],[LPN Hours (excl. Admin)]], Table3[[#This Row],[CNA Hours]], Table3[[#This Row],[NA TR Hours]], Table3[[#This Row],[Med Aide/Tech Hours]])</f>
        <v>253.44133333333332</v>
      </c>
      <c r="L147" s="3">
        <f>SUM(Table3[[#This Row],[RN Hours (excl. Admin, DON)]:[RN DON Hours]])</f>
        <v>40.539444444444449</v>
      </c>
      <c r="M147" s="3">
        <v>29.539444444444445</v>
      </c>
      <c r="N147" s="3">
        <v>5.5444444444444443</v>
      </c>
      <c r="O147" s="3">
        <v>5.4555555555555557</v>
      </c>
      <c r="P147" s="3">
        <f>SUM(Table3[[#This Row],[LPN Hours (excl. Admin)]:[LPN Admin Hours]])</f>
        <v>88.63655555555556</v>
      </c>
      <c r="Q147" s="3">
        <v>78.693333333333328</v>
      </c>
      <c r="R147" s="3">
        <v>9.9432222222222251</v>
      </c>
      <c r="S147" s="3">
        <f>SUM(Table3[[#This Row],[CNA Hours]], Table3[[#This Row],[NA TR Hours]], Table3[[#This Row],[Med Aide/Tech Hours]])</f>
        <v>145.20855555555556</v>
      </c>
      <c r="T147" s="3">
        <v>137.87744444444445</v>
      </c>
      <c r="U147" s="3">
        <v>2.0597777777777782</v>
      </c>
      <c r="V147" s="3">
        <v>5.2713333333333336</v>
      </c>
      <c r="W147" s="3">
        <f>SUM(Table3[[#This Row],[RN Hours Contract]:[Med Aide Hours Contract]])</f>
        <v>0</v>
      </c>
      <c r="X147" s="3">
        <v>0</v>
      </c>
      <c r="Y147" s="3">
        <v>0</v>
      </c>
      <c r="Z147" s="3">
        <v>0</v>
      </c>
      <c r="AA147" s="3">
        <v>0</v>
      </c>
      <c r="AB147" s="3">
        <v>0</v>
      </c>
      <c r="AC147" s="3">
        <v>0</v>
      </c>
      <c r="AD147" s="3">
        <v>0</v>
      </c>
      <c r="AE147" s="3">
        <v>0</v>
      </c>
      <c r="AF147" t="s">
        <v>145</v>
      </c>
      <c r="AG147" s="13">
        <v>4</v>
      </c>
      <c r="AQ147"/>
    </row>
    <row r="148" spans="1:43" x14ac:dyDescent="0.2">
      <c r="A148" t="s">
        <v>407</v>
      </c>
      <c r="B148" t="s">
        <v>556</v>
      </c>
      <c r="C148" t="s">
        <v>879</v>
      </c>
      <c r="D148" t="s">
        <v>1054</v>
      </c>
      <c r="E148" s="3">
        <v>94.3</v>
      </c>
      <c r="F148" s="3">
        <f>Table3[[#This Row],[Total Hours Nurse Staffing]]/Table3[[#This Row],[MDS Census]]</f>
        <v>3.9088146577117944</v>
      </c>
      <c r="G148" s="3">
        <f>Table3[[#This Row],[Total Direct Care Staff Hours]]/Table3[[#This Row],[MDS Census]]</f>
        <v>3.5363921291386826</v>
      </c>
      <c r="H148" s="3">
        <f>Table3[[#This Row],[Total RN Hours (w/ Admin, DON)]]/Table3[[#This Row],[MDS Census]]</f>
        <v>0.52927418404618831</v>
      </c>
      <c r="I148" s="3">
        <f>Table3[[#This Row],[RN Hours (excl. Admin, DON)]]/Table3[[#This Row],[MDS Census]]</f>
        <v>0.22136208318604927</v>
      </c>
      <c r="J148" s="3">
        <f t="shared" si="3"/>
        <v>368.60122222222219</v>
      </c>
      <c r="K148" s="3">
        <f>SUM(Table3[[#This Row],[RN Hours (excl. Admin, DON)]], Table3[[#This Row],[LPN Hours (excl. Admin)]], Table3[[#This Row],[CNA Hours]], Table3[[#This Row],[NA TR Hours]], Table3[[#This Row],[Med Aide/Tech Hours]])</f>
        <v>333.48177777777778</v>
      </c>
      <c r="L148" s="3">
        <f>SUM(Table3[[#This Row],[RN Hours (excl. Admin, DON)]:[RN DON Hours]])</f>
        <v>49.910555555555554</v>
      </c>
      <c r="M148" s="3">
        <v>20.874444444444446</v>
      </c>
      <c r="N148" s="3">
        <v>23.43611111111111</v>
      </c>
      <c r="O148" s="3">
        <v>5.6</v>
      </c>
      <c r="P148" s="3">
        <f>SUM(Table3[[#This Row],[LPN Hours (excl. Admin)]:[LPN Admin Hours]])</f>
        <v>106.54133333333333</v>
      </c>
      <c r="Q148" s="3">
        <v>100.458</v>
      </c>
      <c r="R148" s="3">
        <v>6.083333333333333</v>
      </c>
      <c r="S148" s="3">
        <f>SUM(Table3[[#This Row],[CNA Hours]], Table3[[#This Row],[NA TR Hours]], Table3[[#This Row],[Med Aide/Tech Hours]])</f>
        <v>212.14933333333332</v>
      </c>
      <c r="T148" s="3">
        <v>212.14933333333332</v>
      </c>
      <c r="U148" s="3">
        <v>0</v>
      </c>
      <c r="V148" s="3">
        <v>0</v>
      </c>
      <c r="W148" s="3">
        <f>SUM(Table3[[#This Row],[RN Hours Contract]:[Med Aide Hours Contract]])</f>
        <v>51.718222222222231</v>
      </c>
      <c r="X148" s="3">
        <v>0.9883333333333334</v>
      </c>
      <c r="Y148" s="3">
        <v>0</v>
      </c>
      <c r="Z148" s="3">
        <v>0</v>
      </c>
      <c r="AA148" s="3">
        <v>8.1027777777777796</v>
      </c>
      <c r="AB148" s="3">
        <v>0</v>
      </c>
      <c r="AC148" s="3">
        <v>42.62711111111112</v>
      </c>
      <c r="AD148" s="3">
        <v>0</v>
      </c>
      <c r="AE148" s="3">
        <v>0</v>
      </c>
      <c r="AF148" t="s">
        <v>146</v>
      </c>
      <c r="AG148" s="13">
        <v>4</v>
      </c>
      <c r="AQ148"/>
    </row>
    <row r="149" spans="1:43" x14ac:dyDescent="0.2">
      <c r="A149" t="s">
        <v>407</v>
      </c>
      <c r="B149" t="s">
        <v>557</v>
      </c>
      <c r="C149" t="s">
        <v>834</v>
      </c>
      <c r="D149" t="s">
        <v>1059</v>
      </c>
      <c r="E149" s="3">
        <v>68.888888888888886</v>
      </c>
      <c r="F149" s="3">
        <f>Table3[[#This Row],[Total Hours Nurse Staffing]]/Table3[[#This Row],[MDS Census]]</f>
        <v>5.5950000000000006</v>
      </c>
      <c r="G149" s="3">
        <f>Table3[[#This Row],[Total Direct Care Staff Hours]]/Table3[[#This Row],[MDS Census]]</f>
        <v>5.1670967741935483</v>
      </c>
      <c r="H149" s="3">
        <f>Table3[[#This Row],[Total RN Hours (w/ Admin, DON)]]/Table3[[#This Row],[MDS Census]]</f>
        <v>1.0519193548387098</v>
      </c>
      <c r="I149" s="3">
        <f>Table3[[#This Row],[RN Hours (excl. Admin, DON)]]/Table3[[#This Row],[MDS Census]]</f>
        <v>0.62401612903225812</v>
      </c>
      <c r="J149" s="3">
        <f t="shared" si="3"/>
        <v>385.43333333333334</v>
      </c>
      <c r="K149" s="3">
        <f>SUM(Table3[[#This Row],[RN Hours (excl. Admin, DON)]], Table3[[#This Row],[LPN Hours (excl. Admin)]], Table3[[#This Row],[CNA Hours]], Table3[[#This Row],[NA TR Hours]], Table3[[#This Row],[Med Aide/Tech Hours]])</f>
        <v>355.95555555555552</v>
      </c>
      <c r="L149" s="3">
        <f>SUM(Table3[[#This Row],[RN Hours (excl. Admin, DON)]:[RN DON Hours]])</f>
        <v>72.465555555555568</v>
      </c>
      <c r="M149" s="3">
        <v>42.987777777777779</v>
      </c>
      <c r="N149" s="3">
        <v>25.227777777777781</v>
      </c>
      <c r="O149" s="3">
        <v>4.25</v>
      </c>
      <c r="P149" s="3">
        <f>SUM(Table3[[#This Row],[LPN Hours (excl. Admin)]:[LPN Admin Hours]])</f>
        <v>56.134444444444448</v>
      </c>
      <c r="Q149" s="3">
        <v>56.134444444444448</v>
      </c>
      <c r="R149" s="3">
        <v>0</v>
      </c>
      <c r="S149" s="3">
        <f>SUM(Table3[[#This Row],[CNA Hours]], Table3[[#This Row],[NA TR Hours]], Table3[[#This Row],[Med Aide/Tech Hours]])</f>
        <v>256.83333333333331</v>
      </c>
      <c r="T149" s="3">
        <v>256.83333333333331</v>
      </c>
      <c r="U149" s="3">
        <v>0</v>
      </c>
      <c r="V149" s="3">
        <v>0</v>
      </c>
      <c r="W149" s="3">
        <f>SUM(Table3[[#This Row],[RN Hours Contract]:[Med Aide Hours Contract]])</f>
        <v>0</v>
      </c>
      <c r="X149" s="3">
        <v>0</v>
      </c>
      <c r="Y149" s="3">
        <v>0</v>
      </c>
      <c r="Z149" s="3">
        <v>0</v>
      </c>
      <c r="AA149" s="3">
        <v>0</v>
      </c>
      <c r="AB149" s="3">
        <v>0</v>
      </c>
      <c r="AC149" s="3">
        <v>0</v>
      </c>
      <c r="AD149" s="3">
        <v>0</v>
      </c>
      <c r="AE149" s="3">
        <v>0</v>
      </c>
      <c r="AF149" t="s">
        <v>147</v>
      </c>
      <c r="AG149" s="13">
        <v>4</v>
      </c>
      <c r="AQ149"/>
    </row>
    <row r="150" spans="1:43" x14ac:dyDescent="0.2">
      <c r="A150" t="s">
        <v>407</v>
      </c>
      <c r="B150" t="s">
        <v>558</v>
      </c>
      <c r="C150" t="s">
        <v>839</v>
      </c>
      <c r="D150" t="s">
        <v>1043</v>
      </c>
      <c r="E150" s="3">
        <v>75.400000000000006</v>
      </c>
      <c r="F150" s="3">
        <f>Table3[[#This Row],[Total Hours Nurse Staffing]]/Table3[[#This Row],[MDS Census]]</f>
        <v>3.6368376068376067</v>
      </c>
      <c r="G150" s="3">
        <f>Table3[[#This Row],[Total Direct Care Staff Hours]]/Table3[[#This Row],[MDS Census]]</f>
        <v>3.2124270557029173</v>
      </c>
      <c r="H150" s="3">
        <f>Table3[[#This Row],[Total RN Hours (w/ Admin, DON)]]/Table3[[#This Row],[MDS Census]]</f>
        <v>0.4195299145299145</v>
      </c>
      <c r="I150" s="3">
        <f>Table3[[#This Row],[RN Hours (excl. Admin, DON)]]/Table3[[#This Row],[MDS Census]]</f>
        <v>0.2733465959328028</v>
      </c>
      <c r="J150" s="3">
        <f t="shared" si="3"/>
        <v>274.21755555555558</v>
      </c>
      <c r="K150" s="3">
        <f>SUM(Table3[[#This Row],[RN Hours (excl. Admin, DON)]], Table3[[#This Row],[LPN Hours (excl. Admin)]], Table3[[#This Row],[CNA Hours]], Table3[[#This Row],[NA TR Hours]], Table3[[#This Row],[Med Aide/Tech Hours]])</f>
        <v>242.21699999999998</v>
      </c>
      <c r="L150" s="3">
        <f>SUM(Table3[[#This Row],[RN Hours (excl. Admin, DON)]:[RN DON Hours]])</f>
        <v>31.632555555555555</v>
      </c>
      <c r="M150" s="3">
        <v>20.610333333333333</v>
      </c>
      <c r="N150" s="3">
        <v>5.5111111111111111</v>
      </c>
      <c r="O150" s="3">
        <v>5.5111111111111111</v>
      </c>
      <c r="P150" s="3">
        <f>SUM(Table3[[#This Row],[LPN Hours (excl. Admin)]:[LPN Admin Hours]])</f>
        <v>101.95722222222223</v>
      </c>
      <c r="Q150" s="3">
        <v>80.978888888888889</v>
      </c>
      <c r="R150" s="3">
        <v>20.978333333333335</v>
      </c>
      <c r="S150" s="3">
        <f>SUM(Table3[[#This Row],[CNA Hours]], Table3[[#This Row],[NA TR Hours]], Table3[[#This Row],[Med Aide/Tech Hours]])</f>
        <v>140.62777777777777</v>
      </c>
      <c r="T150" s="3">
        <v>126.79055555555556</v>
      </c>
      <c r="U150" s="3">
        <v>0</v>
      </c>
      <c r="V150" s="3">
        <v>13.837222222222218</v>
      </c>
      <c r="W150" s="3">
        <f>SUM(Table3[[#This Row],[RN Hours Contract]:[Med Aide Hours Contract]])</f>
        <v>0.73422222222222222</v>
      </c>
      <c r="X150" s="3">
        <v>0.34444444444444444</v>
      </c>
      <c r="Y150" s="3">
        <v>0</v>
      </c>
      <c r="Z150" s="3">
        <v>0</v>
      </c>
      <c r="AA150" s="3">
        <v>0.38977777777777778</v>
      </c>
      <c r="AB150" s="3">
        <v>0</v>
      </c>
      <c r="AC150" s="3">
        <v>0</v>
      </c>
      <c r="AD150" s="3">
        <v>0</v>
      </c>
      <c r="AE150" s="3">
        <v>0</v>
      </c>
      <c r="AF150" t="s">
        <v>148</v>
      </c>
      <c r="AG150" s="13">
        <v>4</v>
      </c>
      <c r="AQ150"/>
    </row>
    <row r="151" spans="1:43" x14ac:dyDescent="0.2">
      <c r="A151" t="s">
        <v>407</v>
      </c>
      <c r="B151" t="s">
        <v>559</v>
      </c>
      <c r="C151" t="s">
        <v>927</v>
      </c>
      <c r="D151" t="s">
        <v>1076</v>
      </c>
      <c r="E151" s="3">
        <v>135.15555555555557</v>
      </c>
      <c r="F151" s="3">
        <f>Table3[[#This Row],[Total Hours Nurse Staffing]]/Table3[[#This Row],[MDS Census]]</f>
        <v>3.3025065767839523</v>
      </c>
      <c r="G151" s="3">
        <f>Table3[[#This Row],[Total Direct Care Staff Hours]]/Table3[[#This Row],[MDS Census]]</f>
        <v>3.1642091417296943</v>
      </c>
      <c r="H151" s="3">
        <f>Table3[[#This Row],[Total RN Hours (w/ Admin, DON)]]/Table3[[#This Row],[MDS Census]]</f>
        <v>0.20901266030910884</v>
      </c>
      <c r="I151" s="3">
        <f>Table3[[#This Row],[RN Hours (excl. Admin, DON)]]/Table3[[#This Row],[MDS Census]]</f>
        <v>0.1141688589279842</v>
      </c>
      <c r="J151" s="3">
        <f t="shared" si="3"/>
        <v>446.35211111111107</v>
      </c>
      <c r="K151" s="3">
        <f>SUM(Table3[[#This Row],[RN Hours (excl. Admin, DON)]], Table3[[#This Row],[LPN Hours (excl. Admin)]], Table3[[#This Row],[CNA Hours]], Table3[[#This Row],[NA TR Hours]], Table3[[#This Row],[Med Aide/Tech Hours]])</f>
        <v>427.66044444444447</v>
      </c>
      <c r="L151" s="3">
        <f>SUM(Table3[[#This Row],[RN Hours (excl. Admin, DON)]:[RN DON Hours]])</f>
        <v>28.249222222222222</v>
      </c>
      <c r="M151" s="3">
        <v>15.430555555555555</v>
      </c>
      <c r="N151" s="3">
        <v>8.546444444444445</v>
      </c>
      <c r="O151" s="3">
        <v>4.2722222222222221</v>
      </c>
      <c r="P151" s="3">
        <f>SUM(Table3[[#This Row],[LPN Hours (excl. Admin)]:[LPN Admin Hours]])</f>
        <v>164.35</v>
      </c>
      <c r="Q151" s="3">
        <v>158.477</v>
      </c>
      <c r="R151" s="3">
        <v>5.8729999999999993</v>
      </c>
      <c r="S151" s="3">
        <f>SUM(Table3[[#This Row],[CNA Hours]], Table3[[#This Row],[NA TR Hours]], Table3[[#This Row],[Med Aide/Tech Hours]])</f>
        <v>253.75288888888886</v>
      </c>
      <c r="T151" s="3">
        <v>247.48066666666665</v>
      </c>
      <c r="U151" s="3">
        <v>0</v>
      </c>
      <c r="V151" s="3">
        <v>6.2722222222222221</v>
      </c>
      <c r="W151" s="3">
        <f>SUM(Table3[[#This Row],[RN Hours Contract]:[Med Aide Hours Contract]])</f>
        <v>226.21111111111111</v>
      </c>
      <c r="X151" s="3">
        <v>5.3583333333333334</v>
      </c>
      <c r="Y151" s="3">
        <v>0</v>
      </c>
      <c r="Z151" s="3">
        <v>2.4944444444444445</v>
      </c>
      <c r="AA151" s="3">
        <v>84.016666666666666</v>
      </c>
      <c r="AB151" s="3">
        <v>0</v>
      </c>
      <c r="AC151" s="3">
        <v>134.34166666666667</v>
      </c>
      <c r="AD151" s="3">
        <v>0</v>
      </c>
      <c r="AE151" s="3">
        <v>0</v>
      </c>
      <c r="AF151" t="s">
        <v>149</v>
      </c>
      <c r="AG151" s="13">
        <v>4</v>
      </c>
      <c r="AQ151"/>
    </row>
    <row r="152" spans="1:43" x14ac:dyDescent="0.2">
      <c r="A152" t="s">
        <v>407</v>
      </c>
      <c r="B152" t="s">
        <v>560</v>
      </c>
      <c r="C152" t="s">
        <v>873</v>
      </c>
      <c r="D152" t="s">
        <v>1046</v>
      </c>
      <c r="E152" s="3">
        <v>104.42222222222222</v>
      </c>
      <c r="F152" s="3">
        <f>Table3[[#This Row],[Total Hours Nurse Staffing]]/Table3[[#This Row],[MDS Census]]</f>
        <v>4.0956948286869546</v>
      </c>
      <c r="G152" s="3">
        <f>Table3[[#This Row],[Total Direct Care Staff Hours]]/Table3[[#This Row],[MDS Census]]</f>
        <v>3.9041115130878912</v>
      </c>
      <c r="H152" s="3">
        <f>Table3[[#This Row],[Total RN Hours (w/ Admin, DON)]]/Table3[[#This Row],[MDS Census]]</f>
        <v>0.44450947010002129</v>
      </c>
      <c r="I152" s="3">
        <f>Table3[[#This Row],[RN Hours (excl. Admin, DON)]]/Table3[[#This Row],[MDS Census]]</f>
        <v>0.27122792083422009</v>
      </c>
      <c r="J152" s="3">
        <f t="shared" si="3"/>
        <v>427.68155555555552</v>
      </c>
      <c r="K152" s="3">
        <f>SUM(Table3[[#This Row],[RN Hours (excl. Admin, DON)]], Table3[[#This Row],[LPN Hours (excl. Admin)]], Table3[[#This Row],[CNA Hours]], Table3[[#This Row],[NA TR Hours]], Table3[[#This Row],[Med Aide/Tech Hours]])</f>
        <v>407.67599999999999</v>
      </c>
      <c r="L152" s="3">
        <f>SUM(Table3[[#This Row],[RN Hours (excl. Admin, DON)]:[RN DON Hours]])</f>
        <v>46.416666666666664</v>
      </c>
      <c r="M152" s="3">
        <v>28.322222222222223</v>
      </c>
      <c r="N152" s="3">
        <v>14.46111111111111</v>
      </c>
      <c r="O152" s="3">
        <v>3.6333333333333333</v>
      </c>
      <c r="P152" s="3">
        <f>SUM(Table3[[#This Row],[LPN Hours (excl. Admin)]:[LPN Admin Hours]])</f>
        <v>122.71388888888889</v>
      </c>
      <c r="Q152" s="3">
        <v>120.80277777777778</v>
      </c>
      <c r="R152" s="3">
        <v>1.9111111111111112</v>
      </c>
      <c r="S152" s="3">
        <f>SUM(Table3[[#This Row],[CNA Hours]], Table3[[#This Row],[NA TR Hours]], Table3[[#This Row],[Med Aide/Tech Hours]])</f>
        <v>258.55099999999999</v>
      </c>
      <c r="T152" s="3">
        <v>258.55099999999999</v>
      </c>
      <c r="U152" s="3">
        <v>0</v>
      </c>
      <c r="V152" s="3">
        <v>0</v>
      </c>
      <c r="W152" s="3">
        <f>SUM(Table3[[#This Row],[RN Hours Contract]:[Med Aide Hours Contract]])</f>
        <v>5.5398888888888891</v>
      </c>
      <c r="X152" s="3">
        <v>0</v>
      </c>
      <c r="Y152" s="3">
        <v>0</v>
      </c>
      <c r="Z152" s="3">
        <v>0</v>
      </c>
      <c r="AA152" s="3">
        <v>1.8638888888888892</v>
      </c>
      <c r="AB152" s="3">
        <v>0</v>
      </c>
      <c r="AC152" s="3">
        <v>3.6760000000000002</v>
      </c>
      <c r="AD152" s="3">
        <v>0</v>
      </c>
      <c r="AE152" s="3">
        <v>0</v>
      </c>
      <c r="AF152" t="s">
        <v>150</v>
      </c>
      <c r="AG152" s="13">
        <v>4</v>
      </c>
      <c r="AQ152"/>
    </row>
    <row r="153" spans="1:43" x14ac:dyDescent="0.2">
      <c r="A153" t="s">
        <v>407</v>
      </c>
      <c r="B153" t="s">
        <v>561</v>
      </c>
      <c r="C153" t="s">
        <v>845</v>
      </c>
      <c r="D153" t="s">
        <v>1029</v>
      </c>
      <c r="E153" s="3">
        <v>81.044444444444451</v>
      </c>
      <c r="F153" s="3">
        <f>Table3[[#This Row],[Total Hours Nurse Staffing]]/Table3[[#This Row],[MDS Census]]</f>
        <v>3.4777831094049905</v>
      </c>
      <c r="G153" s="3">
        <f>Table3[[#This Row],[Total Direct Care Staff Hours]]/Table3[[#This Row],[MDS Census]]</f>
        <v>3.3312996983822321</v>
      </c>
      <c r="H153" s="3">
        <f>Table3[[#This Row],[Total RN Hours (w/ Admin, DON)]]/Table3[[#This Row],[MDS Census]]</f>
        <v>0.19798464491362763</v>
      </c>
      <c r="I153" s="3">
        <f>Table3[[#This Row],[RN Hours (excl. Admin, DON)]]/Table3[[#This Row],[MDS Census]]</f>
        <v>0.12264189744995885</v>
      </c>
      <c r="J153" s="3">
        <f t="shared" si="3"/>
        <v>281.85500000000002</v>
      </c>
      <c r="K153" s="3">
        <f>SUM(Table3[[#This Row],[RN Hours (excl. Admin, DON)]], Table3[[#This Row],[LPN Hours (excl. Admin)]], Table3[[#This Row],[CNA Hours]], Table3[[#This Row],[NA TR Hours]], Table3[[#This Row],[Med Aide/Tech Hours]])</f>
        <v>269.98333333333335</v>
      </c>
      <c r="L153" s="3">
        <f>SUM(Table3[[#This Row],[RN Hours (excl. Admin, DON)]:[RN DON Hours]])</f>
        <v>16.045555555555556</v>
      </c>
      <c r="M153" s="3">
        <v>9.9394444444444439</v>
      </c>
      <c r="N153" s="3">
        <v>0.36222222222222222</v>
      </c>
      <c r="O153" s="3">
        <v>5.7438888888888897</v>
      </c>
      <c r="P153" s="3">
        <f>SUM(Table3[[#This Row],[LPN Hours (excl. Admin)]:[LPN Admin Hours]])</f>
        <v>87.078888888888883</v>
      </c>
      <c r="Q153" s="3">
        <v>81.313333333333333</v>
      </c>
      <c r="R153" s="3">
        <v>5.7655555555555553</v>
      </c>
      <c r="S153" s="3">
        <f>SUM(Table3[[#This Row],[CNA Hours]], Table3[[#This Row],[NA TR Hours]], Table3[[#This Row],[Med Aide/Tech Hours]])</f>
        <v>178.73055555555555</v>
      </c>
      <c r="T153" s="3">
        <v>178.73055555555555</v>
      </c>
      <c r="U153" s="3">
        <v>0</v>
      </c>
      <c r="V153" s="3">
        <v>0</v>
      </c>
      <c r="W153" s="3">
        <f>SUM(Table3[[#This Row],[RN Hours Contract]:[Med Aide Hours Contract]])</f>
        <v>2.2055555555555557</v>
      </c>
      <c r="X153" s="3">
        <v>0</v>
      </c>
      <c r="Y153" s="3">
        <v>0</v>
      </c>
      <c r="Z153" s="3">
        <v>0</v>
      </c>
      <c r="AA153" s="3">
        <v>0</v>
      </c>
      <c r="AB153" s="3">
        <v>0.11666666666666667</v>
      </c>
      <c r="AC153" s="3">
        <v>2.088888888888889</v>
      </c>
      <c r="AD153" s="3">
        <v>0</v>
      </c>
      <c r="AE153" s="3">
        <v>0</v>
      </c>
      <c r="AF153" t="s">
        <v>151</v>
      </c>
      <c r="AG153" s="13">
        <v>4</v>
      </c>
      <c r="AQ153"/>
    </row>
    <row r="154" spans="1:43" x14ac:dyDescent="0.2">
      <c r="A154" t="s">
        <v>407</v>
      </c>
      <c r="B154" t="s">
        <v>562</v>
      </c>
      <c r="C154" t="s">
        <v>885</v>
      </c>
      <c r="D154" t="s">
        <v>1041</v>
      </c>
      <c r="E154" s="3">
        <v>97.988888888888894</v>
      </c>
      <c r="F154" s="3">
        <f>Table3[[#This Row],[Total Hours Nurse Staffing]]/Table3[[#This Row],[MDS Census]]</f>
        <v>3.7031262047851228</v>
      </c>
      <c r="G154" s="3">
        <f>Table3[[#This Row],[Total Direct Care Staff Hours]]/Table3[[#This Row],[MDS Census]]</f>
        <v>3.3274600294818004</v>
      </c>
      <c r="H154" s="3">
        <f>Table3[[#This Row],[Total RN Hours (w/ Admin, DON)]]/Table3[[#This Row],[MDS Census]]</f>
        <v>0.3482333597913595</v>
      </c>
      <c r="I154" s="3">
        <f>Table3[[#This Row],[RN Hours (excl. Admin, DON)]]/Table3[[#This Row],[MDS Census]]</f>
        <v>4.3833768000907124E-2</v>
      </c>
      <c r="J154" s="3">
        <f t="shared" si="3"/>
        <v>362.8652222222222</v>
      </c>
      <c r="K154" s="3">
        <f>SUM(Table3[[#This Row],[RN Hours (excl. Admin, DON)]], Table3[[#This Row],[LPN Hours (excl. Admin)]], Table3[[#This Row],[CNA Hours]], Table3[[#This Row],[NA TR Hours]], Table3[[#This Row],[Med Aide/Tech Hours]])</f>
        <v>326.05411111111113</v>
      </c>
      <c r="L154" s="3">
        <f>SUM(Table3[[#This Row],[RN Hours (excl. Admin, DON)]:[RN DON Hours]])</f>
        <v>34.122999999999998</v>
      </c>
      <c r="M154" s="3">
        <v>4.2952222222222218</v>
      </c>
      <c r="N154" s="3">
        <v>24.227777777777778</v>
      </c>
      <c r="O154" s="3">
        <v>5.6</v>
      </c>
      <c r="P154" s="3">
        <f>SUM(Table3[[#This Row],[LPN Hours (excl. Admin)]:[LPN Admin Hours]])</f>
        <v>105.16333333333334</v>
      </c>
      <c r="Q154" s="3">
        <v>98.18</v>
      </c>
      <c r="R154" s="3">
        <v>6.9833333333333334</v>
      </c>
      <c r="S154" s="3">
        <f>SUM(Table3[[#This Row],[CNA Hours]], Table3[[#This Row],[NA TR Hours]], Table3[[#This Row],[Med Aide/Tech Hours]])</f>
        <v>223.57888888888888</v>
      </c>
      <c r="T154" s="3">
        <v>207.42333333333332</v>
      </c>
      <c r="U154" s="3">
        <v>0</v>
      </c>
      <c r="V154" s="3">
        <v>16.155555555555555</v>
      </c>
      <c r="W154" s="3">
        <f>SUM(Table3[[#This Row],[RN Hours Contract]:[Med Aide Hours Contract]])</f>
        <v>76.304666666666677</v>
      </c>
      <c r="X154" s="3">
        <v>9.8000000000000004E-2</v>
      </c>
      <c r="Y154" s="3">
        <v>0</v>
      </c>
      <c r="Z154" s="3">
        <v>0</v>
      </c>
      <c r="AA154" s="3">
        <v>22.493111111111116</v>
      </c>
      <c r="AB154" s="3">
        <v>0</v>
      </c>
      <c r="AC154" s="3">
        <v>53.713555555555565</v>
      </c>
      <c r="AD154" s="3">
        <v>0</v>
      </c>
      <c r="AE154" s="3">
        <v>0</v>
      </c>
      <c r="AF154" t="s">
        <v>152</v>
      </c>
      <c r="AG154" s="13">
        <v>4</v>
      </c>
      <c r="AQ154"/>
    </row>
    <row r="155" spans="1:43" x14ac:dyDescent="0.2">
      <c r="A155" t="s">
        <v>407</v>
      </c>
      <c r="B155" t="s">
        <v>563</v>
      </c>
      <c r="C155" t="s">
        <v>933</v>
      </c>
      <c r="D155" t="s">
        <v>1066</v>
      </c>
      <c r="E155" s="3">
        <v>24.111111111111111</v>
      </c>
      <c r="F155" s="3">
        <f>Table3[[#This Row],[Total Hours Nurse Staffing]]/Table3[[#This Row],[MDS Census]]</f>
        <v>5.0375668202764974</v>
      </c>
      <c r="G155" s="3">
        <f>Table3[[#This Row],[Total Direct Care Staff Hours]]/Table3[[#This Row],[MDS Census]]</f>
        <v>4.3115299539170504</v>
      </c>
      <c r="H155" s="3">
        <f>Table3[[#This Row],[Total RN Hours (w/ Admin, DON)]]/Table3[[#This Row],[MDS Census]]</f>
        <v>0.74527649769585258</v>
      </c>
      <c r="I155" s="3">
        <f>Table3[[#This Row],[RN Hours (excl. Admin, DON)]]/Table3[[#This Row],[MDS Census]]</f>
        <v>1.9239631336405532E-2</v>
      </c>
      <c r="J155" s="3">
        <f t="shared" si="3"/>
        <v>121.46133333333333</v>
      </c>
      <c r="K155" s="3">
        <f>SUM(Table3[[#This Row],[RN Hours (excl. Admin, DON)]], Table3[[#This Row],[LPN Hours (excl. Admin)]], Table3[[#This Row],[CNA Hours]], Table3[[#This Row],[NA TR Hours]], Table3[[#This Row],[Med Aide/Tech Hours]])</f>
        <v>103.95577777777777</v>
      </c>
      <c r="L155" s="3">
        <f>SUM(Table3[[#This Row],[RN Hours (excl. Admin, DON)]:[RN DON Hours]])</f>
        <v>17.969444444444445</v>
      </c>
      <c r="M155" s="3">
        <v>0.46388888888888891</v>
      </c>
      <c r="N155" s="3">
        <v>16.350000000000001</v>
      </c>
      <c r="O155" s="3">
        <v>1.1555555555555554</v>
      </c>
      <c r="P155" s="3">
        <f>SUM(Table3[[#This Row],[LPN Hours (excl. Admin)]:[LPN Admin Hours]])</f>
        <v>42.23533333333333</v>
      </c>
      <c r="Q155" s="3">
        <v>42.23533333333333</v>
      </c>
      <c r="R155" s="3">
        <v>0</v>
      </c>
      <c r="S155" s="3">
        <f>SUM(Table3[[#This Row],[CNA Hours]], Table3[[#This Row],[NA TR Hours]], Table3[[#This Row],[Med Aide/Tech Hours]])</f>
        <v>61.256555555555551</v>
      </c>
      <c r="T155" s="3">
        <v>60.387999999999998</v>
      </c>
      <c r="U155" s="3">
        <v>0</v>
      </c>
      <c r="V155" s="3">
        <v>0.86855555555555553</v>
      </c>
      <c r="W155" s="3">
        <f>SUM(Table3[[#This Row],[RN Hours Contract]:[Med Aide Hours Contract]])</f>
        <v>13.001888888888887</v>
      </c>
      <c r="X155" s="3">
        <v>0.17499999999999999</v>
      </c>
      <c r="Y155" s="3">
        <v>0</v>
      </c>
      <c r="Z155" s="3">
        <v>0</v>
      </c>
      <c r="AA155" s="3">
        <v>2.4998888888888895</v>
      </c>
      <c r="AB155" s="3">
        <v>0</v>
      </c>
      <c r="AC155" s="3">
        <v>9.4584444444444422</v>
      </c>
      <c r="AD155" s="3">
        <v>0</v>
      </c>
      <c r="AE155" s="3">
        <v>0.86855555555555553</v>
      </c>
      <c r="AF155" t="s">
        <v>153</v>
      </c>
      <c r="AG155" s="13">
        <v>4</v>
      </c>
      <c r="AQ155"/>
    </row>
    <row r="156" spans="1:43" x14ac:dyDescent="0.2">
      <c r="A156" t="s">
        <v>407</v>
      </c>
      <c r="B156" t="s">
        <v>564</v>
      </c>
      <c r="C156" t="s">
        <v>873</v>
      </c>
      <c r="D156" t="s">
        <v>1046</v>
      </c>
      <c r="E156" s="3">
        <v>82.777777777777771</v>
      </c>
      <c r="F156" s="3">
        <f>Table3[[#This Row],[Total Hours Nurse Staffing]]/Table3[[#This Row],[MDS Census]]</f>
        <v>3.6360362416107388</v>
      </c>
      <c r="G156" s="3">
        <f>Table3[[#This Row],[Total Direct Care Staff Hours]]/Table3[[#This Row],[MDS Census]]</f>
        <v>3.2524080536912758</v>
      </c>
      <c r="H156" s="3">
        <f>Table3[[#This Row],[Total RN Hours (w/ Admin, DON)]]/Table3[[#This Row],[MDS Census]]</f>
        <v>0.49098120805369133</v>
      </c>
      <c r="I156" s="3">
        <f>Table3[[#This Row],[RN Hours (excl. Admin, DON)]]/Table3[[#This Row],[MDS Census]]</f>
        <v>0.31234899328859062</v>
      </c>
      <c r="J156" s="3">
        <f t="shared" si="3"/>
        <v>300.983</v>
      </c>
      <c r="K156" s="3">
        <f>SUM(Table3[[#This Row],[RN Hours (excl. Admin, DON)]], Table3[[#This Row],[LPN Hours (excl. Admin)]], Table3[[#This Row],[CNA Hours]], Table3[[#This Row],[NA TR Hours]], Table3[[#This Row],[Med Aide/Tech Hours]])</f>
        <v>269.22711111111113</v>
      </c>
      <c r="L156" s="3">
        <f>SUM(Table3[[#This Row],[RN Hours (excl. Admin, DON)]:[RN DON Hours]])</f>
        <v>40.642333333333333</v>
      </c>
      <c r="M156" s="3">
        <v>25.855555555555554</v>
      </c>
      <c r="N156" s="3">
        <v>9.0978888888888925</v>
      </c>
      <c r="O156" s="3">
        <v>5.6888888888888891</v>
      </c>
      <c r="P156" s="3">
        <f>SUM(Table3[[#This Row],[LPN Hours (excl. Admin)]:[LPN Admin Hours]])</f>
        <v>81.204111111111118</v>
      </c>
      <c r="Q156" s="3">
        <v>64.234999999999999</v>
      </c>
      <c r="R156" s="3">
        <v>16.969111111111115</v>
      </c>
      <c r="S156" s="3">
        <f>SUM(Table3[[#This Row],[CNA Hours]], Table3[[#This Row],[NA TR Hours]], Table3[[#This Row],[Med Aide/Tech Hours]])</f>
        <v>179.13655555555556</v>
      </c>
      <c r="T156" s="3">
        <v>139.21977777777778</v>
      </c>
      <c r="U156" s="3">
        <v>0</v>
      </c>
      <c r="V156" s="3">
        <v>39.916777777777781</v>
      </c>
      <c r="W156" s="3">
        <f>SUM(Table3[[#This Row],[RN Hours Contract]:[Med Aide Hours Contract]])</f>
        <v>58.353666666666655</v>
      </c>
      <c r="X156" s="3">
        <v>1.6861111111111111</v>
      </c>
      <c r="Y156" s="3">
        <v>0</v>
      </c>
      <c r="Z156" s="3">
        <v>0</v>
      </c>
      <c r="AA156" s="3">
        <v>28.155888888888885</v>
      </c>
      <c r="AB156" s="3">
        <v>0</v>
      </c>
      <c r="AC156" s="3">
        <v>28.511666666666663</v>
      </c>
      <c r="AD156" s="3">
        <v>0</v>
      </c>
      <c r="AE156" s="3">
        <v>0</v>
      </c>
      <c r="AF156" t="s">
        <v>154</v>
      </c>
      <c r="AG156" s="13">
        <v>4</v>
      </c>
      <c r="AQ156"/>
    </row>
    <row r="157" spans="1:43" x14ac:dyDescent="0.2">
      <c r="A157" t="s">
        <v>407</v>
      </c>
      <c r="B157" t="s">
        <v>565</v>
      </c>
      <c r="C157" t="s">
        <v>943</v>
      </c>
      <c r="D157" t="s">
        <v>1086</v>
      </c>
      <c r="E157" s="3">
        <v>30.166666666666668</v>
      </c>
      <c r="F157" s="3">
        <f>Table3[[#This Row],[Total Hours Nurse Staffing]]/Table3[[#This Row],[MDS Census]]</f>
        <v>5.0731860036832401</v>
      </c>
      <c r="G157" s="3">
        <f>Table3[[#This Row],[Total Direct Care Staff Hours]]/Table3[[#This Row],[MDS Census]]</f>
        <v>4.5003425414364644</v>
      </c>
      <c r="H157" s="3">
        <f>Table3[[#This Row],[Total RN Hours (w/ Admin, DON)]]/Table3[[#This Row],[MDS Census]]</f>
        <v>1.1129355432780847</v>
      </c>
      <c r="I157" s="3">
        <f>Table3[[#This Row],[RN Hours (excl. Admin, DON)]]/Table3[[#This Row],[MDS Census]]</f>
        <v>0.69402209944751381</v>
      </c>
      <c r="J157" s="3">
        <f t="shared" si="3"/>
        <v>153.04111111111109</v>
      </c>
      <c r="K157" s="3">
        <f>SUM(Table3[[#This Row],[RN Hours (excl. Admin, DON)]], Table3[[#This Row],[LPN Hours (excl. Admin)]], Table3[[#This Row],[CNA Hours]], Table3[[#This Row],[NA TR Hours]], Table3[[#This Row],[Med Aide/Tech Hours]])</f>
        <v>135.76033333333334</v>
      </c>
      <c r="L157" s="3">
        <f>SUM(Table3[[#This Row],[RN Hours (excl. Admin, DON)]:[RN DON Hours]])</f>
        <v>33.573555555555558</v>
      </c>
      <c r="M157" s="3">
        <v>20.936333333333334</v>
      </c>
      <c r="N157" s="3">
        <v>9.2538888888888913</v>
      </c>
      <c r="O157" s="3">
        <v>3.3833333333333333</v>
      </c>
      <c r="P157" s="3">
        <f>SUM(Table3[[#This Row],[LPN Hours (excl. Admin)]:[LPN Admin Hours]])</f>
        <v>34.792999999999999</v>
      </c>
      <c r="Q157" s="3">
        <v>30.149444444444441</v>
      </c>
      <c r="R157" s="3">
        <v>4.6435555555555554</v>
      </c>
      <c r="S157" s="3">
        <f>SUM(Table3[[#This Row],[CNA Hours]], Table3[[#This Row],[NA TR Hours]], Table3[[#This Row],[Med Aide/Tech Hours]])</f>
        <v>84.674555555555557</v>
      </c>
      <c r="T157" s="3">
        <v>84.674555555555557</v>
      </c>
      <c r="U157" s="3">
        <v>0</v>
      </c>
      <c r="V157" s="3">
        <v>0</v>
      </c>
      <c r="W157" s="3">
        <f>SUM(Table3[[#This Row],[RN Hours Contract]:[Med Aide Hours Contract]])</f>
        <v>0</v>
      </c>
      <c r="X157" s="3">
        <v>0</v>
      </c>
      <c r="Y157" s="3">
        <v>0</v>
      </c>
      <c r="Z157" s="3">
        <v>0</v>
      </c>
      <c r="AA157" s="3">
        <v>0</v>
      </c>
      <c r="AB157" s="3">
        <v>0</v>
      </c>
      <c r="AC157" s="3">
        <v>0</v>
      </c>
      <c r="AD157" s="3">
        <v>0</v>
      </c>
      <c r="AE157" s="3">
        <v>0</v>
      </c>
      <c r="AF157" t="s">
        <v>155</v>
      </c>
      <c r="AG157" s="13">
        <v>4</v>
      </c>
      <c r="AQ157"/>
    </row>
    <row r="158" spans="1:43" x14ac:dyDescent="0.2">
      <c r="A158" t="s">
        <v>407</v>
      </c>
      <c r="B158" t="s">
        <v>566</v>
      </c>
      <c r="C158" t="s">
        <v>875</v>
      </c>
      <c r="D158" t="s">
        <v>1039</v>
      </c>
      <c r="E158" s="3">
        <v>109.01111111111111</v>
      </c>
      <c r="F158" s="3">
        <f>Table3[[#This Row],[Total Hours Nurse Staffing]]/Table3[[#This Row],[MDS Census]]</f>
        <v>3.0227336662929365</v>
      </c>
      <c r="G158" s="3">
        <f>Table3[[#This Row],[Total Direct Care Staff Hours]]/Table3[[#This Row],[MDS Census]]</f>
        <v>2.852542044643767</v>
      </c>
      <c r="H158" s="3">
        <f>Table3[[#This Row],[Total RN Hours (w/ Admin, DON)]]/Table3[[#This Row],[MDS Census]]</f>
        <v>0.30521761288349819</v>
      </c>
      <c r="I158" s="3">
        <f>Table3[[#This Row],[RN Hours (excl. Admin, DON)]]/Table3[[#This Row],[MDS Census]]</f>
        <v>0.16043114871063094</v>
      </c>
      <c r="J158" s="3">
        <f t="shared" si="3"/>
        <v>329.51155555555556</v>
      </c>
      <c r="K158" s="3">
        <f>SUM(Table3[[#This Row],[RN Hours (excl. Admin, DON)]], Table3[[#This Row],[LPN Hours (excl. Admin)]], Table3[[#This Row],[CNA Hours]], Table3[[#This Row],[NA TR Hours]], Table3[[#This Row],[Med Aide/Tech Hours]])</f>
        <v>310.95877777777775</v>
      </c>
      <c r="L158" s="3">
        <f>SUM(Table3[[#This Row],[RN Hours (excl. Admin, DON)]:[RN DON Hours]])</f>
        <v>33.272111111111116</v>
      </c>
      <c r="M158" s="3">
        <v>17.488777777777777</v>
      </c>
      <c r="N158" s="3">
        <v>10.35</v>
      </c>
      <c r="O158" s="3">
        <v>5.4333333333333336</v>
      </c>
      <c r="P158" s="3">
        <f>SUM(Table3[[#This Row],[LPN Hours (excl. Admin)]:[LPN Admin Hours]])</f>
        <v>73.167111111111112</v>
      </c>
      <c r="Q158" s="3">
        <v>70.397666666666666</v>
      </c>
      <c r="R158" s="3">
        <v>2.7694444444444444</v>
      </c>
      <c r="S158" s="3">
        <f>SUM(Table3[[#This Row],[CNA Hours]], Table3[[#This Row],[NA TR Hours]], Table3[[#This Row],[Med Aide/Tech Hours]])</f>
        <v>223.07233333333332</v>
      </c>
      <c r="T158" s="3">
        <v>205.63066666666666</v>
      </c>
      <c r="U158" s="3">
        <v>0.26411111111111113</v>
      </c>
      <c r="V158" s="3">
        <v>17.177555555555557</v>
      </c>
      <c r="W158" s="3">
        <f>SUM(Table3[[#This Row],[RN Hours Contract]:[Med Aide Hours Contract]])</f>
        <v>0.14444444444444446</v>
      </c>
      <c r="X158" s="3">
        <v>4.4444444444444446E-2</v>
      </c>
      <c r="Y158" s="3">
        <v>0.1</v>
      </c>
      <c r="Z158" s="3">
        <v>0</v>
      </c>
      <c r="AA158" s="3">
        <v>0</v>
      </c>
      <c r="AB158" s="3">
        <v>0</v>
      </c>
      <c r="AC158" s="3">
        <v>0</v>
      </c>
      <c r="AD158" s="3">
        <v>0</v>
      </c>
      <c r="AE158" s="3">
        <v>0</v>
      </c>
      <c r="AF158" t="s">
        <v>156</v>
      </c>
      <c r="AG158" s="13">
        <v>4</v>
      </c>
      <c r="AQ158"/>
    </row>
    <row r="159" spans="1:43" x14ac:dyDescent="0.2">
      <c r="A159" t="s">
        <v>407</v>
      </c>
      <c r="B159" t="s">
        <v>567</v>
      </c>
      <c r="C159" t="s">
        <v>866</v>
      </c>
      <c r="D159" t="s">
        <v>1087</v>
      </c>
      <c r="E159" s="3">
        <v>60.43333333333333</v>
      </c>
      <c r="F159" s="3">
        <f>Table3[[#This Row],[Total Hours Nurse Staffing]]/Table3[[#This Row],[MDS Census]]</f>
        <v>4.5968413311270453</v>
      </c>
      <c r="G159" s="3">
        <f>Table3[[#This Row],[Total Direct Care Staff Hours]]/Table3[[#This Row],[MDS Census]]</f>
        <v>4.5159441073726789</v>
      </c>
      <c r="H159" s="3">
        <f>Table3[[#This Row],[Total RN Hours (w/ Admin, DON)]]/Table3[[#This Row],[MDS Census]]</f>
        <v>1.2201728258871116</v>
      </c>
      <c r="I159" s="3">
        <f>Table3[[#This Row],[RN Hours (excl. Admin, DON)]]/Table3[[#This Row],[MDS Census]]</f>
        <v>1.1392756021327453</v>
      </c>
      <c r="J159" s="3">
        <f t="shared" si="3"/>
        <v>277.8024444444444</v>
      </c>
      <c r="K159" s="3">
        <f>SUM(Table3[[#This Row],[RN Hours (excl. Admin, DON)]], Table3[[#This Row],[LPN Hours (excl. Admin)]], Table3[[#This Row],[CNA Hours]], Table3[[#This Row],[NA TR Hours]], Table3[[#This Row],[Med Aide/Tech Hours]])</f>
        <v>272.91355555555555</v>
      </c>
      <c r="L159" s="3">
        <f>SUM(Table3[[#This Row],[RN Hours (excl. Admin, DON)]:[RN DON Hours]])</f>
        <v>73.739111111111114</v>
      </c>
      <c r="M159" s="3">
        <v>68.850222222222229</v>
      </c>
      <c r="N159" s="3">
        <v>0</v>
      </c>
      <c r="O159" s="3">
        <v>4.8888888888888893</v>
      </c>
      <c r="P159" s="3">
        <f>SUM(Table3[[#This Row],[LPN Hours (excl. Admin)]:[LPN Admin Hours]])</f>
        <v>42.107888888888887</v>
      </c>
      <c r="Q159" s="3">
        <v>42.107888888888887</v>
      </c>
      <c r="R159" s="3">
        <v>0</v>
      </c>
      <c r="S159" s="3">
        <f>SUM(Table3[[#This Row],[CNA Hours]], Table3[[#This Row],[NA TR Hours]], Table3[[#This Row],[Med Aide/Tech Hours]])</f>
        <v>161.95544444444442</v>
      </c>
      <c r="T159" s="3">
        <v>157.31633333333332</v>
      </c>
      <c r="U159" s="3">
        <v>0</v>
      </c>
      <c r="V159" s="3">
        <v>4.6391111111111103</v>
      </c>
      <c r="W159" s="3">
        <f>SUM(Table3[[#This Row],[RN Hours Contract]:[Med Aide Hours Contract]])</f>
        <v>6.4396666666666667</v>
      </c>
      <c r="X159" s="3">
        <v>1.2006666666666668</v>
      </c>
      <c r="Y159" s="3">
        <v>0</v>
      </c>
      <c r="Z159" s="3">
        <v>0</v>
      </c>
      <c r="AA159" s="3">
        <v>5.1501111111111113</v>
      </c>
      <c r="AB159" s="3">
        <v>0</v>
      </c>
      <c r="AC159" s="3">
        <v>8.8888888888888892E-2</v>
      </c>
      <c r="AD159" s="3">
        <v>0</v>
      </c>
      <c r="AE159" s="3">
        <v>0</v>
      </c>
      <c r="AF159" t="s">
        <v>157</v>
      </c>
      <c r="AG159" s="13">
        <v>4</v>
      </c>
      <c r="AQ159"/>
    </row>
    <row r="160" spans="1:43" x14ac:dyDescent="0.2">
      <c r="A160" t="s">
        <v>407</v>
      </c>
      <c r="B160" t="s">
        <v>568</v>
      </c>
      <c r="C160" t="s">
        <v>885</v>
      </c>
      <c r="D160" t="s">
        <v>1041</v>
      </c>
      <c r="E160" s="3">
        <v>67.466666666666669</v>
      </c>
      <c r="F160" s="3">
        <f>Table3[[#This Row],[Total Hours Nurse Staffing]]/Table3[[#This Row],[MDS Census]]</f>
        <v>4.1161972990777338</v>
      </c>
      <c r="G160" s="3">
        <f>Table3[[#This Row],[Total Direct Care Staff Hours]]/Table3[[#This Row],[MDS Census]]</f>
        <v>3.7281159420289853</v>
      </c>
      <c r="H160" s="3">
        <f>Table3[[#This Row],[Total RN Hours (w/ Admin, DON)]]/Table3[[#This Row],[MDS Census]]</f>
        <v>0.68903656126482216</v>
      </c>
      <c r="I160" s="3">
        <f>Table3[[#This Row],[RN Hours (excl. Admin, DON)]]/Table3[[#This Row],[MDS Census]]</f>
        <v>0.3009552042160738</v>
      </c>
      <c r="J160" s="3">
        <f t="shared" si="3"/>
        <v>277.70611111111111</v>
      </c>
      <c r="K160" s="3">
        <f>SUM(Table3[[#This Row],[RN Hours (excl. Admin, DON)]], Table3[[#This Row],[LPN Hours (excl. Admin)]], Table3[[#This Row],[CNA Hours]], Table3[[#This Row],[NA TR Hours]], Table3[[#This Row],[Med Aide/Tech Hours]])</f>
        <v>251.52355555555556</v>
      </c>
      <c r="L160" s="3">
        <f>SUM(Table3[[#This Row],[RN Hours (excl. Admin, DON)]:[RN DON Hours]])</f>
        <v>46.487000000000002</v>
      </c>
      <c r="M160" s="3">
        <v>20.304444444444446</v>
      </c>
      <c r="N160" s="3">
        <v>20.315888888888892</v>
      </c>
      <c r="O160" s="3">
        <v>5.8666666666666663</v>
      </c>
      <c r="P160" s="3">
        <f>SUM(Table3[[#This Row],[LPN Hours (excl. Admin)]:[LPN Admin Hours]])</f>
        <v>114.46666666666667</v>
      </c>
      <c r="Q160" s="3">
        <v>114.46666666666667</v>
      </c>
      <c r="R160" s="3">
        <v>0</v>
      </c>
      <c r="S160" s="3">
        <f>SUM(Table3[[#This Row],[CNA Hours]], Table3[[#This Row],[NA TR Hours]], Table3[[#This Row],[Med Aide/Tech Hours]])</f>
        <v>116.75244444444444</v>
      </c>
      <c r="T160" s="3">
        <v>116.75244444444444</v>
      </c>
      <c r="U160" s="3">
        <v>0</v>
      </c>
      <c r="V160" s="3">
        <v>0</v>
      </c>
      <c r="W160" s="3">
        <f>SUM(Table3[[#This Row],[RN Hours Contract]:[Med Aide Hours Contract]])</f>
        <v>0</v>
      </c>
      <c r="X160" s="3">
        <v>0</v>
      </c>
      <c r="Y160" s="3">
        <v>0</v>
      </c>
      <c r="Z160" s="3">
        <v>0</v>
      </c>
      <c r="AA160" s="3">
        <v>0</v>
      </c>
      <c r="AB160" s="3">
        <v>0</v>
      </c>
      <c r="AC160" s="3">
        <v>0</v>
      </c>
      <c r="AD160" s="3">
        <v>0</v>
      </c>
      <c r="AE160" s="3">
        <v>0</v>
      </c>
      <c r="AF160" t="s">
        <v>158</v>
      </c>
      <c r="AG160" s="13">
        <v>4</v>
      </c>
      <c r="AQ160"/>
    </row>
    <row r="161" spans="1:43" x14ac:dyDescent="0.2">
      <c r="A161" t="s">
        <v>407</v>
      </c>
      <c r="B161" t="s">
        <v>569</v>
      </c>
      <c r="C161" t="s">
        <v>921</v>
      </c>
      <c r="D161" t="s">
        <v>1022</v>
      </c>
      <c r="E161" s="3">
        <v>85.233333333333334</v>
      </c>
      <c r="F161" s="3">
        <f>Table3[[#This Row],[Total Hours Nurse Staffing]]/Table3[[#This Row],[MDS Census]]</f>
        <v>4.0760657019945246</v>
      </c>
      <c r="G161" s="3">
        <f>Table3[[#This Row],[Total Direct Care Staff Hours]]/Table3[[#This Row],[MDS Census]]</f>
        <v>3.5452353017859468</v>
      </c>
      <c r="H161" s="3">
        <f>Table3[[#This Row],[Total RN Hours (w/ Admin, DON)]]/Table3[[#This Row],[MDS Census]]</f>
        <v>0.98002216138704223</v>
      </c>
      <c r="I161" s="3">
        <f>Table3[[#This Row],[RN Hours (excl. Admin, DON)]]/Table3[[#This Row],[MDS Census]]</f>
        <v>0.55918393951244949</v>
      </c>
      <c r="J161" s="3">
        <f t="shared" si="3"/>
        <v>347.41666666666663</v>
      </c>
      <c r="K161" s="3">
        <f>SUM(Table3[[#This Row],[RN Hours (excl. Admin, DON)]], Table3[[#This Row],[LPN Hours (excl. Admin)]], Table3[[#This Row],[CNA Hours]], Table3[[#This Row],[NA TR Hours]], Table3[[#This Row],[Med Aide/Tech Hours]])</f>
        <v>302.17222222222222</v>
      </c>
      <c r="L161" s="3">
        <f>SUM(Table3[[#This Row],[RN Hours (excl. Admin, DON)]:[RN DON Hours]])</f>
        <v>83.530555555555566</v>
      </c>
      <c r="M161" s="3">
        <v>47.661111111111111</v>
      </c>
      <c r="N161" s="3">
        <v>33.736111111111114</v>
      </c>
      <c r="O161" s="3">
        <v>2.1333333333333333</v>
      </c>
      <c r="P161" s="3">
        <f>SUM(Table3[[#This Row],[LPN Hours (excl. Admin)]:[LPN Admin Hours]])</f>
        <v>66.49444444444444</v>
      </c>
      <c r="Q161" s="3">
        <v>57.119444444444447</v>
      </c>
      <c r="R161" s="3">
        <v>9.375</v>
      </c>
      <c r="S161" s="3">
        <f>SUM(Table3[[#This Row],[CNA Hours]], Table3[[#This Row],[NA TR Hours]], Table3[[#This Row],[Med Aide/Tech Hours]])</f>
        <v>197.39166666666665</v>
      </c>
      <c r="T161" s="3">
        <v>167.96944444444443</v>
      </c>
      <c r="U161" s="3">
        <v>4.4527777777777775</v>
      </c>
      <c r="V161" s="3">
        <v>24.969444444444445</v>
      </c>
      <c r="W161" s="3">
        <f>SUM(Table3[[#This Row],[RN Hours Contract]:[Med Aide Hours Contract]])</f>
        <v>0</v>
      </c>
      <c r="X161" s="3">
        <v>0</v>
      </c>
      <c r="Y161" s="3">
        <v>0</v>
      </c>
      <c r="Z161" s="3">
        <v>0</v>
      </c>
      <c r="AA161" s="3">
        <v>0</v>
      </c>
      <c r="AB161" s="3">
        <v>0</v>
      </c>
      <c r="AC161" s="3">
        <v>0</v>
      </c>
      <c r="AD161" s="3">
        <v>0</v>
      </c>
      <c r="AE161" s="3">
        <v>0</v>
      </c>
      <c r="AF161" t="s">
        <v>159</v>
      </c>
      <c r="AG161" s="13">
        <v>4</v>
      </c>
      <c r="AQ161"/>
    </row>
    <row r="162" spans="1:43" x14ac:dyDescent="0.2">
      <c r="A162" t="s">
        <v>407</v>
      </c>
      <c r="B162" t="s">
        <v>570</v>
      </c>
      <c r="C162" t="s">
        <v>852</v>
      </c>
      <c r="D162" t="s">
        <v>1067</v>
      </c>
      <c r="E162" s="3">
        <v>64.811111111111117</v>
      </c>
      <c r="F162" s="3">
        <f>Table3[[#This Row],[Total Hours Nurse Staffing]]/Table3[[#This Row],[MDS Census]]</f>
        <v>3.7658854791702381</v>
      </c>
      <c r="G162" s="3">
        <f>Table3[[#This Row],[Total Direct Care Staff Hours]]/Table3[[#This Row],[MDS Census]]</f>
        <v>3.4682924738556489</v>
      </c>
      <c r="H162" s="3">
        <f>Table3[[#This Row],[Total RN Hours (w/ Admin, DON)]]/Table3[[#This Row],[MDS Census]]</f>
        <v>0.48299159951997256</v>
      </c>
      <c r="I162" s="3">
        <f>Table3[[#This Row],[RN Hours (excl. Admin, DON)]]/Table3[[#This Row],[MDS Census]]</f>
        <v>0.26906051774387107</v>
      </c>
      <c r="J162" s="3">
        <f t="shared" si="3"/>
        <v>244.07122222222222</v>
      </c>
      <c r="K162" s="3">
        <f>SUM(Table3[[#This Row],[RN Hours (excl. Admin, DON)]], Table3[[#This Row],[LPN Hours (excl. Admin)]], Table3[[#This Row],[CNA Hours]], Table3[[#This Row],[NA TR Hours]], Table3[[#This Row],[Med Aide/Tech Hours]])</f>
        <v>224.7838888888889</v>
      </c>
      <c r="L162" s="3">
        <f>SUM(Table3[[#This Row],[RN Hours (excl. Admin, DON)]:[RN DON Hours]])</f>
        <v>31.303222222222225</v>
      </c>
      <c r="M162" s="3">
        <v>17.438111111111112</v>
      </c>
      <c r="N162" s="3">
        <v>11.67622222222222</v>
      </c>
      <c r="O162" s="3">
        <v>2.1888888888888891</v>
      </c>
      <c r="P162" s="3">
        <f>SUM(Table3[[#This Row],[LPN Hours (excl. Admin)]:[LPN Admin Hours]])</f>
        <v>74.102888888888884</v>
      </c>
      <c r="Q162" s="3">
        <v>68.680666666666667</v>
      </c>
      <c r="R162" s="3">
        <v>5.4222222222222225</v>
      </c>
      <c r="S162" s="3">
        <f>SUM(Table3[[#This Row],[CNA Hours]], Table3[[#This Row],[NA TR Hours]], Table3[[#This Row],[Med Aide/Tech Hours]])</f>
        <v>138.66511111111112</v>
      </c>
      <c r="T162" s="3">
        <v>138.66511111111112</v>
      </c>
      <c r="U162" s="3">
        <v>0</v>
      </c>
      <c r="V162" s="3">
        <v>0</v>
      </c>
      <c r="W162" s="3">
        <f>SUM(Table3[[#This Row],[RN Hours Contract]:[Med Aide Hours Contract]])</f>
        <v>27.717555555555563</v>
      </c>
      <c r="X162" s="3">
        <v>0</v>
      </c>
      <c r="Y162" s="3">
        <v>0</v>
      </c>
      <c r="Z162" s="3">
        <v>0</v>
      </c>
      <c r="AA162" s="3">
        <v>19.031000000000006</v>
      </c>
      <c r="AB162" s="3">
        <v>0</v>
      </c>
      <c r="AC162" s="3">
        <v>8.6865555555555556</v>
      </c>
      <c r="AD162" s="3">
        <v>0</v>
      </c>
      <c r="AE162" s="3">
        <v>0</v>
      </c>
      <c r="AF162" t="s">
        <v>160</v>
      </c>
      <c r="AG162" s="13">
        <v>4</v>
      </c>
      <c r="AQ162"/>
    </row>
    <row r="163" spans="1:43" x14ac:dyDescent="0.2">
      <c r="A163" t="s">
        <v>407</v>
      </c>
      <c r="B163" t="s">
        <v>571</v>
      </c>
      <c r="C163" t="s">
        <v>944</v>
      </c>
      <c r="D163" t="s">
        <v>1036</v>
      </c>
      <c r="E163" s="3">
        <v>38.766666666666666</v>
      </c>
      <c r="F163" s="3">
        <f>Table3[[#This Row],[Total Hours Nurse Staffing]]/Table3[[#This Row],[MDS Census]]</f>
        <v>3.8587474921180851</v>
      </c>
      <c r="G163" s="3">
        <f>Table3[[#This Row],[Total Direct Care Staff Hours]]/Table3[[#This Row],[MDS Census]]</f>
        <v>3.5614560045858412</v>
      </c>
      <c r="H163" s="3">
        <f>Table3[[#This Row],[Total RN Hours (w/ Admin, DON)]]/Table3[[#This Row],[MDS Census]]</f>
        <v>1.5081083404987101</v>
      </c>
      <c r="I163" s="3">
        <f>Table3[[#This Row],[RN Hours (excl. Admin, DON)]]/Table3[[#This Row],[MDS Census]]</f>
        <v>1.210816852966466</v>
      </c>
      <c r="J163" s="3">
        <f t="shared" si="3"/>
        <v>149.59077777777776</v>
      </c>
      <c r="K163" s="3">
        <f>SUM(Table3[[#This Row],[RN Hours (excl. Admin, DON)]], Table3[[#This Row],[LPN Hours (excl. Admin)]], Table3[[#This Row],[CNA Hours]], Table3[[#This Row],[NA TR Hours]], Table3[[#This Row],[Med Aide/Tech Hours]])</f>
        <v>138.06577777777778</v>
      </c>
      <c r="L163" s="3">
        <f>SUM(Table3[[#This Row],[RN Hours (excl. Admin, DON)]:[RN DON Hours]])</f>
        <v>58.464333333333329</v>
      </c>
      <c r="M163" s="3">
        <v>46.93933333333333</v>
      </c>
      <c r="N163" s="3">
        <v>7.666666666666667</v>
      </c>
      <c r="O163" s="3">
        <v>3.8583333333333334</v>
      </c>
      <c r="P163" s="3">
        <f>SUM(Table3[[#This Row],[LPN Hours (excl. Admin)]:[LPN Admin Hours]])</f>
        <v>15.496111111111112</v>
      </c>
      <c r="Q163" s="3">
        <v>15.496111111111112</v>
      </c>
      <c r="R163" s="3">
        <v>0</v>
      </c>
      <c r="S163" s="3">
        <f>SUM(Table3[[#This Row],[CNA Hours]], Table3[[#This Row],[NA TR Hours]], Table3[[#This Row],[Med Aide/Tech Hours]])</f>
        <v>75.630333333333326</v>
      </c>
      <c r="T163" s="3">
        <v>75.630333333333326</v>
      </c>
      <c r="U163" s="3">
        <v>0</v>
      </c>
      <c r="V163" s="3">
        <v>0</v>
      </c>
      <c r="W163" s="3">
        <f>SUM(Table3[[#This Row],[RN Hours Contract]:[Med Aide Hours Contract]])</f>
        <v>0.18888888888888888</v>
      </c>
      <c r="X163" s="3">
        <v>0.18888888888888888</v>
      </c>
      <c r="Y163" s="3">
        <v>0</v>
      </c>
      <c r="Z163" s="3">
        <v>0</v>
      </c>
      <c r="AA163" s="3">
        <v>0</v>
      </c>
      <c r="AB163" s="3">
        <v>0</v>
      </c>
      <c r="AC163" s="3">
        <v>0</v>
      </c>
      <c r="AD163" s="3">
        <v>0</v>
      </c>
      <c r="AE163" s="3">
        <v>0</v>
      </c>
      <c r="AF163" t="s">
        <v>161</v>
      </c>
      <c r="AG163" s="13">
        <v>4</v>
      </c>
      <c r="AQ163"/>
    </row>
    <row r="164" spans="1:43" x14ac:dyDescent="0.2">
      <c r="A164" t="s">
        <v>407</v>
      </c>
      <c r="B164" t="s">
        <v>572</v>
      </c>
      <c r="C164" t="s">
        <v>843</v>
      </c>
      <c r="D164" t="s">
        <v>1021</v>
      </c>
      <c r="E164" s="3">
        <v>100.72222222222223</v>
      </c>
      <c r="F164" s="3">
        <f>Table3[[#This Row],[Total Hours Nurse Staffing]]/Table3[[#This Row],[MDS Census]]</f>
        <v>3.7460011031439597</v>
      </c>
      <c r="G164" s="3">
        <f>Table3[[#This Row],[Total Direct Care Staff Hours]]/Table3[[#This Row],[MDS Census]]</f>
        <v>3.4261445118587974</v>
      </c>
      <c r="H164" s="3">
        <f>Table3[[#This Row],[Total RN Hours (w/ Admin, DON)]]/Table3[[#This Row],[MDS Census]]</f>
        <v>0.56172090457804735</v>
      </c>
      <c r="I164" s="3">
        <f>Table3[[#This Row],[RN Hours (excl. Admin, DON)]]/Table3[[#This Row],[MDS Census]]</f>
        <v>0.29382239382239383</v>
      </c>
      <c r="J164" s="3">
        <f t="shared" si="3"/>
        <v>377.30555555555554</v>
      </c>
      <c r="K164" s="3">
        <f>SUM(Table3[[#This Row],[RN Hours (excl. Admin, DON)]], Table3[[#This Row],[LPN Hours (excl. Admin)]], Table3[[#This Row],[CNA Hours]], Table3[[#This Row],[NA TR Hours]], Table3[[#This Row],[Med Aide/Tech Hours]])</f>
        <v>345.0888888888889</v>
      </c>
      <c r="L164" s="3">
        <f>SUM(Table3[[#This Row],[RN Hours (excl. Admin, DON)]:[RN DON Hours]])</f>
        <v>56.577777777777776</v>
      </c>
      <c r="M164" s="3">
        <v>29.594444444444445</v>
      </c>
      <c r="N164" s="3">
        <v>21.56111111111111</v>
      </c>
      <c r="O164" s="3">
        <v>5.4222222222222225</v>
      </c>
      <c r="P164" s="3">
        <f>SUM(Table3[[#This Row],[LPN Hours (excl. Admin)]:[LPN Admin Hours]])</f>
        <v>100</v>
      </c>
      <c r="Q164" s="3">
        <v>94.766666666666666</v>
      </c>
      <c r="R164" s="3">
        <v>5.2333333333333334</v>
      </c>
      <c r="S164" s="3">
        <f>SUM(Table3[[#This Row],[CNA Hours]], Table3[[#This Row],[NA TR Hours]], Table3[[#This Row],[Med Aide/Tech Hours]])</f>
        <v>220.72777777777779</v>
      </c>
      <c r="T164" s="3">
        <v>220.72777777777779</v>
      </c>
      <c r="U164" s="3">
        <v>0</v>
      </c>
      <c r="V164" s="3">
        <v>0</v>
      </c>
      <c r="W164" s="3">
        <f>SUM(Table3[[#This Row],[RN Hours Contract]:[Med Aide Hours Contract]])</f>
        <v>0</v>
      </c>
      <c r="X164" s="3">
        <v>0</v>
      </c>
      <c r="Y164" s="3">
        <v>0</v>
      </c>
      <c r="Z164" s="3">
        <v>0</v>
      </c>
      <c r="AA164" s="3">
        <v>0</v>
      </c>
      <c r="AB164" s="3">
        <v>0</v>
      </c>
      <c r="AC164" s="3">
        <v>0</v>
      </c>
      <c r="AD164" s="3">
        <v>0</v>
      </c>
      <c r="AE164" s="3">
        <v>0</v>
      </c>
      <c r="AF164" t="s">
        <v>162</v>
      </c>
      <c r="AG164" s="13">
        <v>4</v>
      </c>
      <c r="AQ164"/>
    </row>
    <row r="165" spans="1:43" x14ac:dyDescent="0.2">
      <c r="A165" t="s">
        <v>407</v>
      </c>
      <c r="B165" t="s">
        <v>573</v>
      </c>
      <c r="C165" t="s">
        <v>945</v>
      </c>
      <c r="D165" t="s">
        <v>1069</v>
      </c>
      <c r="E165" s="3">
        <v>83.066666666666663</v>
      </c>
      <c r="F165" s="3">
        <f>Table3[[#This Row],[Total Hours Nurse Staffing]]/Table3[[#This Row],[MDS Census]]</f>
        <v>3.7030390583199577</v>
      </c>
      <c r="G165" s="3">
        <f>Table3[[#This Row],[Total Direct Care Staff Hours]]/Table3[[#This Row],[MDS Census]]</f>
        <v>3.3174050294275021</v>
      </c>
      <c r="H165" s="3">
        <f>Table3[[#This Row],[Total RN Hours (w/ Admin, DON)]]/Table3[[#This Row],[MDS Census]]</f>
        <v>0.38452782236490107</v>
      </c>
      <c r="I165" s="3">
        <f>Table3[[#This Row],[RN Hours (excl. Admin, DON)]]/Table3[[#This Row],[MDS Census]]</f>
        <v>0.15037854467629749</v>
      </c>
      <c r="J165" s="3">
        <f t="shared" si="3"/>
        <v>307.59911111111114</v>
      </c>
      <c r="K165" s="3">
        <f>SUM(Table3[[#This Row],[RN Hours (excl. Admin, DON)]], Table3[[#This Row],[LPN Hours (excl. Admin)]], Table3[[#This Row],[CNA Hours]], Table3[[#This Row],[NA TR Hours]], Table3[[#This Row],[Med Aide/Tech Hours]])</f>
        <v>275.56577777777784</v>
      </c>
      <c r="L165" s="3">
        <f>SUM(Table3[[#This Row],[RN Hours (excl. Admin, DON)]:[RN DON Hours]])</f>
        <v>31.941444444444446</v>
      </c>
      <c r="M165" s="3">
        <v>12.491444444444445</v>
      </c>
      <c r="N165" s="3">
        <v>13.466666666666667</v>
      </c>
      <c r="O165" s="3">
        <v>5.9833333333333334</v>
      </c>
      <c r="P165" s="3">
        <f>SUM(Table3[[#This Row],[LPN Hours (excl. Admin)]:[LPN Admin Hours]])</f>
        <v>86.598777777777784</v>
      </c>
      <c r="Q165" s="3">
        <v>74.015444444444455</v>
      </c>
      <c r="R165" s="3">
        <v>12.583333333333334</v>
      </c>
      <c r="S165" s="3">
        <f>SUM(Table3[[#This Row],[CNA Hours]], Table3[[#This Row],[NA TR Hours]], Table3[[#This Row],[Med Aide/Tech Hours]])</f>
        <v>189.05888888888893</v>
      </c>
      <c r="T165" s="3">
        <v>141.5337777777778</v>
      </c>
      <c r="U165" s="3">
        <v>35.667111111111119</v>
      </c>
      <c r="V165" s="3">
        <v>11.858000000000002</v>
      </c>
      <c r="W165" s="3">
        <f>SUM(Table3[[#This Row],[RN Hours Contract]:[Med Aide Hours Contract]])</f>
        <v>0</v>
      </c>
      <c r="X165" s="3">
        <v>0</v>
      </c>
      <c r="Y165" s="3">
        <v>0</v>
      </c>
      <c r="Z165" s="3">
        <v>0</v>
      </c>
      <c r="AA165" s="3">
        <v>0</v>
      </c>
      <c r="AB165" s="3">
        <v>0</v>
      </c>
      <c r="AC165" s="3">
        <v>0</v>
      </c>
      <c r="AD165" s="3">
        <v>0</v>
      </c>
      <c r="AE165" s="3">
        <v>0</v>
      </c>
      <c r="AF165" t="s">
        <v>163</v>
      </c>
      <c r="AG165" s="13">
        <v>4</v>
      </c>
      <c r="AQ165"/>
    </row>
    <row r="166" spans="1:43" x14ac:dyDescent="0.2">
      <c r="A166" t="s">
        <v>407</v>
      </c>
      <c r="B166" t="s">
        <v>574</v>
      </c>
      <c r="C166" t="s">
        <v>946</v>
      </c>
      <c r="D166" t="s">
        <v>1065</v>
      </c>
      <c r="E166" s="3">
        <v>63.922222222222224</v>
      </c>
      <c r="F166" s="3">
        <f>Table3[[#This Row],[Total Hours Nurse Staffing]]/Table3[[#This Row],[MDS Census]]</f>
        <v>3.5696784286459238</v>
      </c>
      <c r="G166" s="3">
        <f>Table3[[#This Row],[Total Direct Care Staff Hours]]/Table3[[#This Row],[MDS Census]]</f>
        <v>3.2601547018946642</v>
      </c>
      <c r="H166" s="3">
        <f>Table3[[#This Row],[Total RN Hours (w/ Admin, DON)]]/Table3[[#This Row],[MDS Census]]</f>
        <v>0.54700851729532418</v>
      </c>
      <c r="I166" s="3">
        <f>Table3[[#This Row],[RN Hours (excl. Admin, DON)]]/Table3[[#This Row],[MDS Census]]</f>
        <v>0.36107943681557447</v>
      </c>
      <c r="J166" s="3">
        <f t="shared" si="3"/>
        <v>228.18177777777777</v>
      </c>
      <c r="K166" s="3">
        <f>SUM(Table3[[#This Row],[RN Hours (excl. Admin, DON)]], Table3[[#This Row],[LPN Hours (excl. Admin)]], Table3[[#This Row],[CNA Hours]], Table3[[#This Row],[NA TR Hours]], Table3[[#This Row],[Med Aide/Tech Hours]])</f>
        <v>208.39633333333336</v>
      </c>
      <c r="L166" s="3">
        <f>SUM(Table3[[#This Row],[RN Hours (excl. Admin, DON)]:[RN DON Hours]])</f>
        <v>34.966000000000001</v>
      </c>
      <c r="M166" s="3">
        <v>23.081</v>
      </c>
      <c r="N166" s="3">
        <v>6.5516666666666667</v>
      </c>
      <c r="O166" s="3">
        <v>5.333333333333333</v>
      </c>
      <c r="P166" s="3">
        <f>SUM(Table3[[#This Row],[LPN Hours (excl. Admin)]:[LPN Admin Hours]])</f>
        <v>77.52011111111112</v>
      </c>
      <c r="Q166" s="3">
        <v>69.619666666666674</v>
      </c>
      <c r="R166" s="3">
        <v>7.9004444444444424</v>
      </c>
      <c r="S166" s="3">
        <f>SUM(Table3[[#This Row],[CNA Hours]], Table3[[#This Row],[NA TR Hours]], Table3[[#This Row],[Med Aide/Tech Hours]])</f>
        <v>115.69566666666665</v>
      </c>
      <c r="T166" s="3">
        <v>97.170888888888882</v>
      </c>
      <c r="U166" s="3">
        <v>18.524777777777771</v>
      </c>
      <c r="V166" s="3">
        <v>0</v>
      </c>
      <c r="W166" s="3">
        <f>SUM(Table3[[#This Row],[RN Hours Contract]:[Med Aide Hours Contract]])</f>
        <v>0</v>
      </c>
      <c r="X166" s="3">
        <v>0</v>
      </c>
      <c r="Y166" s="3">
        <v>0</v>
      </c>
      <c r="Z166" s="3">
        <v>0</v>
      </c>
      <c r="AA166" s="3">
        <v>0</v>
      </c>
      <c r="AB166" s="3">
        <v>0</v>
      </c>
      <c r="AC166" s="3">
        <v>0</v>
      </c>
      <c r="AD166" s="3">
        <v>0</v>
      </c>
      <c r="AE166" s="3">
        <v>0</v>
      </c>
      <c r="AF166" t="s">
        <v>164</v>
      </c>
      <c r="AG166" s="13">
        <v>4</v>
      </c>
      <c r="AQ166"/>
    </row>
    <row r="167" spans="1:43" x14ac:dyDescent="0.2">
      <c r="A167" t="s">
        <v>407</v>
      </c>
      <c r="B167" t="s">
        <v>575</v>
      </c>
      <c r="C167" t="s">
        <v>915</v>
      </c>
      <c r="D167" t="s">
        <v>1088</v>
      </c>
      <c r="E167" s="3">
        <v>75.644444444444446</v>
      </c>
      <c r="F167" s="3">
        <f>Table3[[#This Row],[Total Hours Nurse Staffing]]/Table3[[#This Row],[MDS Census]]</f>
        <v>3.6274603407755581</v>
      </c>
      <c r="G167" s="3">
        <f>Table3[[#This Row],[Total Direct Care Staff Hours]]/Table3[[#This Row],[MDS Census]]</f>
        <v>3.4279891304347827</v>
      </c>
      <c r="H167" s="3">
        <f>Table3[[#This Row],[Total RN Hours (w/ Admin, DON)]]/Table3[[#This Row],[MDS Census]]</f>
        <v>0.33111780258519391</v>
      </c>
      <c r="I167" s="3">
        <f>Table3[[#This Row],[RN Hours (excl. Admin, DON)]]/Table3[[#This Row],[MDS Census]]</f>
        <v>0.18981345475910691</v>
      </c>
      <c r="J167" s="3">
        <f t="shared" si="3"/>
        <v>274.39722222222224</v>
      </c>
      <c r="K167" s="3">
        <f>SUM(Table3[[#This Row],[RN Hours (excl. Admin, DON)]], Table3[[#This Row],[LPN Hours (excl. Admin)]], Table3[[#This Row],[CNA Hours]], Table3[[#This Row],[NA TR Hours]], Table3[[#This Row],[Med Aide/Tech Hours]])</f>
        <v>259.30833333333334</v>
      </c>
      <c r="L167" s="3">
        <f>SUM(Table3[[#This Row],[RN Hours (excl. Admin, DON)]:[RN DON Hours]])</f>
        <v>25.047222222222224</v>
      </c>
      <c r="M167" s="3">
        <v>14.358333333333333</v>
      </c>
      <c r="N167" s="3">
        <v>5.177777777777778</v>
      </c>
      <c r="O167" s="3">
        <v>5.5111111111111111</v>
      </c>
      <c r="P167" s="3">
        <f>SUM(Table3[[#This Row],[LPN Hours (excl. Admin)]:[LPN Admin Hours]])</f>
        <v>90.183333333333337</v>
      </c>
      <c r="Q167" s="3">
        <v>85.783333333333331</v>
      </c>
      <c r="R167" s="3">
        <v>4.4000000000000004</v>
      </c>
      <c r="S167" s="3">
        <f>SUM(Table3[[#This Row],[CNA Hours]], Table3[[#This Row],[NA TR Hours]], Table3[[#This Row],[Med Aide/Tech Hours]])</f>
        <v>159.16666666666666</v>
      </c>
      <c r="T167" s="3">
        <v>159.16666666666666</v>
      </c>
      <c r="U167" s="3">
        <v>0</v>
      </c>
      <c r="V167" s="3">
        <v>0</v>
      </c>
      <c r="W167" s="3">
        <f>SUM(Table3[[#This Row],[RN Hours Contract]:[Med Aide Hours Contract]])</f>
        <v>0</v>
      </c>
      <c r="X167" s="3">
        <v>0</v>
      </c>
      <c r="Y167" s="3">
        <v>0</v>
      </c>
      <c r="Z167" s="3">
        <v>0</v>
      </c>
      <c r="AA167" s="3">
        <v>0</v>
      </c>
      <c r="AB167" s="3">
        <v>0</v>
      </c>
      <c r="AC167" s="3">
        <v>0</v>
      </c>
      <c r="AD167" s="3">
        <v>0</v>
      </c>
      <c r="AE167" s="3">
        <v>0</v>
      </c>
      <c r="AF167" t="s">
        <v>165</v>
      </c>
      <c r="AG167" s="13">
        <v>4</v>
      </c>
      <c r="AQ167"/>
    </row>
    <row r="168" spans="1:43" x14ac:dyDescent="0.2">
      <c r="A168" t="s">
        <v>407</v>
      </c>
      <c r="B168" t="s">
        <v>576</v>
      </c>
      <c r="C168" t="s">
        <v>846</v>
      </c>
      <c r="D168" t="s">
        <v>1089</v>
      </c>
      <c r="E168" s="3">
        <v>66.63333333333334</v>
      </c>
      <c r="F168" s="3">
        <f>Table3[[#This Row],[Total Hours Nurse Staffing]]/Table3[[#This Row],[MDS Census]]</f>
        <v>3.7804202101050524</v>
      </c>
      <c r="G168" s="3">
        <f>Table3[[#This Row],[Total Direct Care Staff Hours]]/Table3[[#This Row],[MDS Census]]</f>
        <v>3.4504885776221443</v>
      </c>
      <c r="H168" s="3">
        <f>Table3[[#This Row],[Total RN Hours (w/ Admin, DON)]]/Table3[[#This Row],[MDS Census]]</f>
        <v>0.68551609137902281</v>
      </c>
      <c r="I168" s="3">
        <f>Table3[[#This Row],[RN Hours (excl. Admin, DON)]]/Table3[[#This Row],[MDS Census]]</f>
        <v>0.3586426546606637</v>
      </c>
      <c r="J168" s="3">
        <f t="shared" si="3"/>
        <v>251.90200000000002</v>
      </c>
      <c r="K168" s="3">
        <f>SUM(Table3[[#This Row],[RN Hours (excl. Admin, DON)]], Table3[[#This Row],[LPN Hours (excl. Admin)]], Table3[[#This Row],[CNA Hours]], Table3[[#This Row],[NA TR Hours]], Table3[[#This Row],[Med Aide/Tech Hours]])</f>
        <v>229.91755555555557</v>
      </c>
      <c r="L168" s="3">
        <f>SUM(Table3[[#This Row],[RN Hours (excl. Admin, DON)]:[RN DON Hours]])</f>
        <v>45.678222222222225</v>
      </c>
      <c r="M168" s="3">
        <v>23.897555555555559</v>
      </c>
      <c r="N168" s="3">
        <v>16.992777777777778</v>
      </c>
      <c r="O168" s="3">
        <v>4.7878888888888893</v>
      </c>
      <c r="P168" s="3">
        <f>SUM(Table3[[#This Row],[LPN Hours (excl. Admin)]:[LPN Admin Hours]])</f>
        <v>67.137111111111111</v>
      </c>
      <c r="Q168" s="3">
        <v>66.933333333333337</v>
      </c>
      <c r="R168" s="3">
        <v>0.20377777777777778</v>
      </c>
      <c r="S168" s="3">
        <f>SUM(Table3[[#This Row],[CNA Hours]], Table3[[#This Row],[NA TR Hours]], Table3[[#This Row],[Med Aide/Tech Hours]])</f>
        <v>139.08666666666667</v>
      </c>
      <c r="T168" s="3">
        <v>138.69866666666667</v>
      </c>
      <c r="U168" s="3">
        <v>0.38800000000000001</v>
      </c>
      <c r="V168" s="3">
        <v>0</v>
      </c>
      <c r="W168" s="3">
        <f>SUM(Table3[[#This Row],[RN Hours Contract]:[Med Aide Hours Contract]])</f>
        <v>71.219222222222214</v>
      </c>
      <c r="X168" s="3">
        <v>0</v>
      </c>
      <c r="Y168" s="3">
        <v>0</v>
      </c>
      <c r="Z168" s="3">
        <v>0</v>
      </c>
      <c r="AA168" s="3">
        <v>20.938000000000002</v>
      </c>
      <c r="AB168" s="3">
        <v>0</v>
      </c>
      <c r="AC168" s="3">
        <v>50.281222222222219</v>
      </c>
      <c r="AD168" s="3">
        <v>0</v>
      </c>
      <c r="AE168" s="3">
        <v>0</v>
      </c>
      <c r="AF168" t="s">
        <v>166</v>
      </c>
      <c r="AG168" s="13">
        <v>4</v>
      </c>
      <c r="AQ168"/>
    </row>
    <row r="169" spans="1:43" x14ac:dyDescent="0.2">
      <c r="A169" t="s">
        <v>407</v>
      </c>
      <c r="B169" t="s">
        <v>577</v>
      </c>
      <c r="C169" t="s">
        <v>947</v>
      </c>
      <c r="D169" t="s">
        <v>1090</v>
      </c>
      <c r="E169" s="3">
        <v>48.111111111111114</v>
      </c>
      <c r="F169" s="3">
        <f>Table3[[#This Row],[Total Hours Nurse Staffing]]/Table3[[#This Row],[MDS Census]]</f>
        <v>4.1138591224018466</v>
      </c>
      <c r="G169" s="3">
        <f>Table3[[#This Row],[Total Direct Care Staff Hours]]/Table3[[#This Row],[MDS Census]]</f>
        <v>3.5813533487297922</v>
      </c>
      <c r="H169" s="3">
        <f>Table3[[#This Row],[Total RN Hours (w/ Admin, DON)]]/Table3[[#This Row],[MDS Census]]</f>
        <v>0.4818683602771362</v>
      </c>
      <c r="I169" s="3">
        <f>Table3[[#This Row],[RN Hours (excl. Admin, DON)]]/Table3[[#This Row],[MDS Census]]</f>
        <v>0.16962817551963047</v>
      </c>
      <c r="J169" s="3">
        <f t="shared" si="3"/>
        <v>197.92233333333331</v>
      </c>
      <c r="K169" s="3">
        <f>SUM(Table3[[#This Row],[RN Hours (excl. Admin, DON)]], Table3[[#This Row],[LPN Hours (excl. Admin)]], Table3[[#This Row],[CNA Hours]], Table3[[#This Row],[NA TR Hours]], Table3[[#This Row],[Med Aide/Tech Hours]])</f>
        <v>172.3028888888889</v>
      </c>
      <c r="L169" s="3">
        <f>SUM(Table3[[#This Row],[RN Hours (excl. Admin, DON)]:[RN DON Hours]])</f>
        <v>23.18322222222222</v>
      </c>
      <c r="M169" s="3">
        <v>8.1609999999999996</v>
      </c>
      <c r="N169" s="3">
        <v>8.8000000000000007</v>
      </c>
      <c r="O169" s="3">
        <v>6.2222222222222223</v>
      </c>
      <c r="P169" s="3">
        <f>SUM(Table3[[#This Row],[LPN Hours (excl. Admin)]:[LPN Admin Hours]])</f>
        <v>58.681666666666672</v>
      </c>
      <c r="Q169" s="3">
        <v>48.084444444444451</v>
      </c>
      <c r="R169" s="3">
        <v>10.597222222222221</v>
      </c>
      <c r="S169" s="3">
        <f>SUM(Table3[[#This Row],[CNA Hours]], Table3[[#This Row],[NA TR Hours]], Table3[[#This Row],[Med Aide/Tech Hours]])</f>
        <v>116.05744444444444</v>
      </c>
      <c r="T169" s="3">
        <v>110.68522222222222</v>
      </c>
      <c r="U169" s="3">
        <v>0</v>
      </c>
      <c r="V169" s="3">
        <v>5.3722222222222218</v>
      </c>
      <c r="W169" s="3">
        <f>SUM(Table3[[#This Row],[RN Hours Contract]:[Med Aide Hours Contract]])</f>
        <v>61.655666666666654</v>
      </c>
      <c r="X169" s="3">
        <v>1.4387777777777779</v>
      </c>
      <c r="Y169" s="3">
        <v>0</v>
      </c>
      <c r="Z169" s="3">
        <v>1.9555555555555555</v>
      </c>
      <c r="AA169" s="3">
        <v>11.812222222222221</v>
      </c>
      <c r="AB169" s="3">
        <v>0</v>
      </c>
      <c r="AC169" s="3">
        <v>46.449111111111101</v>
      </c>
      <c r="AD169" s="3">
        <v>0</v>
      </c>
      <c r="AE169" s="3">
        <v>0</v>
      </c>
      <c r="AF169" t="s">
        <v>167</v>
      </c>
      <c r="AG169" s="13">
        <v>4</v>
      </c>
      <c r="AQ169"/>
    </row>
    <row r="170" spans="1:43" x14ac:dyDescent="0.2">
      <c r="A170" t="s">
        <v>407</v>
      </c>
      <c r="B170" t="s">
        <v>578</v>
      </c>
      <c r="C170" t="s">
        <v>849</v>
      </c>
      <c r="D170" t="s">
        <v>1014</v>
      </c>
      <c r="E170" s="3">
        <v>59.144444444444446</v>
      </c>
      <c r="F170" s="3">
        <f>Table3[[#This Row],[Total Hours Nurse Staffing]]/Table3[[#This Row],[MDS Census]]</f>
        <v>3.8479842194251361</v>
      </c>
      <c r="G170" s="3">
        <f>Table3[[#This Row],[Total Direct Care Staff Hours]]/Table3[[#This Row],[MDS Census]]</f>
        <v>3.3304414803682136</v>
      </c>
      <c r="H170" s="3">
        <f>Table3[[#This Row],[Total RN Hours (w/ Admin, DON)]]/Table3[[#This Row],[MDS Census]]</f>
        <v>0.6480612436595905</v>
      </c>
      <c r="I170" s="3">
        <f>Table3[[#This Row],[RN Hours (excl. Admin, DON)]]/Table3[[#This Row],[MDS Census]]</f>
        <v>0.24070073266954722</v>
      </c>
      <c r="J170" s="3">
        <f t="shared" si="3"/>
        <v>227.58688888888889</v>
      </c>
      <c r="K170" s="3">
        <f>SUM(Table3[[#This Row],[RN Hours (excl. Admin, DON)]], Table3[[#This Row],[LPN Hours (excl. Admin)]], Table3[[#This Row],[CNA Hours]], Table3[[#This Row],[NA TR Hours]], Table3[[#This Row],[Med Aide/Tech Hours]])</f>
        <v>196.97711111111113</v>
      </c>
      <c r="L170" s="3">
        <f>SUM(Table3[[#This Row],[RN Hours (excl. Admin, DON)]:[RN DON Hours]])</f>
        <v>38.329222222222228</v>
      </c>
      <c r="M170" s="3">
        <v>14.236111111111111</v>
      </c>
      <c r="N170" s="3">
        <v>15.651444444444445</v>
      </c>
      <c r="O170" s="3">
        <v>8.4416666666666664</v>
      </c>
      <c r="P170" s="3">
        <f>SUM(Table3[[#This Row],[LPN Hours (excl. Admin)]:[LPN Admin Hours]])</f>
        <v>74.763000000000005</v>
      </c>
      <c r="Q170" s="3">
        <v>68.24633333333334</v>
      </c>
      <c r="R170" s="3">
        <v>6.5166666666666666</v>
      </c>
      <c r="S170" s="3">
        <f>SUM(Table3[[#This Row],[CNA Hours]], Table3[[#This Row],[NA TR Hours]], Table3[[#This Row],[Med Aide/Tech Hours]])</f>
        <v>114.49466666666667</v>
      </c>
      <c r="T170" s="3">
        <v>114.49466666666667</v>
      </c>
      <c r="U170" s="3">
        <v>0</v>
      </c>
      <c r="V170" s="3">
        <v>0</v>
      </c>
      <c r="W170" s="3">
        <f>SUM(Table3[[#This Row],[RN Hours Contract]:[Med Aide Hours Contract]])</f>
        <v>60.791666666666657</v>
      </c>
      <c r="X170" s="3">
        <v>1.0583333333333333</v>
      </c>
      <c r="Y170" s="3">
        <v>0</v>
      </c>
      <c r="Z170" s="3">
        <v>0</v>
      </c>
      <c r="AA170" s="3">
        <v>46.49722222222222</v>
      </c>
      <c r="AB170" s="3">
        <v>0</v>
      </c>
      <c r="AC170" s="3">
        <v>13.236111111111111</v>
      </c>
      <c r="AD170" s="3">
        <v>0</v>
      </c>
      <c r="AE170" s="3">
        <v>0</v>
      </c>
      <c r="AF170" t="s">
        <v>168</v>
      </c>
      <c r="AG170" s="13">
        <v>4</v>
      </c>
      <c r="AQ170"/>
    </row>
    <row r="171" spans="1:43" x14ac:dyDescent="0.2">
      <c r="A171" t="s">
        <v>407</v>
      </c>
      <c r="B171" t="s">
        <v>579</v>
      </c>
      <c r="C171" t="s">
        <v>948</v>
      </c>
      <c r="D171" t="s">
        <v>1069</v>
      </c>
      <c r="E171" s="3">
        <v>59.3</v>
      </c>
      <c r="F171" s="3">
        <f>Table3[[#This Row],[Total Hours Nurse Staffing]]/Table3[[#This Row],[MDS Census]]</f>
        <v>5.596215102117295</v>
      </c>
      <c r="G171" s="3">
        <f>Table3[[#This Row],[Total Direct Care Staff Hours]]/Table3[[#This Row],[MDS Census]]</f>
        <v>4.8761289113734305</v>
      </c>
      <c r="H171" s="3">
        <f>Table3[[#This Row],[Total RN Hours (w/ Admin, DON)]]/Table3[[#This Row],[MDS Census]]</f>
        <v>0.80991193554431329</v>
      </c>
      <c r="I171" s="3">
        <f>Table3[[#This Row],[RN Hours (excl. Admin, DON)]]/Table3[[#This Row],[MDS Census]]</f>
        <v>0.33162825557429271</v>
      </c>
      <c r="J171" s="3">
        <f t="shared" si="3"/>
        <v>331.85555555555555</v>
      </c>
      <c r="K171" s="3">
        <f>SUM(Table3[[#This Row],[RN Hours (excl. Admin, DON)]], Table3[[#This Row],[LPN Hours (excl. Admin)]], Table3[[#This Row],[CNA Hours]], Table3[[#This Row],[NA TR Hours]], Table3[[#This Row],[Med Aide/Tech Hours]])</f>
        <v>289.15444444444444</v>
      </c>
      <c r="L171" s="3">
        <f>SUM(Table3[[#This Row],[RN Hours (excl. Admin, DON)]:[RN DON Hours]])</f>
        <v>48.027777777777779</v>
      </c>
      <c r="M171" s="3">
        <v>19.665555555555557</v>
      </c>
      <c r="N171" s="3">
        <v>28.362222222222222</v>
      </c>
      <c r="O171" s="3">
        <v>0</v>
      </c>
      <c r="P171" s="3">
        <f>SUM(Table3[[#This Row],[LPN Hours (excl. Admin)]:[LPN Admin Hours]])</f>
        <v>85.231111111111119</v>
      </c>
      <c r="Q171" s="3">
        <v>70.89222222222223</v>
      </c>
      <c r="R171" s="3">
        <v>14.338888888888892</v>
      </c>
      <c r="S171" s="3">
        <f>SUM(Table3[[#This Row],[CNA Hours]], Table3[[#This Row],[NA TR Hours]], Table3[[#This Row],[Med Aide/Tech Hours]])</f>
        <v>198.59666666666666</v>
      </c>
      <c r="T171" s="3">
        <v>198.59666666666666</v>
      </c>
      <c r="U171" s="3">
        <v>0</v>
      </c>
      <c r="V171" s="3">
        <v>0</v>
      </c>
      <c r="W171" s="3">
        <f>SUM(Table3[[#This Row],[RN Hours Contract]:[Med Aide Hours Contract]])</f>
        <v>0</v>
      </c>
      <c r="X171" s="3">
        <v>0</v>
      </c>
      <c r="Y171" s="3">
        <v>0</v>
      </c>
      <c r="Z171" s="3">
        <v>0</v>
      </c>
      <c r="AA171" s="3">
        <v>0</v>
      </c>
      <c r="AB171" s="3">
        <v>0</v>
      </c>
      <c r="AC171" s="3">
        <v>0</v>
      </c>
      <c r="AD171" s="3">
        <v>0</v>
      </c>
      <c r="AE171" s="3">
        <v>0</v>
      </c>
      <c r="AF171" t="s">
        <v>169</v>
      </c>
      <c r="AG171" s="13">
        <v>4</v>
      </c>
      <c r="AQ171"/>
    </row>
    <row r="172" spans="1:43" x14ac:dyDescent="0.2">
      <c r="A172" t="s">
        <v>407</v>
      </c>
      <c r="B172" t="s">
        <v>580</v>
      </c>
      <c r="C172" t="s">
        <v>949</v>
      </c>
      <c r="D172" t="s">
        <v>1091</v>
      </c>
      <c r="E172" s="3">
        <v>112.11111111111111</v>
      </c>
      <c r="F172" s="3">
        <f>Table3[[#This Row],[Total Hours Nurse Staffing]]/Table3[[#This Row],[MDS Census]]</f>
        <v>3.3171437066402376</v>
      </c>
      <c r="G172" s="3">
        <f>Table3[[#This Row],[Total Direct Care Staff Hours]]/Table3[[#This Row],[MDS Census]]</f>
        <v>3.0013111992071355</v>
      </c>
      <c r="H172" s="3">
        <f>Table3[[#This Row],[Total RN Hours (w/ Admin, DON)]]/Table3[[#This Row],[MDS Census]]</f>
        <v>0.47139048562933594</v>
      </c>
      <c r="I172" s="3">
        <f>Table3[[#This Row],[RN Hours (excl. Admin, DON)]]/Table3[[#This Row],[MDS Census]]</f>
        <v>0.22144003964321107</v>
      </c>
      <c r="J172" s="3">
        <f t="shared" si="3"/>
        <v>371.88866666666667</v>
      </c>
      <c r="K172" s="3">
        <f>SUM(Table3[[#This Row],[RN Hours (excl. Admin, DON)]], Table3[[#This Row],[LPN Hours (excl. Admin)]], Table3[[#This Row],[CNA Hours]], Table3[[#This Row],[NA TR Hours]], Table3[[#This Row],[Med Aide/Tech Hours]])</f>
        <v>336.48033333333331</v>
      </c>
      <c r="L172" s="3">
        <f>SUM(Table3[[#This Row],[RN Hours (excl. Admin, DON)]:[RN DON Hours]])</f>
        <v>52.848111111111109</v>
      </c>
      <c r="M172" s="3">
        <v>24.825888888888887</v>
      </c>
      <c r="N172" s="3">
        <v>23.4</v>
      </c>
      <c r="O172" s="3">
        <v>4.6222222222222218</v>
      </c>
      <c r="P172" s="3">
        <f>SUM(Table3[[#This Row],[LPN Hours (excl. Admin)]:[LPN Admin Hours]])</f>
        <v>92.290111111111102</v>
      </c>
      <c r="Q172" s="3">
        <v>84.903999999999996</v>
      </c>
      <c r="R172" s="3">
        <v>7.3861111111111111</v>
      </c>
      <c r="S172" s="3">
        <f>SUM(Table3[[#This Row],[CNA Hours]], Table3[[#This Row],[NA TR Hours]], Table3[[#This Row],[Med Aide/Tech Hours]])</f>
        <v>226.75044444444444</v>
      </c>
      <c r="T172" s="3">
        <v>199.91433333333333</v>
      </c>
      <c r="U172" s="3">
        <v>0</v>
      </c>
      <c r="V172" s="3">
        <v>26.836111111111112</v>
      </c>
      <c r="W172" s="3">
        <f>SUM(Table3[[#This Row],[RN Hours Contract]:[Med Aide Hours Contract]])</f>
        <v>69.083111111111123</v>
      </c>
      <c r="X172" s="3">
        <v>1.8342222222222224</v>
      </c>
      <c r="Y172" s="3">
        <v>0</v>
      </c>
      <c r="Z172" s="3">
        <v>0</v>
      </c>
      <c r="AA172" s="3">
        <v>37.204000000000015</v>
      </c>
      <c r="AB172" s="3">
        <v>0</v>
      </c>
      <c r="AC172" s="3">
        <v>30.044888888888888</v>
      </c>
      <c r="AD172" s="3">
        <v>0</v>
      </c>
      <c r="AE172" s="3">
        <v>0</v>
      </c>
      <c r="AF172" t="s">
        <v>170</v>
      </c>
      <c r="AG172" s="13">
        <v>4</v>
      </c>
      <c r="AQ172"/>
    </row>
    <row r="173" spans="1:43" x14ac:dyDescent="0.2">
      <c r="A173" t="s">
        <v>407</v>
      </c>
      <c r="B173" t="s">
        <v>581</v>
      </c>
      <c r="C173" t="s">
        <v>862</v>
      </c>
      <c r="D173" t="s">
        <v>1081</v>
      </c>
      <c r="E173" s="3">
        <v>60.011111111111113</v>
      </c>
      <c r="F173" s="3">
        <f>Table3[[#This Row],[Total Hours Nurse Staffing]]/Table3[[#This Row],[MDS Census]]</f>
        <v>3.3014645436030365</v>
      </c>
      <c r="G173" s="3">
        <f>Table3[[#This Row],[Total Direct Care Staff Hours]]/Table3[[#This Row],[MDS Census]]</f>
        <v>3.0298574338085533</v>
      </c>
      <c r="H173" s="3">
        <f>Table3[[#This Row],[Total RN Hours (w/ Admin, DON)]]/Table3[[#This Row],[MDS Census]]</f>
        <v>0.67856322903166078</v>
      </c>
      <c r="I173" s="3">
        <f>Table3[[#This Row],[RN Hours (excl. Admin, DON)]]/Table3[[#This Row],[MDS Census]]</f>
        <v>0.40695611923717828</v>
      </c>
      <c r="J173" s="3">
        <f t="shared" si="3"/>
        <v>198.12455555555556</v>
      </c>
      <c r="K173" s="3">
        <f>SUM(Table3[[#This Row],[RN Hours (excl. Admin, DON)]], Table3[[#This Row],[LPN Hours (excl. Admin)]], Table3[[#This Row],[CNA Hours]], Table3[[#This Row],[NA TR Hours]], Table3[[#This Row],[Med Aide/Tech Hours]])</f>
        <v>181.82511111111108</v>
      </c>
      <c r="L173" s="3">
        <f>SUM(Table3[[#This Row],[RN Hours (excl. Admin, DON)]:[RN DON Hours]])</f>
        <v>40.721333333333334</v>
      </c>
      <c r="M173" s="3">
        <v>24.421888888888887</v>
      </c>
      <c r="N173" s="3">
        <v>10.573444444444444</v>
      </c>
      <c r="O173" s="3">
        <v>5.7260000000000018</v>
      </c>
      <c r="P173" s="3">
        <f>SUM(Table3[[#This Row],[LPN Hours (excl. Admin)]:[LPN Admin Hours]])</f>
        <v>49.459777777777781</v>
      </c>
      <c r="Q173" s="3">
        <v>49.459777777777781</v>
      </c>
      <c r="R173" s="3">
        <v>0</v>
      </c>
      <c r="S173" s="3">
        <f>SUM(Table3[[#This Row],[CNA Hours]], Table3[[#This Row],[NA TR Hours]], Table3[[#This Row],[Med Aide/Tech Hours]])</f>
        <v>107.94344444444444</v>
      </c>
      <c r="T173" s="3">
        <v>107.94344444444444</v>
      </c>
      <c r="U173" s="3">
        <v>0</v>
      </c>
      <c r="V173" s="3">
        <v>0</v>
      </c>
      <c r="W173" s="3">
        <f>SUM(Table3[[#This Row],[RN Hours Contract]:[Med Aide Hours Contract]])</f>
        <v>0</v>
      </c>
      <c r="X173" s="3">
        <v>0</v>
      </c>
      <c r="Y173" s="3">
        <v>0</v>
      </c>
      <c r="Z173" s="3">
        <v>0</v>
      </c>
      <c r="AA173" s="3">
        <v>0</v>
      </c>
      <c r="AB173" s="3">
        <v>0</v>
      </c>
      <c r="AC173" s="3">
        <v>0</v>
      </c>
      <c r="AD173" s="3">
        <v>0</v>
      </c>
      <c r="AE173" s="3">
        <v>0</v>
      </c>
      <c r="AF173" t="s">
        <v>171</v>
      </c>
      <c r="AG173" s="13">
        <v>4</v>
      </c>
      <c r="AQ173"/>
    </row>
    <row r="174" spans="1:43" x14ac:dyDescent="0.2">
      <c r="A174" t="s">
        <v>407</v>
      </c>
      <c r="B174" t="s">
        <v>582</v>
      </c>
      <c r="C174" t="s">
        <v>950</v>
      </c>
      <c r="D174" t="s">
        <v>1021</v>
      </c>
      <c r="E174" s="3">
        <v>80.188888888888883</v>
      </c>
      <c r="F174" s="3">
        <f>Table3[[#This Row],[Total Hours Nurse Staffing]]/Table3[[#This Row],[MDS Census]]</f>
        <v>3.454440903422475</v>
      </c>
      <c r="G174" s="3">
        <f>Table3[[#This Row],[Total Direct Care Staff Hours]]/Table3[[#This Row],[MDS Census]]</f>
        <v>3.1932520437855065</v>
      </c>
      <c r="H174" s="3">
        <f>Table3[[#This Row],[Total RN Hours (w/ Admin, DON)]]/Table3[[#This Row],[MDS Census]]</f>
        <v>0.66557018151586544</v>
      </c>
      <c r="I174" s="3">
        <f>Table3[[#This Row],[RN Hours (excl. Admin, DON)]]/Table3[[#This Row],[MDS Census]]</f>
        <v>0.40438132187889708</v>
      </c>
      <c r="J174" s="3">
        <f t="shared" si="3"/>
        <v>277.00777777777779</v>
      </c>
      <c r="K174" s="3">
        <f>SUM(Table3[[#This Row],[RN Hours (excl. Admin, DON)]], Table3[[#This Row],[LPN Hours (excl. Admin)]], Table3[[#This Row],[CNA Hours]], Table3[[#This Row],[NA TR Hours]], Table3[[#This Row],[Med Aide/Tech Hours]])</f>
        <v>256.06333333333333</v>
      </c>
      <c r="L174" s="3">
        <f>SUM(Table3[[#This Row],[RN Hours (excl. Admin, DON)]:[RN DON Hours]])</f>
        <v>53.37133333333334</v>
      </c>
      <c r="M174" s="3">
        <v>32.42688888888889</v>
      </c>
      <c r="N174" s="3">
        <v>15.78888888888889</v>
      </c>
      <c r="O174" s="3">
        <v>5.1555555555555559</v>
      </c>
      <c r="P174" s="3">
        <f>SUM(Table3[[#This Row],[LPN Hours (excl. Admin)]:[LPN Admin Hours]])</f>
        <v>64.154444444444437</v>
      </c>
      <c r="Q174" s="3">
        <v>64.154444444444437</v>
      </c>
      <c r="R174" s="3">
        <v>0</v>
      </c>
      <c r="S174" s="3">
        <f>SUM(Table3[[#This Row],[CNA Hours]], Table3[[#This Row],[NA TR Hours]], Table3[[#This Row],[Med Aide/Tech Hours]])</f>
        <v>159.482</v>
      </c>
      <c r="T174" s="3">
        <v>115.09866666666666</v>
      </c>
      <c r="U174" s="3">
        <v>44.383333333333333</v>
      </c>
      <c r="V174" s="3">
        <v>0</v>
      </c>
      <c r="W174" s="3">
        <f>SUM(Table3[[#This Row],[RN Hours Contract]:[Med Aide Hours Contract]])</f>
        <v>3.6855555555555557</v>
      </c>
      <c r="X174" s="3">
        <v>9.6333333333333326E-2</v>
      </c>
      <c r="Y174" s="3">
        <v>0</v>
      </c>
      <c r="Z174" s="3">
        <v>0</v>
      </c>
      <c r="AA174" s="3">
        <v>1.3044444444444445</v>
      </c>
      <c r="AB174" s="3">
        <v>0</v>
      </c>
      <c r="AC174" s="3">
        <v>0.42922222222222223</v>
      </c>
      <c r="AD174" s="3">
        <v>1.8555555555555556</v>
      </c>
      <c r="AE174" s="3">
        <v>0</v>
      </c>
      <c r="AF174" t="s">
        <v>172</v>
      </c>
      <c r="AG174" s="13">
        <v>4</v>
      </c>
      <c r="AQ174"/>
    </row>
    <row r="175" spans="1:43" x14ac:dyDescent="0.2">
      <c r="A175" t="s">
        <v>407</v>
      </c>
      <c r="B175" t="s">
        <v>583</v>
      </c>
      <c r="C175" t="s">
        <v>837</v>
      </c>
      <c r="D175" t="s">
        <v>1038</v>
      </c>
      <c r="E175" s="3">
        <v>82.766666666666666</v>
      </c>
      <c r="F175" s="3">
        <f>Table3[[#This Row],[Total Hours Nurse Staffing]]/Table3[[#This Row],[MDS Census]]</f>
        <v>3.4951684789904687</v>
      </c>
      <c r="G175" s="3">
        <f>Table3[[#This Row],[Total Direct Care Staff Hours]]/Table3[[#This Row],[MDS Census]]</f>
        <v>3.2279514028728689</v>
      </c>
      <c r="H175" s="3">
        <f>Table3[[#This Row],[Total RN Hours (w/ Admin, DON)]]/Table3[[#This Row],[MDS Census]]</f>
        <v>0.58380319505973954</v>
      </c>
      <c r="I175" s="3">
        <f>Table3[[#This Row],[RN Hours (excl. Admin, DON)]]/Table3[[#This Row],[MDS Census]]</f>
        <v>0.39317358034635519</v>
      </c>
      <c r="J175" s="3">
        <f t="shared" si="3"/>
        <v>289.28344444444446</v>
      </c>
      <c r="K175" s="3">
        <f>SUM(Table3[[#This Row],[RN Hours (excl. Admin, DON)]], Table3[[#This Row],[LPN Hours (excl. Admin)]], Table3[[#This Row],[CNA Hours]], Table3[[#This Row],[NA TR Hours]], Table3[[#This Row],[Med Aide/Tech Hours]])</f>
        <v>267.16677777777778</v>
      </c>
      <c r="L175" s="3">
        <f>SUM(Table3[[#This Row],[RN Hours (excl. Admin, DON)]:[RN DON Hours]])</f>
        <v>48.319444444444443</v>
      </c>
      <c r="M175" s="3">
        <v>32.541666666666664</v>
      </c>
      <c r="N175" s="3">
        <v>10.766666666666667</v>
      </c>
      <c r="O175" s="3">
        <v>5.0111111111111111</v>
      </c>
      <c r="P175" s="3">
        <f>SUM(Table3[[#This Row],[LPN Hours (excl. Admin)]:[LPN Admin Hours]])</f>
        <v>62.783333333333331</v>
      </c>
      <c r="Q175" s="3">
        <v>56.444444444444443</v>
      </c>
      <c r="R175" s="3">
        <v>6.3388888888888886</v>
      </c>
      <c r="S175" s="3">
        <f>SUM(Table3[[#This Row],[CNA Hours]], Table3[[#This Row],[NA TR Hours]], Table3[[#This Row],[Med Aide/Tech Hours]])</f>
        <v>178.18066666666667</v>
      </c>
      <c r="T175" s="3">
        <v>167.04455555555555</v>
      </c>
      <c r="U175" s="3">
        <v>11.136111111111111</v>
      </c>
      <c r="V175" s="3">
        <v>0</v>
      </c>
      <c r="W175" s="3">
        <f>SUM(Table3[[#This Row],[RN Hours Contract]:[Med Aide Hours Contract]])</f>
        <v>4.8444444444444441</v>
      </c>
      <c r="X175" s="3">
        <v>0</v>
      </c>
      <c r="Y175" s="3">
        <v>0</v>
      </c>
      <c r="Z175" s="3">
        <v>0</v>
      </c>
      <c r="AA175" s="3">
        <v>0</v>
      </c>
      <c r="AB175" s="3">
        <v>0</v>
      </c>
      <c r="AC175" s="3">
        <v>0</v>
      </c>
      <c r="AD175" s="3">
        <v>4.8444444444444441</v>
      </c>
      <c r="AE175" s="3">
        <v>0</v>
      </c>
      <c r="AF175" t="s">
        <v>173</v>
      </c>
      <c r="AG175" s="13">
        <v>4</v>
      </c>
      <c r="AQ175"/>
    </row>
    <row r="176" spans="1:43" x14ac:dyDescent="0.2">
      <c r="A176" t="s">
        <v>407</v>
      </c>
      <c r="B176" t="s">
        <v>584</v>
      </c>
      <c r="C176" t="s">
        <v>951</v>
      </c>
      <c r="D176" t="s">
        <v>1028</v>
      </c>
      <c r="E176" s="3">
        <v>68.344444444444449</v>
      </c>
      <c r="F176" s="3">
        <f>Table3[[#This Row],[Total Hours Nurse Staffing]]/Table3[[#This Row],[MDS Census]]</f>
        <v>3.5290196715981139</v>
      </c>
      <c r="G176" s="3">
        <f>Table3[[#This Row],[Total Direct Care Staff Hours]]/Table3[[#This Row],[MDS Census]]</f>
        <v>3.0221915135750286</v>
      </c>
      <c r="H176" s="3">
        <f>Table3[[#This Row],[Total RN Hours (w/ Admin, DON)]]/Table3[[#This Row],[MDS Census]]</f>
        <v>0.69756950089416359</v>
      </c>
      <c r="I176" s="3">
        <f>Table3[[#This Row],[RN Hours (excl. Admin, DON)]]/Table3[[#This Row],[MDS Census]]</f>
        <v>0.2663388066980979</v>
      </c>
      <c r="J176" s="3">
        <f t="shared" si="3"/>
        <v>241.1888888888889</v>
      </c>
      <c r="K176" s="3">
        <f>SUM(Table3[[#This Row],[RN Hours (excl. Admin, DON)]], Table3[[#This Row],[LPN Hours (excl. Admin)]], Table3[[#This Row],[CNA Hours]], Table3[[#This Row],[NA TR Hours]], Table3[[#This Row],[Med Aide/Tech Hours]])</f>
        <v>206.55</v>
      </c>
      <c r="L176" s="3">
        <f>SUM(Table3[[#This Row],[RN Hours (excl. Admin, DON)]:[RN DON Hours]])</f>
        <v>47.675000000000004</v>
      </c>
      <c r="M176" s="3">
        <v>18.202777777777779</v>
      </c>
      <c r="N176" s="3">
        <v>24.138888888888889</v>
      </c>
      <c r="O176" s="3">
        <v>5.333333333333333</v>
      </c>
      <c r="P176" s="3">
        <f>SUM(Table3[[#This Row],[LPN Hours (excl. Admin)]:[LPN Admin Hours]])</f>
        <v>57.533333333333331</v>
      </c>
      <c r="Q176" s="3">
        <v>52.366666666666667</v>
      </c>
      <c r="R176" s="3">
        <v>5.166666666666667</v>
      </c>
      <c r="S176" s="3">
        <f>SUM(Table3[[#This Row],[CNA Hours]], Table3[[#This Row],[NA TR Hours]], Table3[[#This Row],[Med Aide/Tech Hours]])</f>
        <v>135.98055555555555</v>
      </c>
      <c r="T176" s="3">
        <v>126.04166666666667</v>
      </c>
      <c r="U176" s="3">
        <v>9.9388888888888882</v>
      </c>
      <c r="V176" s="3">
        <v>0</v>
      </c>
      <c r="W176" s="3">
        <f>SUM(Table3[[#This Row],[RN Hours Contract]:[Med Aide Hours Contract]])</f>
        <v>0</v>
      </c>
      <c r="X176" s="3">
        <v>0</v>
      </c>
      <c r="Y176" s="3">
        <v>0</v>
      </c>
      <c r="Z176" s="3">
        <v>0</v>
      </c>
      <c r="AA176" s="3">
        <v>0</v>
      </c>
      <c r="AB176" s="3">
        <v>0</v>
      </c>
      <c r="AC176" s="3">
        <v>0</v>
      </c>
      <c r="AD176" s="3">
        <v>0</v>
      </c>
      <c r="AE176" s="3">
        <v>0</v>
      </c>
      <c r="AF176" t="s">
        <v>174</v>
      </c>
      <c r="AG176" s="13">
        <v>4</v>
      </c>
      <c r="AQ176"/>
    </row>
    <row r="177" spans="1:43" x14ac:dyDescent="0.2">
      <c r="A177" t="s">
        <v>407</v>
      </c>
      <c r="B177" t="s">
        <v>585</v>
      </c>
      <c r="C177" t="s">
        <v>824</v>
      </c>
      <c r="D177" t="s">
        <v>1045</v>
      </c>
      <c r="E177" s="3">
        <v>18.355555555555554</v>
      </c>
      <c r="F177" s="3">
        <f>Table3[[#This Row],[Total Hours Nurse Staffing]]/Table3[[#This Row],[MDS Census]]</f>
        <v>7.7792736077481841</v>
      </c>
      <c r="G177" s="3">
        <f>Table3[[#This Row],[Total Direct Care Staff Hours]]/Table3[[#This Row],[MDS Census]]</f>
        <v>7.1726997578692506</v>
      </c>
      <c r="H177" s="3">
        <f>Table3[[#This Row],[Total RN Hours (w/ Admin, DON)]]/Table3[[#This Row],[MDS Census]]</f>
        <v>2.0135956416464893</v>
      </c>
      <c r="I177" s="3">
        <f>Table3[[#This Row],[RN Hours (excl. Admin, DON)]]/Table3[[#This Row],[MDS Census]]</f>
        <v>1.4070217917675547</v>
      </c>
      <c r="J177" s="3">
        <f t="shared" si="3"/>
        <v>142.79288888888888</v>
      </c>
      <c r="K177" s="3">
        <f>SUM(Table3[[#This Row],[RN Hours (excl. Admin, DON)]], Table3[[#This Row],[LPN Hours (excl. Admin)]], Table3[[#This Row],[CNA Hours]], Table3[[#This Row],[NA TR Hours]], Table3[[#This Row],[Med Aide/Tech Hours]])</f>
        <v>131.6588888888889</v>
      </c>
      <c r="L177" s="3">
        <f>SUM(Table3[[#This Row],[RN Hours (excl. Admin, DON)]:[RN DON Hours]])</f>
        <v>36.960666666666668</v>
      </c>
      <c r="M177" s="3">
        <v>25.826666666666668</v>
      </c>
      <c r="N177" s="3">
        <v>5.4451111111111095</v>
      </c>
      <c r="O177" s="3">
        <v>5.6888888888888891</v>
      </c>
      <c r="P177" s="3">
        <f>SUM(Table3[[#This Row],[LPN Hours (excl. Admin)]:[LPN Admin Hours]])</f>
        <v>40.618666666666662</v>
      </c>
      <c r="Q177" s="3">
        <v>40.618666666666662</v>
      </c>
      <c r="R177" s="3">
        <v>0</v>
      </c>
      <c r="S177" s="3">
        <f>SUM(Table3[[#This Row],[CNA Hours]], Table3[[#This Row],[NA TR Hours]], Table3[[#This Row],[Med Aide/Tech Hours]])</f>
        <v>65.213555555555558</v>
      </c>
      <c r="T177" s="3">
        <v>65.213555555555558</v>
      </c>
      <c r="U177" s="3">
        <v>0</v>
      </c>
      <c r="V177" s="3">
        <v>0</v>
      </c>
      <c r="W177" s="3">
        <f>SUM(Table3[[#This Row],[RN Hours Contract]:[Med Aide Hours Contract]])</f>
        <v>0</v>
      </c>
      <c r="X177" s="3">
        <v>0</v>
      </c>
      <c r="Y177" s="3">
        <v>0</v>
      </c>
      <c r="Z177" s="3">
        <v>0</v>
      </c>
      <c r="AA177" s="3">
        <v>0</v>
      </c>
      <c r="AB177" s="3">
        <v>0</v>
      </c>
      <c r="AC177" s="3">
        <v>0</v>
      </c>
      <c r="AD177" s="3">
        <v>0</v>
      </c>
      <c r="AE177" s="3">
        <v>0</v>
      </c>
      <c r="AF177" t="s">
        <v>175</v>
      </c>
      <c r="AG177" s="13">
        <v>4</v>
      </c>
      <c r="AQ177"/>
    </row>
    <row r="178" spans="1:43" x14ac:dyDescent="0.2">
      <c r="A178" t="s">
        <v>407</v>
      </c>
      <c r="B178" t="s">
        <v>586</v>
      </c>
      <c r="C178" t="s">
        <v>890</v>
      </c>
      <c r="D178" t="s">
        <v>1016</v>
      </c>
      <c r="E178" s="3">
        <v>65.544444444444451</v>
      </c>
      <c r="F178" s="3">
        <f>Table3[[#This Row],[Total Hours Nurse Staffing]]/Table3[[#This Row],[MDS Census]]</f>
        <v>3.7880640786573987</v>
      </c>
      <c r="G178" s="3">
        <f>Table3[[#This Row],[Total Direct Care Staff Hours]]/Table3[[#This Row],[MDS Census]]</f>
        <v>3.5024512629259195</v>
      </c>
      <c r="H178" s="3">
        <f>Table3[[#This Row],[Total RN Hours (w/ Admin, DON)]]/Table3[[#This Row],[MDS Census]]</f>
        <v>0.47724529581284958</v>
      </c>
      <c r="I178" s="3">
        <f>Table3[[#This Row],[RN Hours (excl. Admin, DON)]]/Table3[[#This Row],[MDS Census]]</f>
        <v>0.2132174944905916</v>
      </c>
      <c r="J178" s="3">
        <f t="shared" si="3"/>
        <v>248.28655555555554</v>
      </c>
      <c r="K178" s="3">
        <f>SUM(Table3[[#This Row],[RN Hours (excl. Admin, DON)]], Table3[[#This Row],[LPN Hours (excl. Admin)]], Table3[[#This Row],[CNA Hours]], Table3[[#This Row],[NA TR Hours]], Table3[[#This Row],[Med Aide/Tech Hours]])</f>
        <v>229.56622222222222</v>
      </c>
      <c r="L178" s="3">
        <f>SUM(Table3[[#This Row],[RN Hours (excl. Admin, DON)]:[RN DON Hours]])</f>
        <v>31.280777777777779</v>
      </c>
      <c r="M178" s="3">
        <v>13.975222222222222</v>
      </c>
      <c r="N178" s="3">
        <v>11.794444444444444</v>
      </c>
      <c r="O178" s="3">
        <v>5.5111111111111111</v>
      </c>
      <c r="P178" s="3">
        <f>SUM(Table3[[#This Row],[LPN Hours (excl. Admin)]:[LPN Admin Hours]])</f>
        <v>86.788666666666657</v>
      </c>
      <c r="Q178" s="3">
        <v>85.373888888888885</v>
      </c>
      <c r="R178" s="3">
        <v>1.4147777777777779</v>
      </c>
      <c r="S178" s="3">
        <f>SUM(Table3[[#This Row],[CNA Hours]], Table3[[#This Row],[NA TR Hours]], Table3[[#This Row],[Med Aide/Tech Hours]])</f>
        <v>130.21711111111111</v>
      </c>
      <c r="T178" s="3">
        <v>130.21711111111111</v>
      </c>
      <c r="U178" s="3">
        <v>0</v>
      </c>
      <c r="V178" s="3">
        <v>0</v>
      </c>
      <c r="W178" s="3">
        <f>SUM(Table3[[#This Row],[RN Hours Contract]:[Med Aide Hours Contract]])</f>
        <v>13.527777777777779</v>
      </c>
      <c r="X178" s="3">
        <v>3.761333333333333</v>
      </c>
      <c r="Y178" s="3">
        <v>0</v>
      </c>
      <c r="Z178" s="3">
        <v>0</v>
      </c>
      <c r="AA178" s="3">
        <v>0.66799999999999993</v>
      </c>
      <c r="AB178" s="3">
        <v>0</v>
      </c>
      <c r="AC178" s="3">
        <v>9.0984444444444463</v>
      </c>
      <c r="AD178" s="3">
        <v>0</v>
      </c>
      <c r="AE178" s="3">
        <v>0</v>
      </c>
      <c r="AF178" t="s">
        <v>176</v>
      </c>
      <c r="AG178" s="13">
        <v>4</v>
      </c>
      <c r="AQ178"/>
    </row>
    <row r="179" spans="1:43" x14ac:dyDescent="0.2">
      <c r="A179" t="s">
        <v>407</v>
      </c>
      <c r="B179" t="s">
        <v>587</v>
      </c>
      <c r="C179" t="s">
        <v>872</v>
      </c>
      <c r="D179" t="s">
        <v>1060</v>
      </c>
      <c r="E179" s="3">
        <v>30</v>
      </c>
      <c r="F179" s="3">
        <f>Table3[[#This Row],[Total Hours Nurse Staffing]]/Table3[[#This Row],[MDS Census]]</f>
        <v>4.594981481481482</v>
      </c>
      <c r="G179" s="3">
        <f>Table3[[#This Row],[Total Direct Care Staff Hours]]/Table3[[#This Row],[MDS Census]]</f>
        <v>4.1012777777777778</v>
      </c>
      <c r="H179" s="3">
        <f>Table3[[#This Row],[Total RN Hours (w/ Admin, DON)]]/Table3[[#This Row],[MDS Census]]</f>
        <v>1.0614814814814817</v>
      </c>
      <c r="I179" s="3">
        <f>Table3[[#This Row],[RN Hours (excl. Admin, DON)]]/Table3[[#This Row],[MDS Census]]</f>
        <v>0.56777777777777783</v>
      </c>
      <c r="J179" s="3">
        <f t="shared" si="3"/>
        <v>137.84944444444446</v>
      </c>
      <c r="K179" s="3">
        <f>SUM(Table3[[#This Row],[RN Hours (excl. Admin, DON)]], Table3[[#This Row],[LPN Hours (excl. Admin)]], Table3[[#This Row],[CNA Hours]], Table3[[#This Row],[NA TR Hours]], Table3[[#This Row],[Med Aide/Tech Hours]])</f>
        <v>123.03833333333334</v>
      </c>
      <c r="L179" s="3">
        <f>SUM(Table3[[#This Row],[RN Hours (excl. Admin, DON)]:[RN DON Hours]])</f>
        <v>31.844444444444449</v>
      </c>
      <c r="M179" s="3">
        <v>17.033333333333335</v>
      </c>
      <c r="N179" s="3">
        <v>8.8555555555555561</v>
      </c>
      <c r="O179" s="3">
        <v>5.9555555555555557</v>
      </c>
      <c r="P179" s="3">
        <f>SUM(Table3[[#This Row],[LPN Hours (excl. Admin)]:[LPN Admin Hours]])</f>
        <v>23.85</v>
      </c>
      <c r="Q179" s="3">
        <v>23.85</v>
      </c>
      <c r="R179" s="3">
        <v>0</v>
      </c>
      <c r="S179" s="3">
        <f>SUM(Table3[[#This Row],[CNA Hours]], Table3[[#This Row],[NA TR Hours]], Table3[[#This Row],[Med Aide/Tech Hours]])</f>
        <v>82.155000000000001</v>
      </c>
      <c r="T179" s="3">
        <v>82.155000000000001</v>
      </c>
      <c r="U179" s="3">
        <v>0</v>
      </c>
      <c r="V179" s="3">
        <v>0</v>
      </c>
      <c r="W179" s="3">
        <f>SUM(Table3[[#This Row],[RN Hours Contract]:[Med Aide Hours Contract]])</f>
        <v>0</v>
      </c>
      <c r="X179" s="3">
        <v>0</v>
      </c>
      <c r="Y179" s="3">
        <v>0</v>
      </c>
      <c r="Z179" s="3">
        <v>0</v>
      </c>
      <c r="AA179" s="3">
        <v>0</v>
      </c>
      <c r="AB179" s="3">
        <v>0</v>
      </c>
      <c r="AC179" s="3">
        <v>0</v>
      </c>
      <c r="AD179" s="3">
        <v>0</v>
      </c>
      <c r="AE179" s="3">
        <v>0</v>
      </c>
      <c r="AF179" t="s">
        <v>177</v>
      </c>
      <c r="AG179" s="13">
        <v>4</v>
      </c>
      <c r="AQ179"/>
    </row>
    <row r="180" spans="1:43" x14ac:dyDescent="0.2">
      <c r="A180" t="s">
        <v>407</v>
      </c>
      <c r="B180" t="s">
        <v>588</v>
      </c>
      <c r="C180" t="s">
        <v>906</v>
      </c>
      <c r="D180" t="s">
        <v>1062</v>
      </c>
      <c r="E180" s="3">
        <v>48</v>
      </c>
      <c r="F180" s="3">
        <f>Table3[[#This Row],[Total Hours Nurse Staffing]]/Table3[[#This Row],[MDS Census]]</f>
        <v>4.8713240740740744</v>
      </c>
      <c r="G180" s="3">
        <f>Table3[[#This Row],[Total Direct Care Staff Hours]]/Table3[[#This Row],[MDS Census]]</f>
        <v>4.3657662037037044</v>
      </c>
      <c r="H180" s="3">
        <f>Table3[[#This Row],[Total RN Hours (w/ Admin, DON)]]/Table3[[#This Row],[MDS Census]]</f>
        <v>0.69205324074074082</v>
      </c>
      <c r="I180" s="3">
        <f>Table3[[#This Row],[RN Hours (excl. Admin, DON)]]/Table3[[#This Row],[MDS Census]]</f>
        <v>0.18649537037037037</v>
      </c>
      <c r="J180" s="3">
        <f t="shared" si="3"/>
        <v>233.82355555555557</v>
      </c>
      <c r="K180" s="3">
        <f>SUM(Table3[[#This Row],[RN Hours (excl. Admin, DON)]], Table3[[#This Row],[LPN Hours (excl. Admin)]], Table3[[#This Row],[CNA Hours]], Table3[[#This Row],[NA TR Hours]], Table3[[#This Row],[Med Aide/Tech Hours]])</f>
        <v>209.5567777777778</v>
      </c>
      <c r="L180" s="3">
        <f>SUM(Table3[[#This Row],[RN Hours (excl. Admin, DON)]:[RN DON Hours]])</f>
        <v>33.218555555555561</v>
      </c>
      <c r="M180" s="3">
        <v>8.9517777777777781</v>
      </c>
      <c r="N180" s="3">
        <v>19.022333333333336</v>
      </c>
      <c r="O180" s="3">
        <v>5.2444444444444445</v>
      </c>
      <c r="P180" s="3">
        <f>SUM(Table3[[#This Row],[LPN Hours (excl. Admin)]:[LPN Admin Hours]])</f>
        <v>58.568222222222225</v>
      </c>
      <c r="Q180" s="3">
        <v>58.568222222222225</v>
      </c>
      <c r="R180" s="3">
        <v>0</v>
      </c>
      <c r="S180" s="3">
        <f>SUM(Table3[[#This Row],[CNA Hours]], Table3[[#This Row],[NA TR Hours]], Table3[[#This Row],[Med Aide/Tech Hours]])</f>
        <v>142.03677777777779</v>
      </c>
      <c r="T180" s="3">
        <v>142.03677777777779</v>
      </c>
      <c r="U180" s="3">
        <v>0</v>
      </c>
      <c r="V180" s="3">
        <v>0</v>
      </c>
      <c r="W180" s="3">
        <f>SUM(Table3[[#This Row],[RN Hours Contract]:[Med Aide Hours Contract]])</f>
        <v>0</v>
      </c>
      <c r="X180" s="3">
        <v>0</v>
      </c>
      <c r="Y180" s="3">
        <v>0</v>
      </c>
      <c r="Z180" s="3">
        <v>0</v>
      </c>
      <c r="AA180" s="3">
        <v>0</v>
      </c>
      <c r="AB180" s="3">
        <v>0</v>
      </c>
      <c r="AC180" s="3">
        <v>0</v>
      </c>
      <c r="AD180" s="3">
        <v>0</v>
      </c>
      <c r="AE180" s="3">
        <v>0</v>
      </c>
      <c r="AF180" t="s">
        <v>178</v>
      </c>
      <c r="AG180" s="13">
        <v>4</v>
      </c>
      <c r="AQ180"/>
    </row>
    <row r="181" spans="1:43" x14ac:dyDescent="0.2">
      <c r="A181" t="s">
        <v>407</v>
      </c>
      <c r="B181" t="s">
        <v>589</v>
      </c>
      <c r="C181" t="s">
        <v>878</v>
      </c>
      <c r="D181" t="s">
        <v>1024</v>
      </c>
      <c r="E181" s="3">
        <v>82.455555555555549</v>
      </c>
      <c r="F181" s="3">
        <f>Table3[[#This Row],[Total Hours Nurse Staffing]]/Table3[[#This Row],[MDS Census]]</f>
        <v>3.5607600053901094</v>
      </c>
      <c r="G181" s="3">
        <f>Table3[[#This Row],[Total Direct Care Staff Hours]]/Table3[[#This Row],[MDS Census]]</f>
        <v>3.2403004985850967</v>
      </c>
      <c r="H181" s="3">
        <f>Table3[[#This Row],[Total RN Hours (w/ Admin, DON)]]/Table3[[#This Row],[MDS Census]]</f>
        <v>0.42274221802991518</v>
      </c>
      <c r="I181" s="3">
        <f>Table3[[#This Row],[RN Hours (excl. Admin, DON)]]/Table3[[#This Row],[MDS Census]]</f>
        <v>0.1022827112249023</v>
      </c>
      <c r="J181" s="3">
        <f t="shared" si="3"/>
        <v>293.60444444444443</v>
      </c>
      <c r="K181" s="3">
        <f>SUM(Table3[[#This Row],[RN Hours (excl. Admin, DON)]], Table3[[#This Row],[LPN Hours (excl. Admin)]], Table3[[#This Row],[CNA Hours]], Table3[[#This Row],[NA TR Hours]], Table3[[#This Row],[Med Aide/Tech Hours]])</f>
        <v>267.18077777777779</v>
      </c>
      <c r="L181" s="3">
        <f>SUM(Table3[[#This Row],[RN Hours (excl. Admin, DON)]:[RN DON Hours]])</f>
        <v>34.857444444444447</v>
      </c>
      <c r="M181" s="3">
        <v>8.4337777777777774</v>
      </c>
      <c r="N181" s="3">
        <v>20.734777777777779</v>
      </c>
      <c r="O181" s="3">
        <v>5.6888888888888891</v>
      </c>
      <c r="P181" s="3">
        <f>SUM(Table3[[#This Row],[LPN Hours (excl. Admin)]:[LPN Admin Hours]])</f>
        <v>106.37344444444444</v>
      </c>
      <c r="Q181" s="3">
        <v>106.37344444444444</v>
      </c>
      <c r="R181" s="3">
        <v>0</v>
      </c>
      <c r="S181" s="3">
        <f>SUM(Table3[[#This Row],[CNA Hours]], Table3[[#This Row],[NA TR Hours]], Table3[[#This Row],[Med Aide/Tech Hours]])</f>
        <v>152.37355555555555</v>
      </c>
      <c r="T181" s="3">
        <v>152.37355555555555</v>
      </c>
      <c r="U181" s="3">
        <v>0</v>
      </c>
      <c r="V181" s="3">
        <v>0</v>
      </c>
      <c r="W181" s="3">
        <f>SUM(Table3[[#This Row],[RN Hours Contract]:[Med Aide Hours Contract]])</f>
        <v>0</v>
      </c>
      <c r="X181" s="3">
        <v>0</v>
      </c>
      <c r="Y181" s="3">
        <v>0</v>
      </c>
      <c r="Z181" s="3">
        <v>0</v>
      </c>
      <c r="AA181" s="3">
        <v>0</v>
      </c>
      <c r="AB181" s="3">
        <v>0</v>
      </c>
      <c r="AC181" s="3">
        <v>0</v>
      </c>
      <c r="AD181" s="3">
        <v>0</v>
      </c>
      <c r="AE181" s="3">
        <v>0</v>
      </c>
      <c r="AF181" t="s">
        <v>179</v>
      </c>
      <c r="AG181" s="13">
        <v>4</v>
      </c>
      <c r="AQ181"/>
    </row>
    <row r="182" spans="1:43" x14ac:dyDescent="0.2">
      <c r="A182" t="s">
        <v>407</v>
      </c>
      <c r="B182" t="s">
        <v>590</v>
      </c>
      <c r="C182" t="s">
        <v>853</v>
      </c>
      <c r="D182" t="s">
        <v>1063</v>
      </c>
      <c r="E182" s="3">
        <v>89.37777777777778</v>
      </c>
      <c r="F182" s="3">
        <f>Table3[[#This Row],[Total Hours Nurse Staffing]]/Table3[[#This Row],[MDS Census]]</f>
        <v>4.0929425658876175</v>
      </c>
      <c r="G182" s="3">
        <f>Table3[[#This Row],[Total Direct Care Staff Hours]]/Table3[[#This Row],[MDS Census]]</f>
        <v>3.6109659373446044</v>
      </c>
      <c r="H182" s="3">
        <f>Table3[[#This Row],[Total RN Hours (w/ Admin, DON)]]/Table3[[#This Row],[MDS Census]]</f>
        <v>0.42295499751367471</v>
      </c>
      <c r="I182" s="3">
        <f>Table3[[#This Row],[RN Hours (excl. Admin, DON)]]/Table3[[#This Row],[MDS Census]]</f>
        <v>9.8978120338140227E-2</v>
      </c>
      <c r="J182" s="3">
        <f t="shared" si="3"/>
        <v>365.81811111111108</v>
      </c>
      <c r="K182" s="3">
        <f>SUM(Table3[[#This Row],[RN Hours (excl. Admin, DON)]], Table3[[#This Row],[LPN Hours (excl. Admin)]], Table3[[#This Row],[CNA Hours]], Table3[[#This Row],[NA TR Hours]], Table3[[#This Row],[Med Aide/Tech Hours]])</f>
        <v>322.7401111111111</v>
      </c>
      <c r="L182" s="3">
        <f>SUM(Table3[[#This Row],[RN Hours (excl. Admin, DON)]:[RN DON Hours]])</f>
        <v>37.80277777777777</v>
      </c>
      <c r="M182" s="3">
        <v>8.8464444444444439</v>
      </c>
      <c r="N182" s="3">
        <v>23.267444444444436</v>
      </c>
      <c r="O182" s="3">
        <v>5.6888888888888891</v>
      </c>
      <c r="P182" s="3">
        <f>SUM(Table3[[#This Row],[LPN Hours (excl. Admin)]:[LPN Admin Hours]])</f>
        <v>113.07788888888889</v>
      </c>
      <c r="Q182" s="3">
        <v>98.956222222222223</v>
      </c>
      <c r="R182" s="3">
        <v>14.121666666666668</v>
      </c>
      <c r="S182" s="3">
        <f>SUM(Table3[[#This Row],[CNA Hours]], Table3[[#This Row],[NA TR Hours]], Table3[[#This Row],[Med Aide/Tech Hours]])</f>
        <v>214.93744444444445</v>
      </c>
      <c r="T182" s="3">
        <v>197.10355555555554</v>
      </c>
      <c r="U182" s="3">
        <v>0</v>
      </c>
      <c r="V182" s="3">
        <v>17.833888888888893</v>
      </c>
      <c r="W182" s="3">
        <f>SUM(Table3[[#This Row],[RN Hours Contract]:[Med Aide Hours Contract]])</f>
        <v>198.16444444444443</v>
      </c>
      <c r="X182" s="3">
        <v>0</v>
      </c>
      <c r="Y182" s="3">
        <v>0</v>
      </c>
      <c r="Z182" s="3">
        <v>0</v>
      </c>
      <c r="AA182" s="3">
        <v>65.876000000000005</v>
      </c>
      <c r="AB182" s="3">
        <v>0</v>
      </c>
      <c r="AC182" s="3">
        <v>132.28844444444442</v>
      </c>
      <c r="AD182" s="3">
        <v>0</v>
      </c>
      <c r="AE182" s="3">
        <v>0</v>
      </c>
      <c r="AF182" t="s">
        <v>180</v>
      </c>
      <c r="AG182" s="13">
        <v>4</v>
      </c>
      <c r="AQ182"/>
    </row>
    <row r="183" spans="1:43" x14ac:dyDescent="0.2">
      <c r="A183" t="s">
        <v>407</v>
      </c>
      <c r="B183" t="s">
        <v>591</v>
      </c>
      <c r="C183" t="s">
        <v>952</v>
      </c>
      <c r="D183" t="s">
        <v>1033</v>
      </c>
      <c r="E183" s="3">
        <v>91.1</v>
      </c>
      <c r="F183" s="3">
        <f>Table3[[#This Row],[Total Hours Nurse Staffing]]/Table3[[#This Row],[MDS Census]]</f>
        <v>3.859921941700208</v>
      </c>
      <c r="G183" s="3">
        <f>Table3[[#This Row],[Total Direct Care Staff Hours]]/Table3[[#This Row],[MDS Census]]</f>
        <v>3.6876204415172582</v>
      </c>
      <c r="H183" s="3">
        <f>Table3[[#This Row],[Total RN Hours (w/ Admin, DON)]]/Table3[[#This Row],[MDS Census]]</f>
        <v>0.33412001463593122</v>
      </c>
      <c r="I183" s="3">
        <f>Table3[[#This Row],[RN Hours (excl. Admin, DON)]]/Table3[[#This Row],[MDS Census]]</f>
        <v>0.16181851445298209</v>
      </c>
      <c r="J183" s="3">
        <f t="shared" si="3"/>
        <v>351.63888888888891</v>
      </c>
      <c r="K183" s="3">
        <f>SUM(Table3[[#This Row],[RN Hours (excl. Admin, DON)]], Table3[[#This Row],[LPN Hours (excl. Admin)]], Table3[[#This Row],[CNA Hours]], Table3[[#This Row],[NA TR Hours]], Table3[[#This Row],[Med Aide/Tech Hours]])</f>
        <v>335.9422222222222</v>
      </c>
      <c r="L183" s="3">
        <f>SUM(Table3[[#This Row],[RN Hours (excl. Admin, DON)]:[RN DON Hours]])</f>
        <v>30.438333333333333</v>
      </c>
      <c r="M183" s="3">
        <v>14.741666666666667</v>
      </c>
      <c r="N183" s="3">
        <v>10.014444444444443</v>
      </c>
      <c r="O183" s="3">
        <v>5.6822222222222223</v>
      </c>
      <c r="P183" s="3">
        <f>SUM(Table3[[#This Row],[LPN Hours (excl. Admin)]:[LPN Admin Hours]])</f>
        <v>107.965</v>
      </c>
      <c r="Q183" s="3">
        <v>107.965</v>
      </c>
      <c r="R183" s="3">
        <v>0</v>
      </c>
      <c r="S183" s="3">
        <f>SUM(Table3[[#This Row],[CNA Hours]], Table3[[#This Row],[NA TR Hours]], Table3[[#This Row],[Med Aide/Tech Hours]])</f>
        <v>213.23555555555555</v>
      </c>
      <c r="T183" s="3">
        <v>199.60888888888888</v>
      </c>
      <c r="U183" s="3">
        <v>13.626666666666667</v>
      </c>
      <c r="V183" s="3">
        <v>0</v>
      </c>
      <c r="W183" s="3">
        <f>SUM(Table3[[#This Row],[RN Hours Contract]:[Med Aide Hours Contract]])</f>
        <v>66.140000000000015</v>
      </c>
      <c r="X183" s="3">
        <v>3.6827777777777784</v>
      </c>
      <c r="Y183" s="3">
        <v>0</v>
      </c>
      <c r="Z183" s="3">
        <v>0</v>
      </c>
      <c r="AA183" s="3">
        <v>17.783888888888892</v>
      </c>
      <c r="AB183" s="3">
        <v>0</v>
      </c>
      <c r="AC183" s="3">
        <v>44.673333333333339</v>
      </c>
      <c r="AD183" s="3">
        <v>0</v>
      </c>
      <c r="AE183" s="3">
        <v>0</v>
      </c>
      <c r="AF183" t="s">
        <v>181</v>
      </c>
      <c r="AG183" s="13">
        <v>4</v>
      </c>
      <c r="AQ183"/>
    </row>
    <row r="184" spans="1:43" x14ac:dyDescent="0.2">
      <c r="A184" t="s">
        <v>407</v>
      </c>
      <c r="B184" t="s">
        <v>592</v>
      </c>
      <c r="C184" t="s">
        <v>908</v>
      </c>
      <c r="D184" t="s">
        <v>1036</v>
      </c>
      <c r="E184" s="3">
        <v>78.611111111111114</v>
      </c>
      <c r="F184" s="3">
        <f>Table3[[#This Row],[Total Hours Nurse Staffing]]/Table3[[#This Row],[MDS Census]]</f>
        <v>2.916391519434629</v>
      </c>
      <c r="G184" s="3">
        <f>Table3[[#This Row],[Total Direct Care Staff Hours]]/Table3[[#This Row],[MDS Census]]</f>
        <v>2.7023519434628973</v>
      </c>
      <c r="H184" s="3">
        <f>Table3[[#This Row],[Total RN Hours (w/ Admin, DON)]]/Table3[[#This Row],[MDS Census]]</f>
        <v>0.35217385159010595</v>
      </c>
      <c r="I184" s="3">
        <f>Table3[[#This Row],[RN Hours (excl. Admin, DON)]]/Table3[[#This Row],[MDS Census]]</f>
        <v>0.21035618374558301</v>
      </c>
      <c r="J184" s="3">
        <f t="shared" si="3"/>
        <v>229.26077777777778</v>
      </c>
      <c r="K184" s="3">
        <f>SUM(Table3[[#This Row],[RN Hours (excl. Admin, DON)]], Table3[[#This Row],[LPN Hours (excl. Admin)]], Table3[[#This Row],[CNA Hours]], Table3[[#This Row],[NA TR Hours]], Table3[[#This Row],[Med Aide/Tech Hours]])</f>
        <v>212.43488888888888</v>
      </c>
      <c r="L184" s="3">
        <f>SUM(Table3[[#This Row],[RN Hours (excl. Admin, DON)]:[RN DON Hours]])</f>
        <v>27.684777777777775</v>
      </c>
      <c r="M184" s="3">
        <v>16.536333333333332</v>
      </c>
      <c r="N184" s="3">
        <v>5.6027777777777779</v>
      </c>
      <c r="O184" s="3">
        <v>5.5456666666666665</v>
      </c>
      <c r="P184" s="3">
        <f>SUM(Table3[[#This Row],[LPN Hours (excl. Admin)]:[LPN Admin Hours]])</f>
        <v>53.659222222222219</v>
      </c>
      <c r="Q184" s="3">
        <v>47.981777777777772</v>
      </c>
      <c r="R184" s="3">
        <v>5.6774444444444452</v>
      </c>
      <c r="S184" s="3">
        <f>SUM(Table3[[#This Row],[CNA Hours]], Table3[[#This Row],[NA TR Hours]], Table3[[#This Row],[Med Aide/Tech Hours]])</f>
        <v>147.91677777777778</v>
      </c>
      <c r="T184" s="3">
        <v>147.91677777777778</v>
      </c>
      <c r="U184" s="3">
        <v>0</v>
      </c>
      <c r="V184" s="3">
        <v>0</v>
      </c>
      <c r="W184" s="3">
        <f>SUM(Table3[[#This Row],[RN Hours Contract]:[Med Aide Hours Contract]])</f>
        <v>74.646666666666675</v>
      </c>
      <c r="X184" s="3">
        <v>8.7402222222222239</v>
      </c>
      <c r="Y184" s="3">
        <v>9.166666666666666E-2</v>
      </c>
      <c r="Z184" s="3">
        <v>0</v>
      </c>
      <c r="AA184" s="3">
        <v>3.8584444444444443</v>
      </c>
      <c r="AB184" s="3">
        <v>0</v>
      </c>
      <c r="AC184" s="3">
        <v>61.95633333333334</v>
      </c>
      <c r="AD184" s="3">
        <v>0</v>
      </c>
      <c r="AE184" s="3">
        <v>0</v>
      </c>
      <c r="AF184" t="s">
        <v>182</v>
      </c>
      <c r="AG184" s="13">
        <v>4</v>
      </c>
      <c r="AQ184"/>
    </row>
    <row r="185" spans="1:43" x14ac:dyDescent="0.2">
      <c r="A185" t="s">
        <v>407</v>
      </c>
      <c r="B185" t="s">
        <v>593</v>
      </c>
      <c r="C185" t="s">
        <v>837</v>
      </c>
      <c r="D185" t="s">
        <v>1038</v>
      </c>
      <c r="E185" s="3">
        <v>71.111111111111114</v>
      </c>
      <c r="F185" s="3">
        <f>Table3[[#This Row],[Total Hours Nurse Staffing]]/Table3[[#This Row],[MDS Census]]</f>
        <v>4.3910874999999994</v>
      </c>
      <c r="G185" s="3">
        <f>Table3[[#This Row],[Total Direct Care Staff Hours]]/Table3[[#This Row],[MDS Census]]</f>
        <v>3.9334000000000002</v>
      </c>
      <c r="H185" s="3">
        <f>Table3[[#This Row],[Total RN Hours (w/ Admin, DON)]]/Table3[[#This Row],[MDS Census]]</f>
        <v>0.45015937499999997</v>
      </c>
      <c r="I185" s="3">
        <f>Table3[[#This Row],[RN Hours (excl. Admin, DON)]]/Table3[[#This Row],[MDS Census]]</f>
        <v>9.5218749999999991E-2</v>
      </c>
      <c r="J185" s="3">
        <f t="shared" si="3"/>
        <v>312.25511111111109</v>
      </c>
      <c r="K185" s="3">
        <f>SUM(Table3[[#This Row],[RN Hours (excl. Admin, DON)]], Table3[[#This Row],[LPN Hours (excl. Admin)]], Table3[[#This Row],[CNA Hours]], Table3[[#This Row],[NA TR Hours]], Table3[[#This Row],[Med Aide/Tech Hours]])</f>
        <v>279.70844444444447</v>
      </c>
      <c r="L185" s="3">
        <f>SUM(Table3[[#This Row],[RN Hours (excl. Admin, DON)]:[RN DON Hours]])</f>
        <v>32.011333333333333</v>
      </c>
      <c r="M185" s="3">
        <v>6.7711111111111109</v>
      </c>
      <c r="N185" s="3">
        <v>19.640222222222224</v>
      </c>
      <c r="O185" s="3">
        <v>5.6</v>
      </c>
      <c r="P185" s="3">
        <f>SUM(Table3[[#This Row],[LPN Hours (excl. Admin)]:[LPN Admin Hours]])</f>
        <v>85.941999999999993</v>
      </c>
      <c r="Q185" s="3">
        <v>78.635555555555555</v>
      </c>
      <c r="R185" s="3">
        <v>7.3064444444444439</v>
      </c>
      <c r="S185" s="3">
        <f>SUM(Table3[[#This Row],[CNA Hours]], Table3[[#This Row],[NA TR Hours]], Table3[[#This Row],[Med Aide/Tech Hours]])</f>
        <v>194.30177777777777</v>
      </c>
      <c r="T185" s="3">
        <v>161.25200000000001</v>
      </c>
      <c r="U185" s="3">
        <v>0</v>
      </c>
      <c r="V185" s="3">
        <v>33.049777777777777</v>
      </c>
      <c r="W185" s="3">
        <f>SUM(Table3[[#This Row],[RN Hours Contract]:[Med Aide Hours Contract]])</f>
        <v>130.48888888888888</v>
      </c>
      <c r="X185" s="3">
        <v>5.120222222222222</v>
      </c>
      <c r="Y185" s="3">
        <v>1.0645555555555555</v>
      </c>
      <c r="Z185" s="3">
        <v>0</v>
      </c>
      <c r="AA185" s="3">
        <v>69.582333333333338</v>
      </c>
      <c r="AB185" s="3">
        <v>1.5315555555555553</v>
      </c>
      <c r="AC185" s="3">
        <v>44.349999999999987</v>
      </c>
      <c r="AD185" s="3">
        <v>0</v>
      </c>
      <c r="AE185" s="3">
        <v>8.8402222222222235</v>
      </c>
      <c r="AF185" t="s">
        <v>183</v>
      </c>
      <c r="AG185" s="13">
        <v>4</v>
      </c>
      <c r="AQ185"/>
    </row>
    <row r="186" spans="1:43" x14ac:dyDescent="0.2">
      <c r="A186" t="s">
        <v>407</v>
      </c>
      <c r="B186" t="s">
        <v>594</v>
      </c>
      <c r="C186" t="s">
        <v>854</v>
      </c>
      <c r="D186" t="s">
        <v>1038</v>
      </c>
      <c r="E186" s="3">
        <v>57.7</v>
      </c>
      <c r="F186" s="3">
        <f>Table3[[#This Row],[Total Hours Nurse Staffing]]/Table3[[#This Row],[MDS Census]]</f>
        <v>2.6758482572694007</v>
      </c>
      <c r="G186" s="3">
        <f>Table3[[#This Row],[Total Direct Care Staff Hours]]/Table3[[#This Row],[MDS Census]]</f>
        <v>2.4735374542653568</v>
      </c>
      <c r="H186" s="3">
        <f>Table3[[#This Row],[Total RN Hours (w/ Admin, DON)]]/Table3[[#This Row],[MDS Census]]</f>
        <v>0.42410552667051793</v>
      </c>
      <c r="I186" s="3">
        <f>Table3[[#This Row],[RN Hours (excl. Admin, DON)]]/Table3[[#This Row],[MDS Census]]</f>
        <v>0.22179472366647407</v>
      </c>
      <c r="J186" s="3">
        <f t="shared" si="3"/>
        <v>154.39644444444443</v>
      </c>
      <c r="K186" s="3">
        <f>SUM(Table3[[#This Row],[RN Hours (excl. Admin, DON)]], Table3[[#This Row],[LPN Hours (excl. Admin)]], Table3[[#This Row],[CNA Hours]], Table3[[#This Row],[NA TR Hours]], Table3[[#This Row],[Med Aide/Tech Hours]])</f>
        <v>142.72311111111108</v>
      </c>
      <c r="L186" s="3">
        <f>SUM(Table3[[#This Row],[RN Hours (excl. Admin, DON)]:[RN DON Hours]])</f>
        <v>24.470888888888886</v>
      </c>
      <c r="M186" s="3">
        <v>12.797555555555554</v>
      </c>
      <c r="N186" s="3">
        <v>5.984444444444442</v>
      </c>
      <c r="O186" s="3">
        <v>5.6888888888888891</v>
      </c>
      <c r="P186" s="3">
        <f>SUM(Table3[[#This Row],[LPN Hours (excl. Admin)]:[LPN Admin Hours]])</f>
        <v>50.271555555555551</v>
      </c>
      <c r="Q186" s="3">
        <v>50.271555555555551</v>
      </c>
      <c r="R186" s="3">
        <v>0</v>
      </c>
      <c r="S186" s="3">
        <f>SUM(Table3[[#This Row],[CNA Hours]], Table3[[#This Row],[NA TR Hours]], Table3[[#This Row],[Med Aide/Tech Hours]])</f>
        <v>79.653999999999996</v>
      </c>
      <c r="T186" s="3">
        <v>79.453999999999994</v>
      </c>
      <c r="U186" s="3">
        <v>0</v>
      </c>
      <c r="V186" s="3">
        <v>0.2</v>
      </c>
      <c r="W186" s="3">
        <f>SUM(Table3[[#This Row],[RN Hours Contract]:[Med Aide Hours Contract]])</f>
        <v>0.24622222222222223</v>
      </c>
      <c r="X186" s="3">
        <v>0</v>
      </c>
      <c r="Y186" s="3">
        <v>0</v>
      </c>
      <c r="Z186" s="3">
        <v>0</v>
      </c>
      <c r="AA186" s="3">
        <v>0</v>
      </c>
      <c r="AB186" s="3">
        <v>0</v>
      </c>
      <c r="AC186" s="3">
        <v>4.6222222222222227E-2</v>
      </c>
      <c r="AD186" s="3">
        <v>0</v>
      </c>
      <c r="AE186" s="3">
        <v>0.2</v>
      </c>
      <c r="AF186" t="s">
        <v>184</v>
      </c>
      <c r="AG186" s="13">
        <v>4</v>
      </c>
      <c r="AQ186"/>
    </row>
    <row r="187" spans="1:43" x14ac:dyDescent="0.2">
      <c r="A187" t="s">
        <v>407</v>
      </c>
      <c r="B187" t="s">
        <v>595</v>
      </c>
      <c r="C187" t="s">
        <v>953</v>
      </c>
      <c r="D187" t="s">
        <v>1092</v>
      </c>
      <c r="E187" s="3">
        <v>51.06666666666667</v>
      </c>
      <c r="F187" s="3">
        <f>Table3[[#This Row],[Total Hours Nurse Staffing]]/Table3[[#This Row],[MDS Census]]</f>
        <v>3.7173107049608354</v>
      </c>
      <c r="G187" s="3">
        <f>Table3[[#This Row],[Total Direct Care Staff Hours]]/Table3[[#This Row],[MDS Census]]</f>
        <v>3.3906135770234989</v>
      </c>
      <c r="H187" s="3">
        <f>Table3[[#This Row],[Total RN Hours (w/ Admin, DON)]]/Table3[[#This Row],[MDS Census]]</f>
        <v>0.43831592689295035</v>
      </c>
      <c r="I187" s="3">
        <f>Table3[[#This Row],[RN Hours (excl. Admin, DON)]]/Table3[[#This Row],[MDS Census]]</f>
        <v>0.11161879895561358</v>
      </c>
      <c r="J187" s="3">
        <f t="shared" si="3"/>
        <v>189.83066666666667</v>
      </c>
      <c r="K187" s="3">
        <f>SUM(Table3[[#This Row],[RN Hours (excl. Admin, DON)]], Table3[[#This Row],[LPN Hours (excl. Admin)]], Table3[[#This Row],[CNA Hours]], Table3[[#This Row],[NA TR Hours]], Table3[[#This Row],[Med Aide/Tech Hours]])</f>
        <v>173.14733333333336</v>
      </c>
      <c r="L187" s="3">
        <f>SUM(Table3[[#This Row],[RN Hours (excl. Admin, DON)]:[RN DON Hours]])</f>
        <v>22.383333333333333</v>
      </c>
      <c r="M187" s="3">
        <v>5.7</v>
      </c>
      <c r="N187" s="3">
        <v>11.172222222222222</v>
      </c>
      <c r="O187" s="3">
        <v>5.5111111111111111</v>
      </c>
      <c r="P187" s="3">
        <f>SUM(Table3[[#This Row],[LPN Hours (excl. Admin)]:[LPN Admin Hours]])</f>
        <v>64.222333333333339</v>
      </c>
      <c r="Q187" s="3">
        <v>64.222333333333339</v>
      </c>
      <c r="R187" s="3">
        <v>0</v>
      </c>
      <c r="S187" s="3">
        <f>SUM(Table3[[#This Row],[CNA Hours]], Table3[[#This Row],[NA TR Hours]], Table3[[#This Row],[Med Aide/Tech Hours]])</f>
        <v>103.22500000000001</v>
      </c>
      <c r="T187" s="3">
        <v>86.719444444444449</v>
      </c>
      <c r="U187" s="3">
        <v>16.505555555555556</v>
      </c>
      <c r="V187" s="3">
        <v>0</v>
      </c>
      <c r="W187" s="3">
        <f>SUM(Table3[[#This Row],[RN Hours Contract]:[Med Aide Hours Contract]])</f>
        <v>1.2806666666666666</v>
      </c>
      <c r="X187" s="3">
        <v>0</v>
      </c>
      <c r="Y187" s="3">
        <v>0</v>
      </c>
      <c r="Z187" s="3">
        <v>0</v>
      </c>
      <c r="AA187" s="3">
        <v>0.35566666666666663</v>
      </c>
      <c r="AB187" s="3">
        <v>0</v>
      </c>
      <c r="AC187" s="3">
        <v>0</v>
      </c>
      <c r="AD187" s="3">
        <v>0.92500000000000004</v>
      </c>
      <c r="AE187" s="3">
        <v>0</v>
      </c>
      <c r="AF187" t="s">
        <v>185</v>
      </c>
      <c r="AG187" s="13">
        <v>4</v>
      </c>
      <c r="AQ187"/>
    </row>
    <row r="188" spans="1:43" x14ac:dyDescent="0.2">
      <c r="A188" t="s">
        <v>407</v>
      </c>
      <c r="B188" t="s">
        <v>596</v>
      </c>
      <c r="C188" t="s">
        <v>818</v>
      </c>
      <c r="D188" t="s">
        <v>1093</v>
      </c>
      <c r="E188" s="3">
        <v>110.38888888888889</v>
      </c>
      <c r="F188" s="3">
        <f>Table3[[#This Row],[Total Hours Nurse Staffing]]/Table3[[#This Row],[MDS Census]]</f>
        <v>3.5832159033719173</v>
      </c>
      <c r="G188" s="3">
        <f>Table3[[#This Row],[Total Direct Care Staff Hours]]/Table3[[#This Row],[MDS Census]]</f>
        <v>3.3105686965274281</v>
      </c>
      <c r="H188" s="3">
        <f>Table3[[#This Row],[Total RN Hours (w/ Admin, DON)]]/Table3[[#This Row],[MDS Census]]</f>
        <v>0.3441872169099145</v>
      </c>
      <c r="I188" s="3">
        <f>Table3[[#This Row],[RN Hours (excl. Admin, DON)]]/Table3[[#This Row],[MDS Census]]</f>
        <v>0.12146451937594363</v>
      </c>
      <c r="J188" s="3">
        <f t="shared" si="3"/>
        <v>395.54722222222222</v>
      </c>
      <c r="K188" s="3">
        <f>SUM(Table3[[#This Row],[RN Hours (excl. Admin, DON)]], Table3[[#This Row],[LPN Hours (excl. Admin)]], Table3[[#This Row],[CNA Hours]], Table3[[#This Row],[NA TR Hours]], Table3[[#This Row],[Med Aide/Tech Hours]])</f>
        <v>365.45</v>
      </c>
      <c r="L188" s="3">
        <f>SUM(Table3[[#This Row],[RN Hours (excl. Admin, DON)]:[RN DON Hours]])</f>
        <v>37.994444444444447</v>
      </c>
      <c r="M188" s="3">
        <v>13.408333333333333</v>
      </c>
      <c r="N188" s="3">
        <v>18.986111111111111</v>
      </c>
      <c r="O188" s="3">
        <v>5.6</v>
      </c>
      <c r="P188" s="3">
        <f>SUM(Table3[[#This Row],[LPN Hours (excl. Admin)]:[LPN Admin Hours]])</f>
        <v>97.580555555555549</v>
      </c>
      <c r="Q188" s="3">
        <v>92.069444444444443</v>
      </c>
      <c r="R188" s="3">
        <v>5.5111111111111111</v>
      </c>
      <c r="S188" s="3">
        <f>SUM(Table3[[#This Row],[CNA Hours]], Table3[[#This Row],[NA TR Hours]], Table3[[#This Row],[Med Aide/Tech Hours]])</f>
        <v>259.97222222222223</v>
      </c>
      <c r="T188" s="3">
        <v>229.58055555555555</v>
      </c>
      <c r="U188" s="3">
        <v>0</v>
      </c>
      <c r="V188" s="3">
        <v>30.391666666666666</v>
      </c>
      <c r="W188" s="3">
        <f>SUM(Table3[[#This Row],[RN Hours Contract]:[Med Aide Hours Contract]])</f>
        <v>27.266666666666666</v>
      </c>
      <c r="X188" s="3">
        <v>3.6527777777777777</v>
      </c>
      <c r="Y188" s="3">
        <v>0</v>
      </c>
      <c r="Z188" s="3">
        <v>0</v>
      </c>
      <c r="AA188" s="3">
        <v>8.1999999999999993</v>
      </c>
      <c r="AB188" s="3">
        <v>0</v>
      </c>
      <c r="AC188" s="3">
        <v>15.41388888888889</v>
      </c>
      <c r="AD188" s="3">
        <v>0</v>
      </c>
      <c r="AE188" s="3">
        <v>0</v>
      </c>
      <c r="AF188" t="s">
        <v>186</v>
      </c>
      <c r="AG188" s="13">
        <v>4</v>
      </c>
      <c r="AQ188"/>
    </row>
    <row r="189" spans="1:43" x14ac:dyDescent="0.2">
      <c r="A189" t="s">
        <v>407</v>
      </c>
      <c r="B189" t="s">
        <v>597</v>
      </c>
      <c r="C189" t="s">
        <v>954</v>
      </c>
      <c r="D189" t="s">
        <v>1094</v>
      </c>
      <c r="E189" s="3">
        <v>71.522222222222226</v>
      </c>
      <c r="F189" s="3">
        <f>Table3[[#This Row],[Total Hours Nurse Staffing]]/Table3[[#This Row],[MDS Census]]</f>
        <v>2.9279928538138882</v>
      </c>
      <c r="G189" s="3">
        <f>Table3[[#This Row],[Total Direct Care Staff Hours]]/Table3[[#This Row],[MDS Census]]</f>
        <v>2.6597436694112164</v>
      </c>
      <c r="H189" s="3">
        <f>Table3[[#This Row],[Total RN Hours (w/ Admin, DON)]]/Table3[[#This Row],[MDS Census]]</f>
        <v>0.68991300295168567</v>
      </c>
      <c r="I189" s="3">
        <f>Table3[[#This Row],[RN Hours (excl. Admin, DON)]]/Table3[[#This Row],[MDS Census]]</f>
        <v>0.42166381854901352</v>
      </c>
      <c r="J189" s="3">
        <f t="shared" si="3"/>
        <v>209.41655555555556</v>
      </c>
      <c r="K189" s="3">
        <f>SUM(Table3[[#This Row],[RN Hours (excl. Admin, DON)]], Table3[[#This Row],[LPN Hours (excl. Admin)]], Table3[[#This Row],[CNA Hours]], Table3[[#This Row],[NA TR Hours]], Table3[[#This Row],[Med Aide/Tech Hours]])</f>
        <v>190.23077777777777</v>
      </c>
      <c r="L189" s="3">
        <f>SUM(Table3[[#This Row],[RN Hours (excl. Admin, DON)]:[RN DON Hours]])</f>
        <v>49.344111111111118</v>
      </c>
      <c r="M189" s="3">
        <v>30.158333333333335</v>
      </c>
      <c r="N189" s="3">
        <v>13.941333333333334</v>
      </c>
      <c r="O189" s="3">
        <v>5.2444444444444445</v>
      </c>
      <c r="P189" s="3">
        <f>SUM(Table3[[#This Row],[LPN Hours (excl. Admin)]:[LPN Admin Hours]])</f>
        <v>47.719222222222214</v>
      </c>
      <c r="Q189" s="3">
        <v>47.719222222222214</v>
      </c>
      <c r="R189" s="3">
        <v>0</v>
      </c>
      <c r="S189" s="3">
        <f>SUM(Table3[[#This Row],[CNA Hours]], Table3[[#This Row],[NA TR Hours]], Table3[[#This Row],[Med Aide/Tech Hours]])</f>
        <v>112.35322222222223</v>
      </c>
      <c r="T189" s="3">
        <v>109.5698888888889</v>
      </c>
      <c r="U189" s="3">
        <v>0</v>
      </c>
      <c r="V189" s="3">
        <v>2.7833333333333332</v>
      </c>
      <c r="W189" s="3">
        <f>SUM(Table3[[#This Row],[RN Hours Contract]:[Med Aide Hours Contract]])</f>
        <v>5.2972222222222225</v>
      </c>
      <c r="X189" s="3">
        <v>0</v>
      </c>
      <c r="Y189" s="3">
        <v>0</v>
      </c>
      <c r="Z189" s="3">
        <v>0</v>
      </c>
      <c r="AA189" s="3">
        <v>3.5694444444444446</v>
      </c>
      <c r="AB189" s="3">
        <v>0</v>
      </c>
      <c r="AC189" s="3">
        <v>1.7277777777777779</v>
      </c>
      <c r="AD189" s="3">
        <v>0</v>
      </c>
      <c r="AE189" s="3">
        <v>0</v>
      </c>
      <c r="AF189" t="s">
        <v>187</v>
      </c>
      <c r="AG189" s="13">
        <v>4</v>
      </c>
      <c r="AQ189"/>
    </row>
    <row r="190" spans="1:43" x14ac:dyDescent="0.2">
      <c r="A190" t="s">
        <v>407</v>
      </c>
      <c r="B190" t="s">
        <v>598</v>
      </c>
      <c r="C190" t="s">
        <v>955</v>
      </c>
      <c r="D190" t="s">
        <v>1026</v>
      </c>
      <c r="E190" s="3">
        <v>77.533333333333331</v>
      </c>
      <c r="F190" s="3">
        <f>Table3[[#This Row],[Total Hours Nurse Staffing]]/Table3[[#This Row],[MDS Census]]</f>
        <v>2.74652622527945</v>
      </c>
      <c r="G190" s="3">
        <f>Table3[[#This Row],[Total Direct Care Staff Hours]]/Table3[[#This Row],[MDS Census]]</f>
        <v>2.6079449699054171</v>
      </c>
      <c r="H190" s="3">
        <f>Table3[[#This Row],[Total RN Hours (w/ Admin, DON)]]/Table3[[#This Row],[MDS Census]]</f>
        <v>0.39173402120951561</v>
      </c>
      <c r="I190" s="3">
        <f>Table3[[#This Row],[RN Hours (excl. Admin, DON)]]/Table3[[#This Row],[MDS Census]]</f>
        <v>0.25315276583548296</v>
      </c>
      <c r="J190" s="3">
        <f t="shared" si="3"/>
        <v>212.94733333333335</v>
      </c>
      <c r="K190" s="3">
        <f>SUM(Table3[[#This Row],[RN Hours (excl. Admin, DON)]], Table3[[#This Row],[LPN Hours (excl. Admin)]], Table3[[#This Row],[CNA Hours]], Table3[[#This Row],[NA TR Hours]], Table3[[#This Row],[Med Aide/Tech Hours]])</f>
        <v>202.20266666666666</v>
      </c>
      <c r="L190" s="3">
        <f>SUM(Table3[[#This Row],[RN Hours (excl. Admin, DON)]:[RN DON Hours]])</f>
        <v>30.372444444444444</v>
      </c>
      <c r="M190" s="3">
        <v>19.627777777777776</v>
      </c>
      <c r="N190" s="3">
        <v>10.122444444444445</v>
      </c>
      <c r="O190" s="3">
        <v>0.62222222222222223</v>
      </c>
      <c r="P190" s="3">
        <f>SUM(Table3[[#This Row],[LPN Hours (excl. Admin)]:[LPN Admin Hours]])</f>
        <v>62.856111111111112</v>
      </c>
      <c r="Q190" s="3">
        <v>62.856111111111112</v>
      </c>
      <c r="R190" s="3">
        <v>0</v>
      </c>
      <c r="S190" s="3">
        <f>SUM(Table3[[#This Row],[CNA Hours]], Table3[[#This Row],[NA TR Hours]], Table3[[#This Row],[Med Aide/Tech Hours]])</f>
        <v>119.71877777777779</v>
      </c>
      <c r="T190" s="3">
        <v>113.72355555555556</v>
      </c>
      <c r="U190" s="3">
        <v>0</v>
      </c>
      <c r="V190" s="3">
        <v>5.9952222222222229</v>
      </c>
      <c r="W190" s="3">
        <f>SUM(Table3[[#This Row],[RN Hours Contract]:[Med Aide Hours Contract]])</f>
        <v>0</v>
      </c>
      <c r="X190" s="3">
        <v>0</v>
      </c>
      <c r="Y190" s="3">
        <v>0</v>
      </c>
      <c r="Z190" s="3">
        <v>0</v>
      </c>
      <c r="AA190" s="3">
        <v>0</v>
      </c>
      <c r="AB190" s="3">
        <v>0</v>
      </c>
      <c r="AC190" s="3">
        <v>0</v>
      </c>
      <c r="AD190" s="3">
        <v>0</v>
      </c>
      <c r="AE190" s="3">
        <v>0</v>
      </c>
      <c r="AF190" t="s">
        <v>188</v>
      </c>
      <c r="AG190" s="13">
        <v>4</v>
      </c>
      <c r="AQ190"/>
    </row>
    <row r="191" spans="1:43" x14ac:dyDescent="0.2">
      <c r="A191" t="s">
        <v>407</v>
      </c>
      <c r="B191" t="s">
        <v>599</v>
      </c>
      <c r="C191" t="s">
        <v>956</v>
      </c>
      <c r="D191" t="s">
        <v>1095</v>
      </c>
      <c r="E191" s="3">
        <v>79.777777777777771</v>
      </c>
      <c r="F191" s="3">
        <f>Table3[[#This Row],[Total Hours Nurse Staffing]]/Table3[[#This Row],[MDS Census]]</f>
        <v>3.3205501392757668</v>
      </c>
      <c r="G191" s="3">
        <f>Table3[[#This Row],[Total Direct Care Staff Hours]]/Table3[[#This Row],[MDS Census]]</f>
        <v>3.1134470752089141</v>
      </c>
      <c r="H191" s="3">
        <f>Table3[[#This Row],[Total RN Hours (w/ Admin, DON)]]/Table3[[#This Row],[MDS Census]]</f>
        <v>0.55685933147632316</v>
      </c>
      <c r="I191" s="3">
        <f>Table3[[#This Row],[RN Hours (excl. Admin, DON)]]/Table3[[#This Row],[MDS Census]]</f>
        <v>0.3497562674094708</v>
      </c>
      <c r="J191" s="3">
        <f t="shared" si="3"/>
        <v>264.90611111111116</v>
      </c>
      <c r="K191" s="3">
        <f>SUM(Table3[[#This Row],[RN Hours (excl. Admin, DON)]], Table3[[#This Row],[LPN Hours (excl. Admin)]], Table3[[#This Row],[CNA Hours]], Table3[[#This Row],[NA TR Hours]], Table3[[#This Row],[Med Aide/Tech Hours]])</f>
        <v>248.38388888888889</v>
      </c>
      <c r="L191" s="3">
        <f>SUM(Table3[[#This Row],[RN Hours (excl. Admin, DON)]:[RN DON Hours]])</f>
        <v>44.424999999999997</v>
      </c>
      <c r="M191" s="3">
        <v>27.902777777777779</v>
      </c>
      <c r="N191" s="3">
        <v>11.544444444444444</v>
      </c>
      <c r="O191" s="3">
        <v>4.9777777777777779</v>
      </c>
      <c r="P191" s="3">
        <f>SUM(Table3[[#This Row],[LPN Hours (excl. Admin)]:[LPN Admin Hours]])</f>
        <v>83.236222222222224</v>
      </c>
      <c r="Q191" s="3">
        <v>83.236222222222224</v>
      </c>
      <c r="R191" s="3">
        <v>0</v>
      </c>
      <c r="S191" s="3">
        <f>SUM(Table3[[#This Row],[CNA Hours]], Table3[[#This Row],[NA TR Hours]], Table3[[#This Row],[Med Aide/Tech Hours]])</f>
        <v>137.24488888888891</v>
      </c>
      <c r="T191" s="3">
        <v>108.46155555555556</v>
      </c>
      <c r="U191" s="3">
        <v>28.783333333333335</v>
      </c>
      <c r="V191" s="3">
        <v>0</v>
      </c>
      <c r="W191" s="3">
        <f>SUM(Table3[[#This Row],[RN Hours Contract]:[Med Aide Hours Contract]])</f>
        <v>13.611444444444439</v>
      </c>
      <c r="X191" s="3">
        <v>0</v>
      </c>
      <c r="Y191" s="3">
        <v>0</v>
      </c>
      <c r="Z191" s="3">
        <v>0</v>
      </c>
      <c r="AA191" s="3">
        <v>0</v>
      </c>
      <c r="AB191" s="3">
        <v>0</v>
      </c>
      <c r="AC191" s="3">
        <v>13.253111111111107</v>
      </c>
      <c r="AD191" s="3">
        <v>0.35833333333333334</v>
      </c>
      <c r="AE191" s="3">
        <v>0</v>
      </c>
      <c r="AF191" t="s">
        <v>189</v>
      </c>
      <c r="AG191" s="13">
        <v>4</v>
      </c>
      <c r="AQ191"/>
    </row>
    <row r="192" spans="1:43" x14ac:dyDescent="0.2">
      <c r="A192" t="s">
        <v>407</v>
      </c>
      <c r="B192" t="s">
        <v>600</v>
      </c>
      <c r="C192" t="s">
        <v>856</v>
      </c>
      <c r="D192" t="s">
        <v>1096</v>
      </c>
      <c r="E192" s="3">
        <v>91.077777777777783</v>
      </c>
      <c r="F192" s="3">
        <f>Table3[[#This Row],[Total Hours Nurse Staffing]]/Table3[[#This Row],[MDS Census]]</f>
        <v>4.1606917164816393</v>
      </c>
      <c r="G192" s="3">
        <f>Table3[[#This Row],[Total Direct Care Staff Hours]]/Table3[[#This Row],[MDS Census]]</f>
        <v>4.0185360497743075</v>
      </c>
      <c r="H192" s="3">
        <f>Table3[[#This Row],[Total RN Hours (w/ Admin, DON)]]/Table3[[#This Row],[MDS Census]]</f>
        <v>0.68217640600219587</v>
      </c>
      <c r="I192" s="3">
        <f>Table3[[#This Row],[RN Hours (excl. Admin, DON)]]/Table3[[#This Row],[MDS Census]]</f>
        <v>0.54002073929486394</v>
      </c>
      <c r="J192" s="3">
        <f t="shared" si="3"/>
        <v>378.94655555555551</v>
      </c>
      <c r="K192" s="3">
        <f>SUM(Table3[[#This Row],[RN Hours (excl. Admin, DON)]], Table3[[#This Row],[LPN Hours (excl. Admin)]], Table3[[#This Row],[CNA Hours]], Table3[[#This Row],[NA TR Hours]], Table3[[#This Row],[Med Aide/Tech Hours]])</f>
        <v>365.99933333333331</v>
      </c>
      <c r="L192" s="3">
        <f>SUM(Table3[[#This Row],[RN Hours (excl. Admin, DON)]:[RN DON Hours]])</f>
        <v>62.13111111111111</v>
      </c>
      <c r="M192" s="3">
        <v>49.183888888888887</v>
      </c>
      <c r="N192" s="3">
        <v>12.947222222222223</v>
      </c>
      <c r="O192" s="3">
        <v>0</v>
      </c>
      <c r="P192" s="3">
        <f>SUM(Table3[[#This Row],[LPN Hours (excl. Admin)]:[LPN Admin Hours]])</f>
        <v>80.871111111111105</v>
      </c>
      <c r="Q192" s="3">
        <v>80.871111111111105</v>
      </c>
      <c r="R192" s="3">
        <v>0</v>
      </c>
      <c r="S192" s="3">
        <f>SUM(Table3[[#This Row],[CNA Hours]], Table3[[#This Row],[NA TR Hours]], Table3[[#This Row],[Med Aide/Tech Hours]])</f>
        <v>235.94433333333333</v>
      </c>
      <c r="T192" s="3">
        <v>231.3498888888889</v>
      </c>
      <c r="U192" s="3">
        <v>4.5944444444444441</v>
      </c>
      <c r="V192" s="3">
        <v>0</v>
      </c>
      <c r="W192" s="3">
        <f>SUM(Table3[[#This Row],[RN Hours Contract]:[Med Aide Hours Contract]])</f>
        <v>48.994555555555557</v>
      </c>
      <c r="X192" s="3">
        <v>3.9783333333333335</v>
      </c>
      <c r="Y192" s="3">
        <v>0</v>
      </c>
      <c r="Z192" s="3">
        <v>0</v>
      </c>
      <c r="AA192" s="3">
        <v>14.095000000000002</v>
      </c>
      <c r="AB192" s="3">
        <v>0</v>
      </c>
      <c r="AC192" s="3">
        <v>30.412888888888887</v>
      </c>
      <c r="AD192" s="3">
        <v>0.5083333333333333</v>
      </c>
      <c r="AE192" s="3">
        <v>0</v>
      </c>
      <c r="AF192" t="s">
        <v>190</v>
      </c>
      <c r="AG192" s="13">
        <v>4</v>
      </c>
      <c r="AQ192"/>
    </row>
    <row r="193" spans="1:43" x14ac:dyDescent="0.2">
      <c r="A193" t="s">
        <v>407</v>
      </c>
      <c r="B193" t="s">
        <v>601</v>
      </c>
      <c r="C193" t="s">
        <v>957</v>
      </c>
      <c r="D193" t="s">
        <v>1040</v>
      </c>
      <c r="E193" s="3">
        <v>33.366666666666667</v>
      </c>
      <c r="F193" s="3">
        <f>Table3[[#This Row],[Total Hours Nurse Staffing]]/Table3[[#This Row],[MDS Census]]</f>
        <v>5.8967798867798864</v>
      </c>
      <c r="G193" s="3">
        <f>Table3[[#This Row],[Total Direct Care Staff Hours]]/Table3[[#This Row],[MDS Census]]</f>
        <v>5.0358574758574761</v>
      </c>
      <c r="H193" s="3">
        <f>Table3[[#This Row],[Total RN Hours (w/ Admin, DON)]]/Table3[[#This Row],[MDS Census]]</f>
        <v>1.5415784215784216</v>
      </c>
      <c r="I193" s="3">
        <f>Table3[[#This Row],[RN Hours (excl. Admin, DON)]]/Table3[[#This Row],[MDS Census]]</f>
        <v>0.68065601065601067</v>
      </c>
      <c r="J193" s="3">
        <f t="shared" si="3"/>
        <v>196.75588888888888</v>
      </c>
      <c r="K193" s="3">
        <f>SUM(Table3[[#This Row],[RN Hours (excl. Admin, DON)]], Table3[[#This Row],[LPN Hours (excl. Admin)]], Table3[[#This Row],[CNA Hours]], Table3[[#This Row],[NA TR Hours]], Table3[[#This Row],[Med Aide/Tech Hours]])</f>
        <v>168.02977777777778</v>
      </c>
      <c r="L193" s="3">
        <f>SUM(Table3[[#This Row],[RN Hours (excl. Admin, DON)]:[RN DON Hours]])</f>
        <v>51.437333333333335</v>
      </c>
      <c r="M193" s="3">
        <v>22.711222222222222</v>
      </c>
      <c r="N193" s="3">
        <v>23.348333333333333</v>
      </c>
      <c r="O193" s="3">
        <v>5.3777777777777782</v>
      </c>
      <c r="P193" s="3">
        <f>SUM(Table3[[#This Row],[LPN Hours (excl. Admin)]:[LPN Admin Hours]])</f>
        <v>39.93633333333333</v>
      </c>
      <c r="Q193" s="3">
        <v>39.93633333333333</v>
      </c>
      <c r="R193" s="3">
        <v>0</v>
      </c>
      <c r="S193" s="3">
        <f>SUM(Table3[[#This Row],[CNA Hours]], Table3[[#This Row],[NA TR Hours]], Table3[[#This Row],[Med Aide/Tech Hours]])</f>
        <v>105.38222222222223</v>
      </c>
      <c r="T193" s="3">
        <v>105.24088888888889</v>
      </c>
      <c r="U193" s="3">
        <v>0.14133333333333331</v>
      </c>
      <c r="V193" s="3">
        <v>0</v>
      </c>
      <c r="W193" s="3">
        <f>SUM(Table3[[#This Row],[RN Hours Contract]:[Med Aide Hours Contract]])</f>
        <v>0</v>
      </c>
      <c r="X193" s="3">
        <v>0</v>
      </c>
      <c r="Y193" s="3">
        <v>0</v>
      </c>
      <c r="Z193" s="3">
        <v>0</v>
      </c>
      <c r="AA193" s="3">
        <v>0</v>
      </c>
      <c r="AB193" s="3">
        <v>0</v>
      </c>
      <c r="AC193" s="3">
        <v>0</v>
      </c>
      <c r="AD193" s="3">
        <v>0</v>
      </c>
      <c r="AE193" s="3">
        <v>0</v>
      </c>
      <c r="AF193" t="s">
        <v>191</v>
      </c>
      <c r="AG193" s="13">
        <v>4</v>
      </c>
      <c r="AQ193"/>
    </row>
    <row r="194" spans="1:43" x14ac:dyDescent="0.2">
      <c r="A194" t="s">
        <v>407</v>
      </c>
      <c r="B194" t="s">
        <v>602</v>
      </c>
      <c r="C194" t="s">
        <v>943</v>
      </c>
      <c r="D194" t="s">
        <v>1086</v>
      </c>
      <c r="E194" s="3">
        <v>71.86666666666666</v>
      </c>
      <c r="F194" s="3">
        <f>Table3[[#This Row],[Total Hours Nurse Staffing]]/Table3[[#This Row],[MDS Census]]</f>
        <v>1.5447603586889302</v>
      </c>
      <c r="G194" s="3">
        <f>Table3[[#This Row],[Total Direct Care Staff Hours]]/Table3[[#This Row],[MDS Census]]</f>
        <v>1.4588837353123068</v>
      </c>
      <c r="H194" s="3">
        <f>Table3[[#This Row],[Total RN Hours (w/ Admin, DON)]]/Table3[[#This Row],[MDS Census]]</f>
        <v>0.42308596165739026</v>
      </c>
      <c r="I194" s="3">
        <f>Table3[[#This Row],[RN Hours (excl. Admin, DON)]]/Table3[[#This Row],[MDS Census]]</f>
        <v>0.33720933828076688</v>
      </c>
      <c r="J194" s="3">
        <f t="shared" si="3"/>
        <v>111.01677777777778</v>
      </c>
      <c r="K194" s="3">
        <f>SUM(Table3[[#This Row],[RN Hours (excl. Admin, DON)]], Table3[[#This Row],[LPN Hours (excl. Admin)]], Table3[[#This Row],[CNA Hours]], Table3[[#This Row],[NA TR Hours]], Table3[[#This Row],[Med Aide/Tech Hours]])</f>
        <v>104.84511111111111</v>
      </c>
      <c r="L194" s="3">
        <f>SUM(Table3[[#This Row],[RN Hours (excl. Admin, DON)]:[RN DON Hours]])</f>
        <v>30.405777777777779</v>
      </c>
      <c r="M194" s="3">
        <v>24.234111111111112</v>
      </c>
      <c r="N194" s="3">
        <v>3.5049999999999986</v>
      </c>
      <c r="O194" s="3">
        <v>2.6666666666666665</v>
      </c>
      <c r="P194" s="3">
        <f>SUM(Table3[[#This Row],[LPN Hours (excl. Admin)]:[LPN Admin Hours]])</f>
        <v>26.34588888888889</v>
      </c>
      <c r="Q194" s="3">
        <v>26.34588888888889</v>
      </c>
      <c r="R194" s="3">
        <v>0</v>
      </c>
      <c r="S194" s="3">
        <f>SUM(Table3[[#This Row],[CNA Hours]], Table3[[#This Row],[NA TR Hours]], Table3[[#This Row],[Med Aide/Tech Hours]])</f>
        <v>54.265111111111111</v>
      </c>
      <c r="T194" s="3">
        <v>54.265111111111111</v>
      </c>
      <c r="U194" s="3">
        <v>0</v>
      </c>
      <c r="V194" s="3">
        <v>0</v>
      </c>
      <c r="W194" s="3">
        <f>SUM(Table3[[#This Row],[RN Hours Contract]:[Med Aide Hours Contract]])</f>
        <v>0</v>
      </c>
      <c r="X194" s="3">
        <v>0</v>
      </c>
      <c r="Y194" s="3">
        <v>0</v>
      </c>
      <c r="Z194" s="3">
        <v>0</v>
      </c>
      <c r="AA194" s="3">
        <v>0</v>
      </c>
      <c r="AB194" s="3">
        <v>0</v>
      </c>
      <c r="AC194" s="3">
        <v>0</v>
      </c>
      <c r="AD194" s="3">
        <v>0</v>
      </c>
      <c r="AE194" s="3">
        <v>0</v>
      </c>
      <c r="AF194" t="s">
        <v>192</v>
      </c>
      <c r="AG194" s="13">
        <v>4</v>
      </c>
      <c r="AQ194"/>
    </row>
    <row r="195" spans="1:43" x14ac:dyDescent="0.2">
      <c r="A195" t="s">
        <v>407</v>
      </c>
      <c r="B195" t="s">
        <v>603</v>
      </c>
      <c r="C195" t="s">
        <v>834</v>
      </c>
      <c r="D195" t="s">
        <v>1059</v>
      </c>
      <c r="E195" s="3">
        <v>76.933333333333337</v>
      </c>
      <c r="F195" s="3">
        <f>Table3[[#This Row],[Total Hours Nurse Staffing]]/Table3[[#This Row],[MDS Census]]</f>
        <v>5.0713850375505496</v>
      </c>
      <c r="G195" s="3">
        <f>Table3[[#This Row],[Total Direct Care Staff Hours]]/Table3[[#This Row],[MDS Census]]</f>
        <v>4.6097299248989012</v>
      </c>
      <c r="H195" s="3">
        <f>Table3[[#This Row],[Total RN Hours (w/ Admin, DON)]]/Table3[[#This Row],[MDS Census]]</f>
        <v>0.44952339688041593</v>
      </c>
      <c r="I195" s="3">
        <f>Table3[[#This Row],[RN Hours (excl. Admin, DON)]]/Table3[[#This Row],[MDS Census]]</f>
        <v>0.20620306181398035</v>
      </c>
      <c r="J195" s="3">
        <f t="shared" si="3"/>
        <v>390.15855555555561</v>
      </c>
      <c r="K195" s="3">
        <f>SUM(Table3[[#This Row],[RN Hours (excl. Admin, DON)]], Table3[[#This Row],[LPN Hours (excl. Admin)]], Table3[[#This Row],[CNA Hours]], Table3[[#This Row],[NA TR Hours]], Table3[[#This Row],[Med Aide/Tech Hours]])</f>
        <v>354.64188888888884</v>
      </c>
      <c r="L195" s="3">
        <f>SUM(Table3[[#This Row],[RN Hours (excl. Admin, DON)]:[RN DON Hours]])</f>
        <v>34.583333333333336</v>
      </c>
      <c r="M195" s="3">
        <v>15.863888888888889</v>
      </c>
      <c r="N195" s="3">
        <v>13.475</v>
      </c>
      <c r="O195" s="3">
        <v>5.2444444444444445</v>
      </c>
      <c r="P195" s="3">
        <f>SUM(Table3[[#This Row],[LPN Hours (excl. Admin)]:[LPN Admin Hours]])</f>
        <v>137.78888888888889</v>
      </c>
      <c r="Q195" s="3">
        <v>120.99166666666666</v>
      </c>
      <c r="R195" s="3">
        <v>16.797222222222221</v>
      </c>
      <c r="S195" s="3">
        <f>SUM(Table3[[#This Row],[CNA Hours]], Table3[[#This Row],[NA TR Hours]], Table3[[#This Row],[Med Aide/Tech Hours]])</f>
        <v>217.78633333333335</v>
      </c>
      <c r="T195" s="3">
        <v>215.05855555555556</v>
      </c>
      <c r="U195" s="3">
        <v>0</v>
      </c>
      <c r="V195" s="3">
        <v>2.7277777777777779</v>
      </c>
      <c r="W195" s="3">
        <f>SUM(Table3[[#This Row],[RN Hours Contract]:[Med Aide Hours Contract]])</f>
        <v>40.527999999999999</v>
      </c>
      <c r="X195" s="3">
        <v>0</v>
      </c>
      <c r="Y195" s="3">
        <v>0</v>
      </c>
      <c r="Z195" s="3">
        <v>0</v>
      </c>
      <c r="AA195" s="3">
        <v>22.45</v>
      </c>
      <c r="AB195" s="3">
        <v>0</v>
      </c>
      <c r="AC195" s="3">
        <v>18.077999999999999</v>
      </c>
      <c r="AD195" s="3">
        <v>0</v>
      </c>
      <c r="AE195" s="3">
        <v>0</v>
      </c>
      <c r="AF195" t="s">
        <v>193</v>
      </c>
      <c r="AG195" s="13">
        <v>4</v>
      </c>
      <c r="AQ195"/>
    </row>
    <row r="196" spans="1:43" x14ac:dyDescent="0.2">
      <c r="A196" t="s">
        <v>407</v>
      </c>
      <c r="B196" t="s">
        <v>604</v>
      </c>
      <c r="C196" t="s">
        <v>958</v>
      </c>
      <c r="D196" t="s">
        <v>1010</v>
      </c>
      <c r="E196" s="3">
        <v>75.25555555555556</v>
      </c>
      <c r="F196" s="3">
        <f>Table3[[#This Row],[Total Hours Nurse Staffing]]/Table3[[#This Row],[MDS Census]]</f>
        <v>3.6726103646833006</v>
      </c>
      <c r="G196" s="3">
        <f>Table3[[#This Row],[Total Direct Care Staff Hours]]/Table3[[#This Row],[MDS Census]]</f>
        <v>3.424751218071755</v>
      </c>
      <c r="H196" s="3">
        <f>Table3[[#This Row],[Total RN Hours (w/ Admin, DON)]]/Table3[[#This Row],[MDS Census]]</f>
        <v>0.5436143510999556</v>
      </c>
      <c r="I196" s="3">
        <f>Table3[[#This Row],[RN Hours (excl. Admin, DON)]]/Table3[[#This Row],[MDS Census]]</f>
        <v>0.36444854569614643</v>
      </c>
      <c r="J196" s="3">
        <f t="shared" si="3"/>
        <v>276.3843333333333</v>
      </c>
      <c r="K196" s="3">
        <f>SUM(Table3[[#This Row],[RN Hours (excl. Admin, DON)]], Table3[[#This Row],[LPN Hours (excl. Admin)]], Table3[[#This Row],[CNA Hours]], Table3[[#This Row],[NA TR Hours]], Table3[[#This Row],[Med Aide/Tech Hours]])</f>
        <v>257.73155555555553</v>
      </c>
      <c r="L196" s="3">
        <f>SUM(Table3[[#This Row],[RN Hours (excl. Admin, DON)]:[RN DON Hours]])</f>
        <v>40.909999999999997</v>
      </c>
      <c r="M196" s="3">
        <v>27.426777777777776</v>
      </c>
      <c r="N196" s="3">
        <v>7.5463333333333313</v>
      </c>
      <c r="O196" s="3">
        <v>5.9368888888888884</v>
      </c>
      <c r="P196" s="3">
        <f>SUM(Table3[[#This Row],[LPN Hours (excl. Admin)]:[LPN Admin Hours]])</f>
        <v>51.379999999999995</v>
      </c>
      <c r="Q196" s="3">
        <v>46.210444444444441</v>
      </c>
      <c r="R196" s="3">
        <v>5.1695555555555561</v>
      </c>
      <c r="S196" s="3">
        <f>SUM(Table3[[#This Row],[CNA Hours]], Table3[[#This Row],[NA TR Hours]], Table3[[#This Row],[Med Aide/Tech Hours]])</f>
        <v>184.09433333333334</v>
      </c>
      <c r="T196" s="3">
        <v>141.98377777777779</v>
      </c>
      <c r="U196" s="3">
        <v>25.741111111111113</v>
      </c>
      <c r="V196" s="3">
        <v>16.369444444444436</v>
      </c>
      <c r="W196" s="3">
        <f>SUM(Table3[[#This Row],[RN Hours Contract]:[Med Aide Hours Contract]])</f>
        <v>33.301222222222222</v>
      </c>
      <c r="X196" s="3">
        <v>5.1722222222222225</v>
      </c>
      <c r="Y196" s="3">
        <v>0</v>
      </c>
      <c r="Z196" s="3">
        <v>0</v>
      </c>
      <c r="AA196" s="3">
        <v>7.5138888888888893</v>
      </c>
      <c r="AB196" s="3">
        <v>0</v>
      </c>
      <c r="AC196" s="3">
        <v>20.615111111111108</v>
      </c>
      <c r="AD196" s="3">
        <v>0</v>
      </c>
      <c r="AE196" s="3">
        <v>0</v>
      </c>
      <c r="AF196" t="s">
        <v>194</v>
      </c>
      <c r="AG196" s="13">
        <v>4</v>
      </c>
      <c r="AQ196"/>
    </row>
    <row r="197" spans="1:43" x14ac:dyDescent="0.2">
      <c r="A197" t="s">
        <v>407</v>
      </c>
      <c r="B197" t="s">
        <v>605</v>
      </c>
      <c r="C197" t="s">
        <v>889</v>
      </c>
      <c r="D197" t="s">
        <v>1048</v>
      </c>
      <c r="E197" s="3">
        <v>78.62222222222222</v>
      </c>
      <c r="F197" s="3">
        <f>Table3[[#This Row],[Total Hours Nurse Staffing]]/Table3[[#This Row],[MDS Census]]</f>
        <v>3.4279819106840028</v>
      </c>
      <c r="G197" s="3">
        <f>Table3[[#This Row],[Total Direct Care Staff Hours]]/Table3[[#This Row],[MDS Census]]</f>
        <v>3.1614598643301299</v>
      </c>
      <c r="H197" s="3">
        <f>Table3[[#This Row],[Total RN Hours (w/ Admin, DON)]]/Table3[[#This Row],[MDS Census]]</f>
        <v>0.94595958168456762</v>
      </c>
      <c r="I197" s="3">
        <f>Table3[[#This Row],[RN Hours (excl. Admin, DON)]]/Table3[[#This Row],[MDS Census]]</f>
        <v>0.79216506500847939</v>
      </c>
      <c r="J197" s="3">
        <f t="shared" ref="J197:J260" si="4">SUM(L197,P197,S197)</f>
        <v>269.51555555555558</v>
      </c>
      <c r="K197" s="3">
        <f>SUM(Table3[[#This Row],[RN Hours (excl. Admin, DON)]], Table3[[#This Row],[LPN Hours (excl. Admin)]], Table3[[#This Row],[CNA Hours]], Table3[[#This Row],[NA TR Hours]], Table3[[#This Row],[Med Aide/Tech Hours]])</f>
        <v>248.56099999999998</v>
      </c>
      <c r="L197" s="3">
        <f>SUM(Table3[[#This Row],[RN Hours (excl. Admin, DON)]:[RN DON Hours]])</f>
        <v>74.373444444444445</v>
      </c>
      <c r="M197" s="3">
        <v>62.281777777777776</v>
      </c>
      <c r="N197" s="3">
        <v>6.9361111111111109</v>
      </c>
      <c r="O197" s="3">
        <v>5.1555555555555559</v>
      </c>
      <c r="P197" s="3">
        <f>SUM(Table3[[#This Row],[LPN Hours (excl. Admin)]:[LPN Admin Hours]])</f>
        <v>54.312555555555555</v>
      </c>
      <c r="Q197" s="3">
        <v>45.449666666666666</v>
      </c>
      <c r="R197" s="3">
        <v>8.8628888888888895</v>
      </c>
      <c r="S197" s="3">
        <f>SUM(Table3[[#This Row],[CNA Hours]], Table3[[#This Row],[NA TR Hours]], Table3[[#This Row],[Med Aide/Tech Hours]])</f>
        <v>140.82955555555554</v>
      </c>
      <c r="T197" s="3">
        <v>140.82955555555554</v>
      </c>
      <c r="U197" s="3">
        <v>0</v>
      </c>
      <c r="V197" s="3">
        <v>0</v>
      </c>
      <c r="W197" s="3">
        <f>SUM(Table3[[#This Row],[RN Hours Contract]:[Med Aide Hours Contract]])</f>
        <v>0.94255555555555559</v>
      </c>
      <c r="X197" s="3">
        <v>0</v>
      </c>
      <c r="Y197" s="3">
        <v>0</v>
      </c>
      <c r="Z197" s="3">
        <v>0</v>
      </c>
      <c r="AA197" s="3">
        <v>0.28977777777777775</v>
      </c>
      <c r="AB197" s="3">
        <v>0</v>
      </c>
      <c r="AC197" s="3">
        <v>0.6527777777777779</v>
      </c>
      <c r="AD197" s="3">
        <v>0</v>
      </c>
      <c r="AE197" s="3">
        <v>0</v>
      </c>
      <c r="AF197" t="s">
        <v>195</v>
      </c>
      <c r="AG197" s="13">
        <v>4</v>
      </c>
      <c r="AQ197"/>
    </row>
    <row r="198" spans="1:43" x14ac:dyDescent="0.2">
      <c r="A198" t="s">
        <v>407</v>
      </c>
      <c r="B198" t="s">
        <v>606</v>
      </c>
      <c r="C198" t="s">
        <v>873</v>
      </c>
      <c r="D198" t="s">
        <v>1046</v>
      </c>
      <c r="E198" s="3">
        <v>54.833333333333336</v>
      </c>
      <c r="F198" s="3">
        <f>Table3[[#This Row],[Total Hours Nurse Staffing]]/Table3[[#This Row],[MDS Census]]</f>
        <v>3.5989989868287742</v>
      </c>
      <c r="G198" s="3">
        <f>Table3[[#This Row],[Total Direct Care Staff Hours]]/Table3[[#This Row],[MDS Census]]</f>
        <v>3.2804863221884495</v>
      </c>
      <c r="H198" s="3">
        <f>Table3[[#This Row],[Total RN Hours (w/ Admin, DON)]]/Table3[[#This Row],[MDS Census]]</f>
        <v>0.60511651469098282</v>
      </c>
      <c r="I198" s="3">
        <f>Table3[[#This Row],[RN Hours (excl. Admin, DON)]]/Table3[[#This Row],[MDS Census]]</f>
        <v>0.37714893617021278</v>
      </c>
      <c r="J198" s="3">
        <f t="shared" si="4"/>
        <v>197.34511111111112</v>
      </c>
      <c r="K198" s="3">
        <f>SUM(Table3[[#This Row],[RN Hours (excl. Admin, DON)]], Table3[[#This Row],[LPN Hours (excl. Admin)]], Table3[[#This Row],[CNA Hours]], Table3[[#This Row],[NA TR Hours]], Table3[[#This Row],[Med Aide/Tech Hours]])</f>
        <v>179.88</v>
      </c>
      <c r="L198" s="3">
        <f>SUM(Table3[[#This Row],[RN Hours (excl. Admin, DON)]:[RN DON Hours]])</f>
        <v>33.180555555555557</v>
      </c>
      <c r="M198" s="3">
        <v>20.680333333333333</v>
      </c>
      <c r="N198" s="3">
        <v>7.522444444444444</v>
      </c>
      <c r="O198" s="3">
        <v>4.9777777777777779</v>
      </c>
      <c r="P198" s="3">
        <f>SUM(Table3[[#This Row],[LPN Hours (excl. Admin)]:[LPN Admin Hours]])</f>
        <v>48.468000000000004</v>
      </c>
      <c r="Q198" s="3">
        <v>43.50311111111111</v>
      </c>
      <c r="R198" s="3">
        <v>4.9648888888888907</v>
      </c>
      <c r="S198" s="3">
        <f>SUM(Table3[[#This Row],[CNA Hours]], Table3[[#This Row],[NA TR Hours]], Table3[[#This Row],[Med Aide/Tech Hours]])</f>
        <v>115.69655555555555</v>
      </c>
      <c r="T198" s="3">
        <v>92.040666666666667</v>
      </c>
      <c r="U198" s="3">
        <v>0</v>
      </c>
      <c r="V198" s="3">
        <v>23.655888888888885</v>
      </c>
      <c r="W198" s="3">
        <f>SUM(Table3[[#This Row],[RN Hours Contract]:[Med Aide Hours Contract]])</f>
        <v>0</v>
      </c>
      <c r="X198" s="3">
        <v>0</v>
      </c>
      <c r="Y198" s="3">
        <v>0</v>
      </c>
      <c r="Z198" s="3">
        <v>0</v>
      </c>
      <c r="AA198" s="3">
        <v>0</v>
      </c>
      <c r="AB198" s="3">
        <v>0</v>
      </c>
      <c r="AC198" s="3">
        <v>0</v>
      </c>
      <c r="AD198" s="3">
        <v>0</v>
      </c>
      <c r="AE198" s="3">
        <v>0</v>
      </c>
      <c r="AF198" t="s">
        <v>196</v>
      </c>
      <c r="AG198" s="13">
        <v>4</v>
      </c>
      <c r="AQ198"/>
    </row>
    <row r="199" spans="1:43" x14ac:dyDescent="0.2">
      <c r="A199" t="s">
        <v>407</v>
      </c>
      <c r="B199" t="s">
        <v>607</v>
      </c>
      <c r="C199" t="s">
        <v>874</v>
      </c>
      <c r="D199" t="s">
        <v>1097</v>
      </c>
      <c r="E199" s="3">
        <v>67.944444444444443</v>
      </c>
      <c r="F199" s="3">
        <f>Table3[[#This Row],[Total Hours Nurse Staffing]]/Table3[[#This Row],[MDS Census]]</f>
        <v>3.460248569092395</v>
      </c>
      <c r="G199" s="3">
        <f>Table3[[#This Row],[Total Direct Care Staff Hours]]/Table3[[#This Row],[MDS Census]]</f>
        <v>3.1658152085036795</v>
      </c>
      <c r="H199" s="3">
        <f>Table3[[#This Row],[Total RN Hours (w/ Admin, DON)]]/Table3[[#This Row],[MDS Census]]</f>
        <v>0.7430973017170891</v>
      </c>
      <c r="I199" s="3">
        <f>Table3[[#This Row],[RN Hours (excl. Admin, DON)]]/Table3[[#This Row],[MDS Census]]</f>
        <v>0.52770073589533928</v>
      </c>
      <c r="J199" s="3">
        <f t="shared" si="4"/>
        <v>235.10466666666662</v>
      </c>
      <c r="K199" s="3">
        <f>SUM(Table3[[#This Row],[RN Hours (excl. Admin, DON)]], Table3[[#This Row],[LPN Hours (excl. Admin)]], Table3[[#This Row],[CNA Hours]], Table3[[#This Row],[NA TR Hours]], Table3[[#This Row],[Med Aide/Tech Hours]])</f>
        <v>215.09955555555555</v>
      </c>
      <c r="L199" s="3">
        <f>SUM(Table3[[#This Row],[RN Hours (excl. Admin, DON)]:[RN DON Hours]])</f>
        <v>50.489333333333327</v>
      </c>
      <c r="M199" s="3">
        <v>35.854333333333329</v>
      </c>
      <c r="N199" s="3">
        <v>8.7683333333333344</v>
      </c>
      <c r="O199" s="3">
        <v>5.8666666666666663</v>
      </c>
      <c r="P199" s="3">
        <f>SUM(Table3[[#This Row],[LPN Hours (excl. Admin)]:[LPN Admin Hours]])</f>
        <v>40.893666666666668</v>
      </c>
      <c r="Q199" s="3">
        <v>35.523555555555554</v>
      </c>
      <c r="R199" s="3">
        <v>5.3701111111111119</v>
      </c>
      <c r="S199" s="3">
        <f>SUM(Table3[[#This Row],[CNA Hours]], Table3[[#This Row],[NA TR Hours]], Table3[[#This Row],[Med Aide/Tech Hours]])</f>
        <v>143.72166666666664</v>
      </c>
      <c r="T199" s="3">
        <v>89.336444444444439</v>
      </c>
      <c r="U199" s="3">
        <v>42.694111111111106</v>
      </c>
      <c r="V199" s="3">
        <v>11.691111111111109</v>
      </c>
      <c r="W199" s="3">
        <f>SUM(Table3[[#This Row],[RN Hours Contract]:[Med Aide Hours Contract]])</f>
        <v>0</v>
      </c>
      <c r="X199" s="3">
        <v>0</v>
      </c>
      <c r="Y199" s="3">
        <v>0</v>
      </c>
      <c r="Z199" s="3">
        <v>0</v>
      </c>
      <c r="AA199" s="3">
        <v>0</v>
      </c>
      <c r="AB199" s="3">
        <v>0</v>
      </c>
      <c r="AC199" s="3">
        <v>0</v>
      </c>
      <c r="AD199" s="3">
        <v>0</v>
      </c>
      <c r="AE199" s="3">
        <v>0</v>
      </c>
      <c r="AF199" t="s">
        <v>197</v>
      </c>
      <c r="AG199" s="13">
        <v>4</v>
      </c>
      <c r="AQ199"/>
    </row>
    <row r="200" spans="1:43" x14ac:dyDescent="0.2">
      <c r="A200" t="s">
        <v>407</v>
      </c>
      <c r="B200" t="s">
        <v>608</v>
      </c>
      <c r="C200" t="s">
        <v>911</v>
      </c>
      <c r="D200" t="s">
        <v>1063</v>
      </c>
      <c r="E200" s="3">
        <v>34.866666666666667</v>
      </c>
      <c r="F200" s="3">
        <f>Table3[[#This Row],[Total Hours Nurse Staffing]]/Table3[[#This Row],[MDS Census]]</f>
        <v>6.7522625876354363</v>
      </c>
      <c r="G200" s="3">
        <f>Table3[[#This Row],[Total Direct Care Staff Hours]]/Table3[[#This Row],[MDS Census]]</f>
        <v>5.8464786488209048</v>
      </c>
      <c r="H200" s="3">
        <f>Table3[[#This Row],[Total RN Hours (w/ Admin, DON)]]/Table3[[#This Row],[MDS Census]]</f>
        <v>2.0840025493945187</v>
      </c>
      <c r="I200" s="3">
        <f>Table3[[#This Row],[RN Hours (excl. Admin, DON)]]/Table3[[#This Row],[MDS Census]]</f>
        <v>1.3534894837476099</v>
      </c>
      <c r="J200" s="3">
        <f t="shared" si="4"/>
        <v>235.42888888888888</v>
      </c>
      <c r="K200" s="3">
        <f>SUM(Table3[[#This Row],[RN Hours (excl. Admin, DON)]], Table3[[#This Row],[LPN Hours (excl. Admin)]], Table3[[#This Row],[CNA Hours]], Table3[[#This Row],[NA TR Hours]], Table3[[#This Row],[Med Aide/Tech Hours]])</f>
        <v>203.84722222222223</v>
      </c>
      <c r="L200" s="3">
        <f>SUM(Table3[[#This Row],[RN Hours (excl. Admin, DON)]:[RN DON Hours]])</f>
        <v>72.662222222222226</v>
      </c>
      <c r="M200" s="3">
        <v>47.19166666666667</v>
      </c>
      <c r="N200" s="3">
        <v>20.048333333333332</v>
      </c>
      <c r="O200" s="3">
        <v>5.4222222222222225</v>
      </c>
      <c r="P200" s="3">
        <f>SUM(Table3[[#This Row],[LPN Hours (excl. Admin)]:[LPN Admin Hours]])</f>
        <v>64.599999999999994</v>
      </c>
      <c r="Q200" s="3">
        <v>58.488888888888887</v>
      </c>
      <c r="R200" s="3">
        <v>6.1111111111111107</v>
      </c>
      <c r="S200" s="3">
        <f>SUM(Table3[[#This Row],[CNA Hours]], Table3[[#This Row],[NA TR Hours]], Table3[[#This Row],[Med Aide/Tech Hours]])</f>
        <v>98.166666666666671</v>
      </c>
      <c r="T200" s="3">
        <v>98.166666666666671</v>
      </c>
      <c r="U200" s="3">
        <v>0</v>
      </c>
      <c r="V200" s="3">
        <v>0</v>
      </c>
      <c r="W200" s="3">
        <f>SUM(Table3[[#This Row],[RN Hours Contract]:[Med Aide Hours Contract]])</f>
        <v>0</v>
      </c>
      <c r="X200" s="3">
        <v>0</v>
      </c>
      <c r="Y200" s="3">
        <v>0</v>
      </c>
      <c r="Z200" s="3">
        <v>0</v>
      </c>
      <c r="AA200" s="3">
        <v>0</v>
      </c>
      <c r="AB200" s="3">
        <v>0</v>
      </c>
      <c r="AC200" s="3">
        <v>0</v>
      </c>
      <c r="AD200" s="3">
        <v>0</v>
      </c>
      <c r="AE200" s="3">
        <v>0</v>
      </c>
      <c r="AF200" t="s">
        <v>198</v>
      </c>
      <c r="AG200" s="13">
        <v>4</v>
      </c>
      <c r="AQ200"/>
    </row>
    <row r="201" spans="1:43" x14ac:dyDescent="0.2">
      <c r="A201" t="s">
        <v>407</v>
      </c>
      <c r="B201" t="s">
        <v>609</v>
      </c>
      <c r="C201" t="s">
        <v>922</v>
      </c>
      <c r="D201" t="s">
        <v>1069</v>
      </c>
      <c r="E201" s="3">
        <v>30.088888888888889</v>
      </c>
      <c r="F201" s="3">
        <f>Table3[[#This Row],[Total Hours Nurse Staffing]]/Table3[[#This Row],[MDS Census]]</f>
        <v>3.2831166912850813</v>
      </c>
      <c r="G201" s="3">
        <f>Table3[[#This Row],[Total Direct Care Staff Hours]]/Table3[[#This Row],[MDS Census]]</f>
        <v>3.1404689807976363</v>
      </c>
      <c r="H201" s="3">
        <f>Table3[[#This Row],[Total RN Hours (w/ Admin, DON)]]/Table3[[#This Row],[MDS Census]]</f>
        <v>0.57553545051698662</v>
      </c>
      <c r="I201" s="3">
        <f>Table3[[#This Row],[RN Hours (excl. Admin, DON)]]/Table3[[#This Row],[MDS Census]]</f>
        <v>0.43288774002954206</v>
      </c>
      <c r="J201" s="3">
        <f t="shared" si="4"/>
        <v>98.785333333333341</v>
      </c>
      <c r="K201" s="3">
        <f>SUM(Table3[[#This Row],[RN Hours (excl. Admin, DON)]], Table3[[#This Row],[LPN Hours (excl. Admin)]], Table3[[#This Row],[CNA Hours]], Table3[[#This Row],[NA TR Hours]], Table3[[#This Row],[Med Aide/Tech Hours]])</f>
        <v>94.493222222222215</v>
      </c>
      <c r="L201" s="3">
        <f>SUM(Table3[[#This Row],[RN Hours (excl. Admin, DON)]:[RN DON Hours]])</f>
        <v>17.31722222222222</v>
      </c>
      <c r="M201" s="3">
        <v>13.02511111111111</v>
      </c>
      <c r="N201" s="3">
        <v>0.12544444444444444</v>
      </c>
      <c r="O201" s="3">
        <v>4.166666666666667</v>
      </c>
      <c r="P201" s="3">
        <f>SUM(Table3[[#This Row],[LPN Hours (excl. Admin)]:[LPN Admin Hours]])</f>
        <v>37.57011111111111</v>
      </c>
      <c r="Q201" s="3">
        <v>37.57011111111111</v>
      </c>
      <c r="R201" s="3">
        <v>0</v>
      </c>
      <c r="S201" s="3">
        <f>SUM(Table3[[#This Row],[CNA Hours]], Table3[[#This Row],[NA TR Hours]], Table3[[#This Row],[Med Aide/Tech Hours]])</f>
        <v>43.898000000000003</v>
      </c>
      <c r="T201" s="3">
        <v>43.805555555555557</v>
      </c>
      <c r="U201" s="3">
        <v>0</v>
      </c>
      <c r="V201" s="3">
        <v>9.2444444444444454E-2</v>
      </c>
      <c r="W201" s="3">
        <f>SUM(Table3[[#This Row],[RN Hours Contract]:[Med Aide Hours Contract]])</f>
        <v>3.1933333333333334</v>
      </c>
      <c r="X201" s="3">
        <v>0</v>
      </c>
      <c r="Y201" s="3">
        <v>0</v>
      </c>
      <c r="Z201" s="3">
        <v>3</v>
      </c>
      <c r="AA201" s="3">
        <v>0</v>
      </c>
      <c r="AB201" s="3">
        <v>0</v>
      </c>
      <c r="AC201" s="3">
        <v>0.19333333333333333</v>
      </c>
      <c r="AD201" s="3">
        <v>0</v>
      </c>
      <c r="AE201" s="3">
        <v>0</v>
      </c>
      <c r="AF201" t="s">
        <v>199</v>
      </c>
      <c r="AG201" s="13">
        <v>4</v>
      </c>
      <c r="AQ201"/>
    </row>
    <row r="202" spans="1:43" x14ac:dyDescent="0.2">
      <c r="A202" t="s">
        <v>407</v>
      </c>
      <c r="B202" t="s">
        <v>610</v>
      </c>
      <c r="C202" t="s">
        <v>959</v>
      </c>
      <c r="D202" t="s">
        <v>1098</v>
      </c>
      <c r="E202" s="3">
        <v>28.844444444444445</v>
      </c>
      <c r="F202" s="3">
        <f>Table3[[#This Row],[Total Hours Nurse Staffing]]/Table3[[#This Row],[MDS Census]]</f>
        <v>4.2103813559322036</v>
      </c>
      <c r="G202" s="3">
        <f>Table3[[#This Row],[Total Direct Care Staff Hours]]/Table3[[#This Row],[MDS Census]]</f>
        <v>3.794895993836672</v>
      </c>
      <c r="H202" s="3">
        <f>Table3[[#This Row],[Total RN Hours (w/ Admin, DON)]]/Table3[[#This Row],[MDS Census]]</f>
        <v>0.90092449922958406</v>
      </c>
      <c r="I202" s="3">
        <f>Table3[[#This Row],[RN Hours (excl. Admin, DON)]]/Table3[[#This Row],[MDS Census]]</f>
        <v>0.6811248073959939</v>
      </c>
      <c r="J202" s="3">
        <f t="shared" si="4"/>
        <v>121.44611111111112</v>
      </c>
      <c r="K202" s="3">
        <f>SUM(Table3[[#This Row],[RN Hours (excl. Admin, DON)]], Table3[[#This Row],[LPN Hours (excl. Admin)]], Table3[[#This Row],[CNA Hours]], Table3[[#This Row],[NA TR Hours]], Table3[[#This Row],[Med Aide/Tech Hours]])</f>
        <v>109.46166666666667</v>
      </c>
      <c r="L202" s="3">
        <f>SUM(Table3[[#This Row],[RN Hours (excl. Admin, DON)]:[RN DON Hours]])</f>
        <v>25.986666666666668</v>
      </c>
      <c r="M202" s="3">
        <v>19.646666666666668</v>
      </c>
      <c r="N202" s="3">
        <v>0</v>
      </c>
      <c r="O202" s="3">
        <v>6.34</v>
      </c>
      <c r="P202" s="3">
        <f>SUM(Table3[[#This Row],[LPN Hours (excl. Admin)]:[LPN Admin Hours]])</f>
        <v>38.964444444444446</v>
      </c>
      <c r="Q202" s="3">
        <v>33.32</v>
      </c>
      <c r="R202" s="3">
        <v>5.6444444444444448</v>
      </c>
      <c r="S202" s="3">
        <f>SUM(Table3[[#This Row],[CNA Hours]], Table3[[#This Row],[NA TR Hours]], Table3[[#This Row],[Med Aide/Tech Hours]])</f>
        <v>56.494999999999997</v>
      </c>
      <c r="T202" s="3">
        <v>51.651666666666664</v>
      </c>
      <c r="U202" s="3">
        <v>0</v>
      </c>
      <c r="V202" s="3">
        <v>4.8433333333333328</v>
      </c>
      <c r="W202" s="3">
        <f>SUM(Table3[[#This Row],[RN Hours Contract]:[Med Aide Hours Contract]])</f>
        <v>2.5061111111111112</v>
      </c>
      <c r="X202" s="3">
        <v>0</v>
      </c>
      <c r="Y202" s="3">
        <v>0</v>
      </c>
      <c r="Z202" s="3">
        <v>0.46666666666666667</v>
      </c>
      <c r="AA202" s="3">
        <v>0.54666666666666675</v>
      </c>
      <c r="AB202" s="3">
        <v>0</v>
      </c>
      <c r="AC202" s="3">
        <v>1.4927777777777778</v>
      </c>
      <c r="AD202" s="3">
        <v>0</v>
      </c>
      <c r="AE202" s="3">
        <v>0</v>
      </c>
      <c r="AF202" t="s">
        <v>200</v>
      </c>
      <c r="AG202" s="13">
        <v>4</v>
      </c>
      <c r="AQ202"/>
    </row>
    <row r="203" spans="1:43" x14ac:dyDescent="0.2">
      <c r="A203" t="s">
        <v>407</v>
      </c>
      <c r="B203" t="s">
        <v>611</v>
      </c>
      <c r="C203" t="s">
        <v>822</v>
      </c>
      <c r="D203" t="s">
        <v>1049</v>
      </c>
      <c r="E203" s="3">
        <v>71.455555555555549</v>
      </c>
      <c r="F203" s="3">
        <f>Table3[[#This Row],[Total Hours Nurse Staffing]]/Table3[[#This Row],[MDS Census]]</f>
        <v>5.4098429482195618</v>
      </c>
      <c r="G203" s="3">
        <f>Table3[[#This Row],[Total Direct Care Staff Hours]]/Table3[[#This Row],[MDS Census]]</f>
        <v>5.1150987404758208</v>
      </c>
      <c r="H203" s="3">
        <f>Table3[[#This Row],[Total RN Hours (w/ Admin, DON)]]/Table3[[#This Row],[MDS Census]]</f>
        <v>0.87628362618566324</v>
      </c>
      <c r="I203" s="3">
        <f>Table3[[#This Row],[RN Hours (excl. Admin, DON)]]/Table3[[#This Row],[MDS Census]]</f>
        <v>0.58153941844192203</v>
      </c>
      <c r="J203" s="3">
        <f t="shared" si="4"/>
        <v>386.56333333333333</v>
      </c>
      <c r="K203" s="3">
        <f>SUM(Table3[[#This Row],[RN Hours (excl. Admin, DON)]], Table3[[#This Row],[LPN Hours (excl. Admin)]], Table3[[#This Row],[CNA Hours]], Table3[[#This Row],[NA TR Hours]], Table3[[#This Row],[Med Aide/Tech Hours]])</f>
        <v>365.5022222222222</v>
      </c>
      <c r="L203" s="3">
        <f>SUM(Table3[[#This Row],[RN Hours (excl. Admin, DON)]:[RN DON Hours]])</f>
        <v>62.615333333333332</v>
      </c>
      <c r="M203" s="3">
        <v>41.554222222222222</v>
      </c>
      <c r="N203" s="3">
        <v>15.46111111111111</v>
      </c>
      <c r="O203" s="3">
        <v>5.6</v>
      </c>
      <c r="P203" s="3">
        <f>SUM(Table3[[#This Row],[LPN Hours (excl. Admin)]:[LPN Admin Hours]])</f>
        <v>91.872555555555564</v>
      </c>
      <c r="Q203" s="3">
        <v>91.872555555555564</v>
      </c>
      <c r="R203" s="3">
        <v>0</v>
      </c>
      <c r="S203" s="3">
        <f>SUM(Table3[[#This Row],[CNA Hours]], Table3[[#This Row],[NA TR Hours]], Table3[[#This Row],[Med Aide/Tech Hours]])</f>
        <v>232.07544444444443</v>
      </c>
      <c r="T203" s="3">
        <v>194.94655555555553</v>
      </c>
      <c r="U203" s="3">
        <v>0</v>
      </c>
      <c r="V203" s="3">
        <v>37.128888888888888</v>
      </c>
      <c r="W203" s="3">
        <f>SUM(Table3[[#This Row],[RN Hours Contract]:[Med Aide Hours Contract]])</f>
        <v>0</v>
      </c>
      <c r="X203" s="3">
        <v>0</v>
      </c>
      <c r="Y203" s="3">
        <v>0</v>
      </c>
      <c r="Z203" s="3">
        <v>0</v>
      </c>
      <c r="AA203" s="3">
        <v>0</v>
      </c>
      <c r="AB203" s="3">
        <v>0</v>
      </c>
      <c r="AC203" s="3">
        <v>0</v>
      </c>
      <c r="AD203" s="3">
        <v>0</v>
      </c>
      <c r="AE203" s="3">
        <v>0</v>
      </c>
      <c r="AF203" t="s">
        <v>201</v>
      </c>
      <c r="AG203" s="13">
        <v>4</v>
      </c>
      <c r="AQ203"/>
    </row>
    <row r="204" spans="1:43" x14ac:dyDescent="0.2">
      <c r="A204" t="s">
        <v>407</v>
      </c>
      <c r="B204" t="s">
        <v>612</v>
      </c>
      <c r="C204" t="s">
        <v>888</v>
      </c>
      <c r="D204" t="s">
        <v>1044</v>
      </c>
      <c r="E204" s="3">
        <v>70.777777777777771</v>
      </c>
      <c r="F204" s="3">
        <f>Table3[[#This Row],[Total Hours Nurse Staffing]]/Table3[[#This Row],[MDS Census]]</f>
        <v>3.6998697017268447</v>
      </c>
      <c r="G204" s="3">
        <f>Table3[[#This Row],[Total Direct Care Staff Hours]]/Table3[[#This Row],[MDS Census]]</f>
        <v>3.505128728414443</v>
      </c>
      <c r="H204" s="3">
        <f>Table3[[#This Row],[Total RN Hours (w/ Admin, DON)]]/Table3[[#This Row],[MDS Census]]</f>
        <v>0.31992150706436429</v>
      </c>
      <c r="I204" s="3">
        <f>Table3[[#This Row],[RN Hours (excl. Admin, DON)]]/Table3[[#This Row],[MDS Census]]</f>
        <v>0.12518053375196234</v>
      </c>
      <c r="J204" s="3">
        <f t="shared" si="4"/>
        <v>261.86855555555553</v>
      </c>
      <c r="K204" s="3">
        <f>SUM(Table3[[#This Row],[RN Hours (excl. Admin, DON)]], Table3[[#This Row],[LPN Hours (excl. Admin)]], Table3[[#This Row],[CNA Hours]], Table3[[#This Row],[NA TR Hours]], Table3[[#This Row],[Med Aide/Tech Hours]])</f>
        <v>248.08522222222223</v>
      </c>
      <c r="L204" s="3">
        <f>SUM(Table3[[#This Row],[RN Hours (excl. Admin, DON)]:[RN DON Hours]])</f>
        <v>22.643333333333338</v>
      </c>
      <c r="M204" s="3">
        <v>8.86</v>
      </c>
      <c r="N204" s="3">
        <v>8.3066666666666702</v>
      </c>
      <c r="O204" s="3">
        <v>5.4766666666666675</v>
      </c>
      <c r="P204" s="3">
        <f>SUM(Table3[[#This Row],[LPN Hours (excl. Admin)]:[LPN Admin Hours]])</f>
        <v>60.262888888888888</v>
      </c>
      <c r="Q204" s="3">
        <v>60.262888888888888</v>
      </c>
      <c r="R204" s="3">
        <v>0</v>
      </c>
      <c r="S204" s="3">
        <f>SUM(Table3[[#This Row],[CNA Hours]], Table3[[#This Row],[NA TR Hours]], Table3[[#This Row],[Med Aide/Tech Hours]])</f>
        <v>178.96233333333333</v>
      </c>
      <c r="T204" s="3">
        <v>138.86566666666667</v>
      </c>
      <c r="U204" s="3">
        <v>13.638888888888884</v>
      </c>
      <c r="V204" s="3">
        <v>26.457777777777775</v>
      </c>
      <c r="W204" s="3">
        <f>SUM(Table3[[#This Row],[RN Hours Contract]:[Med Aide Hours Contract]])</f>
        <v>43.792999999999985</v>
      </c>
      <c r="X204" s="3">
        <v>1.63</v>
      </c>
      <c r="Y204" s="3">
        <v>0</v>
      </c>
      <c r="Z204" s="3">
        <v>0</v>
      </c>
      <c r="AA204" s="3">
        <v>21.79955555555555</v>
      </c>
      <c r="AB204" s="3">
        <v>0</v>
      </c>
      <c r="AC204" s="3">
        <v>20.363444444444436</v>
      </c>
      <c r="AD204" s="3">
        <v>0</v>
      </c>
      <c r="AE204" s="3">
        <v>0</v>
      </c>
      <c r="AF204" t="s">
        <v>202</v>
      </c>
      <c r="AG204" s="13">
        <v>4</v>
      </c>
      <c r="AQ204"/>
    </row>
    <row r="205" spans="1:43" x14ac:dyDescent="0.2">
      <c r="A205" t="s">
        <v>407</v>
      </c>
      <c r="B205" t="s">
        <v>613</v>
      </c>
      <c r="C205" t="s">
        <v>908</v>
      </c>
      <c r="D205" t="s">
        <v>1036</v>
      </c>
      <c r="E205" s="3">
        <v>70.522222222222226</v>
      </c>
      <c r="F205" s="3">
        <f>Table3[[#This Row],[Total Hours Nurse Staffing]]/Table3[[#This Row],[MDS Census]]</f>
        <v>4.0537702851740978</v>
      </c>
      <c r="G205" s="3">
        <f>Table3[[#This Row],[Total Direct Care Staff Hours]]/Table3[[#This Row],[MDS Census]]</f>
        <v>3.5779549393414212</v>
      </c>
      <c r="H205" s="3">
        <f>Table3[[#This Row],[Total RN Hours (w/ Admin, DON)]]/Table3[[#This Row],[MDS Census]]</f>
        <v>0.79833779738459121</v>
      </c>
      <c r="I205" s="3">
        <f>Table3[[#This Row],[RN Hours (excl. Admin, DON)]]/Table3[[#This Row],[MDS Census]]</f>
        <v>0.42619347723333861</v>
      </c>
      <c r="J205" s="3">
        <f t="shared" si="4"/>
        <v>285.88088888888888</v>
      </c>
      <c r="K205" s="3">
        <f>SUM(Table3[[#This Row],[RN Hours (excl. Admin, DON)]], Table3[[#This Row],[LPN Hours (excl. Admin)]], Table3[[#This Row],[CNA Hours]], Table3[[#This Row],[NA TR Hours]], Table3[[#This Row],[Med Aide/Tech Hours]])</f>
        <v>252.32533333333333</v>
      </c>
      <c r="L205" s="3">
        <f>SUM(Table3[[#This Row],[RN Hours (excl. Admin, DON)]:[RN DON Hours]])</f>
        <v>56.300555555555562</v>
      </c>
      <c r="M205" s="3">
        <v>30.056111111111115</v>
      </c>
      <c r="N205" s="3">
        <v>18.244444444444444</v>
      </c>
      <c r="O205" s="3">
        <v>8</v>
      </c>
      <c r="P205" s="3">
        <f>SUM(Table3[[#This Row],[LPN Hours (excl. Admin)]:[LPN Admin Hours]])</f>
        <v>88.314444444444447</v>
      </c>
      <c r="Q205" s="3">
        <v>81.00333333333333</v>
      </c>
      <c r="R205" s="3">
        <v>7.3111111111111109</v>
      </c>
      <c r="S205" s="3">
        <f>SUM(Table3[[#This Row],[CNA Hours]], Table3[[#This Row],[NA TR Hours]], Table3[[#This Row],[Med Aide/Tech Hours]])</f>
        <v>141.2658888888889</v>
      </c>
      <c r="T205" s="3">
        <v>141.2658888888889</v>
      </c>
      <c r="U205" s="3">
        <v>0</v>
      </c>
      <c r="V205" s="3">
        <v>0</v>
      </c>
      <c r="W205" s="3">
        <f>SUM(Table3[[#This Row],[RN Hours Contract]:[Med Aide Hours Contract]])</f>
        <v>146.09422222222224</v>
      </c>
      <c r="X205" s="3">
        <v>9.1366666666666667</v>
      </c>
      <c r="Y205" s="3">
        <v>0.35</v>
      </c>
      <c r="Z205" s="3">
        <v>2.4</v>
      </c>
      <c r="AA205" s="3">
        <v>52.814444444444469</v>
      </c>
      <c r="AB205" s="3">
        <v>0</v>
      </c>
      <c r="AC205" s="3">
        <v>81.393111111111111</v>
      </c>
      <c r="AD205" s="3">
        <v>0</v>
      </c>
      <c r="AE205" s="3">
        <v>0</v>
      </c>
      <c r="AF205" t="s">
        <v>203</v>
      </c>
      <c r="AG205" s="13">
        <v>4</v>
      </c>
      <c r="AQ205"/>
    </row>
    <row r="206" spans="1:43" x14ac:dyDescent="0.2">
      <c r="A206" t="s">
        <v>407</v>
      </c>
      <c r="B206" t="s">
        <v>614</v>
      </c>
      <c r="C206" t="s">
        <v>819</v>
      </c>
      <c r="D206" t="s">
        <v>1099</v>
      </c>
      <c r="E206" s="3">
        <v>54.2</v>
      </c>
      <c r="F206" s="3">
        <f>Table3[[#This Row],[Total Hours Nurse Staffing]]/Table3[[#This Row],[MDS Census]]</f>
        <v>3.6671935219352187</v>
      </c>
      <c r="G206" s="3">
        <f>Table3[[#This Row],[Total Direct Care Staff Hours]]/Table3[[#This Row],[MDS Census]]</f>
        <v>3.4490200902009018</v>
      </c>
      <c r="H206" s="3">
        <f>Table3[[#This Row],[Total RN Hours (w/ Admin, DON)]]/Table3[[#This Row],[MDS Census]]</f>
        <v>0.333040180401804</v>
      </c>
      <c r="I206" s="3">
        <f>Table3[[#This Row],[RN Hours (excl. Admin, DON)]]/Table3[[#This Row],[MDS Census]]</f>
        <v>0.24637556375563754</v>
      </c>
      <c r="J206" s="3">
        <f t="shared" si="4"/>
        <v>198.76188888888888</v>
      </c>
      <c r="K206" s="3">
        <f>SUM(Table3[[#This Row],[RN Hours (excl. Admin, DON)]], Table3[[#This Row],[LPN Hours (excl. Admin)]], Table3[[#This Row],[CNA Hours]], Table3[[#This Row],[NA TR Hours]], Table3[[#This Row],[Med Aide/Tech Hours]])</f>
        <v>186.93688888888889</v>
      </c>
      <c r="L206" s="3">
        <f>SUM(Table3[[#This Row],[RN Hours (excl. Admin, DON)]:[RN DON Hours]])</f>
        <v>18.050777777777778</v>
      </c>
      <c r="M206" s="3">
        <v>13.353555555555555</v>
      </c>
      <c r="N206" s="3">
        <v>1.7638888888888888</v>
      </c>
      <c r="O206" s="3">
        <v>2.9333333333333331</v>
      </c>
      <c r="P206" s="3">
        <f>SUM(Table3[[#This Row],[LPN Hours (excl. Admin)]:[LPN Admin Hours]])</f>
        <v>72.575888888888883</v>
      </c>
      <c r="Q206" s="3">
        <v>65.448111111111103</v>
      </c>
      <c r="R206" s="3">
        <v>7.1277777777777782</v>
      </c>
      <c r="S206" s="3">
        <f>SUM(Table3[[#This Row],[CNA Hours]], Table3[[#This Row],[NA TR Hours]], Table3[[#This Row],[Med Aide/Tech Hours]])</f>
        <v>108.13522222222221</v>
      </c>
      <c r="T206" s="3">
        <v>97.537999999999997</v>
      </c>
      <c r="U206" s="3">
        <v>0</v>
      </c>
      <c r="V206" s="3">
        <v>10.597222222222221</v>
      </c>
      <c r="W206" s="3">
        <f>SUM(Table3[[#This Row],[RN Hours Contract]:[Med Aide Hours Contract]])</f>
        <v>12.944444444444445</v>
      </c>
      <c r="X206" s="3">
        <v>0</v>
      </c>
      <c r="Y206" s="3">
        <v>0</v>
      </c>
      <c r="Z206" s="3">
        <v>0</v>
      </c>
      <c r="AA206" s="3">
        <v>0</v>
      </c>
      <c r="AB206" s="3">
        <v>0</v>
      </c>
      <c r="AC206" s="3">
        <v>12.944444444444445</v>
      </c>
      <c r="AD206" s="3">
        <v>0</v>
      </c>
      <c r="AE206" s="3">
        <v>0</v>
      </c>
      <c r="AF206" t="s">
        <v>204</v>
      </c>
      <c r="AG206" s="13">
        <v>4</v>
      </c>
      <c r="AQ206"/>
    </row>
    <row r="207" spans="1:43" x14ac:dyDescent="0.2">
      <c r="A207" t="s">
        <v>407</v>
      </c>
      <c r="B207" t="s">
        <v>615</v>
      </c>
      <c r="C207" t="s">
        <v>855</v>
      </c>
      <c r="D207" t="s">
        <v>1057</v>
      </c>
      <c r="E207" s="3">
        <v>70.044444444444451</v>
      </c>
      <c r="F207" s="3">
        <f>Table3[[#This Row],[Total Hours Nurse Staffing]]/Table3[[#This Row],[MDS Census]]</f>
        <v>3.9766465736040608</v>
      </c>
      <c r="G207" s="3">
        <f>Table3[[#This Row],[Total Direct Care Staff Hours]]/Table3[[#This Row],[MDS Census]]</f>
        <v>3.8446668781725886</v>
      </c>
      <c r="H207" s="3">
        <f>Table3[[#This Row],[Total RN Hours (w/ Admin, DON)]]/Table3[[#This Row],[MDS Census]]</f>
        <v>0.35917671319796945</v>
      </c>
      <c r="I207" s="3">
        <f>Table3[[#This Row],[RN Hours (excl. Admin, DON)]]/Table3[[#This Row],[MDS Census]]</f>
        <v>0.22719701776649745</v>
      </c>
      <c r="J207" s="3">
        <f t="shared" si="4"/>
        <v>278.54200000000003</v>
      </c>
      <c r="K207" s="3">
        <f>SUM(Table3[[#This Row],[RN Hours (excl. Admin, DON)]], Table3[[#This Row],[LPN Hours (excl. Admin)]], Table3[[#This Row],[CNA Hours]], Table3[[#This Row],[NA TR Hours]], Table3[[#This Row],[Med Aide/Tech Hours]])</f>
        <v>269.29755555555556</v>
      </c>
      <c r="L207" s="3">
        <f>SUM(Table3[[#This Row],[RN Hours (excl. Admin, DON)]:[RN DON Hours]])</f>
        <v>25.158333333333331</v>
      </c>
      <c r="M207" s="3">
        <v>15.91388888888889</v>
      </c>
      <c r="N207" s="3">
        <v>5.6888888888888891</v>
      </c>
      <c r="O207" s="3">
        <v>3.5555555555555554</v>
      </c>
      <c r="P207" s="3">
        <f>SUM(Table3[[#This Row],[LPN Hours (excl. Admin)]:[LPN Admin Hours]])</f>
        <v>85.194444444444443</v>
      </c>
      <c r="Q207" s="3">
        <v>85.194444444444443</v>
      </c>
      <c r="R207" s="3">
        <v>0</v>
      </c>
      <c r="S207" s="3">
        <f>SUM(Table3[[#This Row],[CNA Hours]], Table3[[#This Row],[NA TR Hours]], Table3[[#This Row],[Med Aide/Tech Hours]])</f>
        <v>168.18922222222224</v>
      </c>
      <c r="T207" s="3">
        <v>168.18922222222224</v>
      </c>
      <c r="U207" s="3">
        <v>0</v>
      </c>
      <c r="V207" s="3">
        <v>0</v>
      </c>
      <c r="W207" s="3">
        <f>SUM(Table3[[#This Row],[RN Hours Contract]:[Med Aide Hours Contract]])</f>
        <v>0</v>
      </c>
      <c r="X207" s="3">
        <v>0</v>
      </c>
      <c r="Y207" s="3">
        <v>0</v>
      </c>
      <c r="Z207" s="3">
        <v>0</v>
      </c>
      <c r="AA207" s="3">
        <v>0</v>
      </c>
      <c r="AB207" s="3">
        <v>0</v>
      </c>
      <c r="AC207" s="3">
        <v>0</v>
      </c>
      <c r="AD207" s="3">
        <v>0</v>
      </c>
      <c r="AE207" s="3">
        <v>0</v>
      </c>
      <c r="AF207" t="s">
        <v>205</v>
      </c>
      <c r="AG207" s="13">
        <v>4</v>
      </c>
      <c r="AQ207"/>
    </row>
    <row r="208" spans="1:43" x14ac:dyDescent="0.2">
      <c r="A208" t="s">
        <v>407</v>
      </c>
      <c r="B208" t="s">
        <v>616</v>
      </c>
      <c r="C208" t="s">
        <v>850</v>
      </c>
      <c r="D208" t="s">
        <v>1076</v>
      </c>
      <c r="E208" s="3">
        <v>70.400000000000006</v>
      </c>
      <c r="F208" s="3">
        <f>Table3[[#This Row],[Total Hours Nurse Staffing]]/Table3[[#This Row],[MDS Census]]</f>
        <v>3.9010385101010101</v>
      </c>
      <c r="G208" s="3">
        <f>Table3[[#This Row],[Total Direct Care Staff Hours]]/Table3[[#This Row],[MDS Census]]</f>
        <v>3.3388147095959595</v>
      </c>
      <c r="H208" s="3">
        <f>Table3[[#This Row],[Total RN Hours (w/ Admin, DON)]]/Table3[[#This Row],[MDS Census]]</f>
        <v>0.49607007575757572</v>
      </c>
      <c r="I208" s="3">
        <f>Table3[[#This Row],[RN Hours (excl. Admin, DON)]]/Table3[[#This Row],[MDS Census]]</f>
        <v>9.7790404040404039E-2</v>
      </c>
      <c r="J208" s="3">
        <f t="shared" si="4"/>
        <v>274.63311111111113</v>
      </c>
      <c r="K208" s="3">
        <f>SUM(Table3[[#This Row],[RN Hours (excl. Admin, DON)]], Table3[[#This Row],[LPN Hours (excl. Admin)]], Table3[[#This Row],[CNA Hours]], Table3[[#This Row],[NA TR Hours]], Table3[[#This Row],[Med Aide/Tech Hours]])</f>
        <v>235.05255555555556</v>
      </c>
      <c r="L208" s="3">
        <f>SUM(Table3[[#This Row],[RN Hours (excl. Admin, DON)]:[RN DON Hours]])</f>
        <v>34.923333333333332</v>
      </c>
      <c r="M208" s="3">
        <v>6.884444444444445</v>
      </c>
      <c r="N208" s="3">
        <v>22.883333333333333</v>
      </c>
      <c r="O208" s="3">
        <v>5.1555555555555559</v>
      </c>
      <c r="P208" s="3">
        <f>SUM(Table3[[#This Row],[LPN Hours (excl. Admin)]:[LPN Admin Hours]])</f>
        <v>91.556555555555562</v>
      </c>
      <c r="Q208" s="3">
        <v>80.014888888888891</v>
      </c>
      <c r="R208" s="3">
        <v>11.541666666666666</v>
      </c>
      <c r="S208" s="3">
        <f>SUM(Table3[[#This Row],[CNA Hours]], Table3[[#This Row],[NA TR Hours]], Table3[[#This Row],[Med Aide/Tech Hours]])</f>
        <v>148.15322222222221</v>
      </c>
      <c r="T208" s="3">
        <v>144.18377777777778</v>
      </c>
      <c r="U208" s="3">
        <v>0</v>
      </c>
      <c r="V208" s="3">
        <v>3.9694444444444446</v>
      </c>
      <c r="W208" s="3">
        <f>SUM(Table3[[#This Row],[RN Hours Contract]:[Med Aide Hours Contract]])</f>
        <v>56.347000000000016</v>
      </c>
      <c r="X208" s="3">
        <v>0.09</v>
      </c>
      <c r="Y208" s="3">
        <v>0</v>
      </c>
      <c r="Z208" s="3">
        <v>0</v>
      </c>
      <c r="AA208" s="3">
        <v>12.367666666666667</v>
      </c>
      <c r="AB208" s="3">
        <v>0</v>
      </c>
      <c r="AC208" s="3">
        <v>43.889333333333347</v>
      </c>
      <c r="AD208" s="3">
        <v>0</v>
      </c>
      <c r="AE208" s="3">
        <v>0</v>
      </c>
      <c r="AF208" t="s">
        <v>206</v>
      </c>
      <c r="AG208" s="13">
        <v>4</v>
      </c>
      <c r="AQ208"/>
    </row>
    <row r="209" spans="1:43" x14ac:dyDescent="0.2">
      <c r="A209" t="s">
        <v>407</v>
      </c>
      <c r="B209" t="s">
        <v>617</v>
      </c>
      <c r="C209" t="s">
        <v>829</v>
      </c>
      <c r="D209" t="s">
        <v>1013</v>
      </c>
      <c r="E209" s="3">
        <v>70.477777777777774</v>
      </c>
      <c r="F209" s="3">
        <f>Table3[[#This Row],[Total Hours Nurse Staffing]]/Table3[[#This Row],[MDS Census]]</f>
        <v>3.004887277313574</v>
      </c>
      <c r="G209" s="3">
        <f>Table3[[#This Row],[Total Direct Care Staff Hours]]/Table3[[#This Row],[MDS Census]]</f>
        <v>2.858190130852909</v>
      </c>
      <c r="H209" s="3">
        <f>Table3[[#This Row],[Total RN Hours (w/ Admin, DON)]]/Table3[[#This Row],[MDS Census]]</f>
        <v>0.56404698092385308</v>
      </c>
      <c r="I209" s="3">
        <f>Table3[[#This Row],[RN Hours (excl. Admin, DON)]]/Table3[[#This Row],[MDS Census]]</f>
        <v>0.4173498344631878</v>
      </c>
      <c r="J209" s="3">
        <f t="shared" si="4"/>
        <v>211.77777777777777</v>
      </c>
      <c r="K209" s="3">
        <f>SUM(Table3[[#This Row],[RN Hours (excl. Admin, DON)]], Table3[[#This Row],[LPN Hours (excl. Admin)]], Table3[[#This Row],[CNA Hours]], Table3[[#This Row],[NA TR Hours]], Table3[[#This Row],[Med Aide/Tech Hours]])</f>
        <v>201.4388888888889</v>
      </c>
      <c r="L209" s="3">
        <f>SUM(Table3[[#This Row],[RN Hours (excl. Admin, DON)]:[RN DON Hours]])</f>
        <v>39.75277777777778</v>
      </c>
      <c r="M209" s="3">
        <v>29.413888888888888</v>
      </c>
      <c r="N209" s="3">
        <v>5.45</v>
      </c>
      <c r="O209" s="3">
        <v>4.8888888888888893</v>
      </c>
      <c r="P209" s="3">
        <f>SUM(Table3[[#This Row],[LPN Hours (excl. Admin)]:[LPN Admin Hours]])</f>
        <v>47.336111111111109</v>
      </c>
      <c r="Q209" s="3">
        <v>47.336111111111109</v>
      </c>
      <c r="R209" s="3">
        <v>0</v>
      </c>
      <c r="S209" s="3">
        <f>SUM(Table3[[#This Row],[CNA Hours]], Table3[[#This Row],[NA TR Hours]], Table3[[#This Row],[Med Aide/Tech Hours]])</f>
        <v>124.68888888888888</v>
      </c>
      <c r="T209" s="3">
        <v>112.23333333333333</v>
      </c>
      <c r="U209" s="3">
        <v>6.3166666666666664</v>
      </c>
      <c r="V209" s="3">
        <v>6.1388888888888893</v>
      </c>
      <c r="W209" s="3">
        <f>SUM(Table3[[#This Row],[RN Hours Contract]:[Med Aide Hours Contract]])</f>
        <v>1.0638888888888889</v>
      </c>
      <c r="X209" s="3">
        <v>1.0638888888888889</v>
      </c>
      <c r="Y209" s="3">
        <v>0</v>
      </c>
      <c r="Z209" s="3">
        <v>0</v>
      </c>
      <c r="AA209" s="3">
        <v>0</v>
      </c>
      <c r="AB209" s="3">
        <v>0</v>
      </c>
      <c r="AC209" s="3">
        <v>0</v>
      </c>
      <c r="AD209" s="3">
        <v>0</v>
      </c>
      <c r="AE209" s="3">
        <v>0</v>
      </c>
      <c r="AF209" t="s">
        <v>207</v>
      </c>
      <c r="AG209" s="13">
        <v>4</v>
      </c>
      <c r="AQ209"/>
    </row>
    <row r="210" spans="1:43" x14ac:dyDescent="0.2">
      <c r="A210" t="s">
        <v>407</v>
      </c>
      <c r="B210" t="s">
        <v>618</v>
      </c>
      <c r="C210" t="s">
        <v>863</v>
      </c>
      <c r="D210" t="s">
        <v>1100</v>
      </c>
      <c r="E210" s="3">
        <v>64.988888888888894</v>
      </c>
      <c r="F210" s="3">
        <f>Table3[[#This Row],[Total Hours Nurse Staffing]]/Table3[[#This Row],[MDS Census]]</f>
        <v>4.0249461446401096</v>
      </c>
      <c r="G210" s="3">
        <f>Table3[[#This Row],[Total Direct Care Staff Hours]]/Table3[[#This Row],[MDS Census]]</f>
        <v>3.5932296118994693</v>
      </c>
      <c r="H210" s="3">
        <f>Table3[[#This Row],[Total RN Hours (w/ Admin, DON)]]/Table3[[#This Row],[MDS Census]]</f>
        <v>0.85979825611215599</v>
      </c>
      <c r="I210" s="3">
        <f>Table3[[#This Row],[RN Hours (excl. Admin, DON)]]/Table3[[#This Row],[MDS Census]]</f>
        <v>0.52574286202769704</v>
      </c>
      <c r="J210" s="3">
        <f t="shared" si="4"/>
        <v>261.57677777777781</v>
      </c>
      <c r="K210" s="3">
        <f>SUM(Table3[[#This Row],[RN Hours (excl. Admin, DON)]], Table3[[#This Row],[LPN Hours (excl. Admin)]], Table3[[#This Row],[CNA Hours]], Table3[[#This Row],[NA TR Hours]], Table3[[#This Row],[Med Aide/Tech Hours]])</f>
        <v>233.51999999999998</v>
      </c>
      <c r="L210" s="3">
        <f>SUM(Table3[[#This Row],[RN Hours (excl. Admin, DON)]:[RN DON Hours]])</f>
        <v>55.87733333333334</v>
      </c>
      <c r="M210" s="3">
        <v>34.167444444444449</v>
      </c>
      <c r="N210" s="3">
        <v>18.420999999999999</v>
      </c>
      <c r="O210" s="3">
        <v>3.2888888888888888</v>
      </c>
      <c r="P210" s="3">
        <f>SUM(Table3[[#This Row],[LPN Hours (excl. Admin)]:[LPN Admin Hours]])</f>
        <v>68.365111111111119</v>
      </c>
      <c r="Q210" s="3">
        <v>62.018222222222228</v>
      </c>
      <c r="R210" s="3">
        <v>6.3468888888888895</v>
      </c>
      <c r="S210" s="3">
        <f>SUM(Table3[[#This Row],[CNA Hours]], Table3[[#This Row],[NA TR Hours]], Table3[[#This Row],[Med Aide/Tech Hours]])</f>
        <v>137.33433333333332</v>
      </c>
      <c r="T210" s="3">
        <v>128.47044444444444</v>
      </c>
      <c r="U210" s="3">
        <v>0</v>
      </c>
      <c r="V210" s="3">
        <v>8.8638888888888889</v>
      </c>
      <c r="W210" s="3">
        <f>SUM(Table3[[#This Row],[RN Hours Contract]:[Med Aide Hours Contract]])</f>
        <v>30.1</v>
      </c>
      <c r="X210" s="3">
        <v>12.561111111111112</v>
      </c>
      <c r="Y210" s="3">
        <v>0</v>
      </c>
      <c r="Z210" s="3">
        <v>0</v>
      </c>
      <c r="AA210" s="3">
        <v>3.8333333333333335</v>
      </c>
      <c r="AB210" s="3">
        <v>0</v>
      </c>
      <c r="AC210" s="3">
        <v>13.705555555555556</v>
      </c>
      <c r="AD210" s="3">
        <v>0</v>
      </c>
      <c r="AE210" s="3">
        <v>0</v>
      </c>
      <c r="AF210" t="s">
        <v>208</v>
      </c>
      <c r="AG210" s="13">
        <v>4</v>
      </c>
      <c r="AQ210"/>
    </row>
    <row r="211" spans="1:43" x14ac:dyDescent="0.2">
      <c r="A211" t="s">
        <v>407</v>
      </c>
      <c r="B211" t="s">
        <v>619</v>
      </c>
      <c r="C211" t="s">
        <v>908</v>
      </c>
      <c r="D211" t="s">
        <v>1036</v>
      </c>
      <c r="E211" s="3">
        <v>71.811111111111117</v>
      </c>
      <c r="F211" s="3">
        <f>Table3[[#This Row],[Total Hours Nurse Staffing]]/Table3[[#This Row],[MDS Census]]</f>
        <v>4.3108277889524986</v>
      </c>
      <c r="G211" s="3">
        <f>Table3[[#This Row],[Total Direct Care Staff Hours]]/Table3[[#This Row],[MDS Census]]</f>
        <v>4.0552823766052919</v>
      </c>
      <c r="H211" s="3">
        <f>Table3[[#This Row],[Total RN Hours (w/ Admin, DON)]]/Table3[[#This Row],[MDS Census]]</f>
        <v>0.81916756924029077</v>
      </c>
      <c r="I211" s="3">
        <f>Table3[[#This Row],[RN Hours (excl. Admin, DON)]]/Table3[[#This Row],[MDS Census]]</f>
        <v>0.5636221568930837</v>
      </c>
      <c r="J211" s="3">
        <f t="shared" si="4"/>
        <v>309.56533333333334</v>
      </c>
      <c r="K211" s="3">
        <f>SUM(Table3[[#This Row],[RN Hours (excl. Admin, DON)]], Table3[[#This Row],[LPN Hours (excl. Admin)]], Table3[[#This Row],[CNA Hours]], Table3[[#This Row],[NA TR Hours]], Table3[[#This Row],[Med Aide/Tech Hours]])</f>
        <v>291.21433333333334</v>
      </c>
      <c r="L211" s="3">
        <f>SUM(Table3[[#This Row],[RN Hours (excl. Admin, DON)]:[RN DON Hours]])</f>
        <v>58.825333333333333</v>
      </c>
      <c r="M211" s="3">
        <v>40.474333333333334</v>
      </c>
      <c r="N211" s="3">
        <v>12.750999999999999</v>
      </c>
      <c r="O211" s="3">
        <v>5.6</v>
      </c>
      <c r="P211" s="3">
        <f>SUM(Table3[[#This Row],[LPN Hours (excl. Admin)]:[LPN Admin Hours]])</f>
        <v>70.252111111111105</v>
      </c>
      <c r="Q211" s="3">
        <v>70.252111111111105</v>
      </c>
      <c r="R211" s="3">
        <v>0</v>
      </c>
      <c r="S211" s="3">
        <f>SUM(Table3[[#This Row],[CNA Hours]], Table3[[#This Row],[NA TR Hours]], Table3[[#This Row],[Med Aide/Tech Hours]])</f>
        <v>180.48788888888888</v>
      </c>
      <c r="T211" s="3">
        <v>180.48788888888888</v>
      </c>
      <c r="U211" s="3">
        <v>0</v>
      </c>
      <c r="V211" s="3">
        <v>0</v>
      </c>
      <c r="W211" s="3">
        <f>SUM(Table3[[#This Row],[RN Hours Contract]:[Med Aide Hours Contract]])</f>
        <v>21.77022222222222</v>
      </c>
      <c r="X211" s="3">
        <v>0.91322222222222238</v>
      </c>
      <c r="Y211" s="3">
        <v>0</v>
      </c>
      <c r="Z211" s="3">
        <v>0</v>
      </c>
      <c r="AA211" s="3">
        <v>0.55933333333333335</v>
      </c>
      <c r="AB211" s="3">
        <v>0</v>
      </c>
      <c r="AC211" s="3">
        <v>20.297666666666665</v>
      </c>
      <c r="AD211" s="3">
        <v>0</v>
      </c>
      <c r="AE211" s="3">
        <v>0</v>
      </c>
      <c r="AF211" t="s">
        <v>209</v>
      </c>
      <c r="AG211" s="13">
        <v>4</v>
      </c>
      <c r="AQ211"/>
    </row>
    <row r="212" spans="1:43" x14ac:dyDescent="0.2">
      <c r="A212" t="s">
        <v>407</v>
      </c>
      <c r="B212" t="s">
        <v>620</v>
      </c>
      <c r="C212" t="s">
        <v>960</v>
      </c>
      <c r="D212" t="s">
        <v>1067</v>
      </c>
      <c r="E212" s="3">
        <v>56.422222222222224</v>
      </c>
      <c r="F212" s="3">
        <f>Table3[[#This Row],[Total Hours Nurse Staffing]]/Table3[[#This Row],[MDS Census]]</f>
        <v>3.9935230405671525</v>
      </c>
      <c r="G212" s="3">
        <f>Table3[[#This Row],[Total Direct Care Staff Hours]]/Table3[[#This Row],[MDS Census]]</f>
        <v>3.5753465931469082</v>
      </c>
      <c r="H212" s="3">
        <f>Table3[[#This Row],[Total RN Hours (w/ Admin, DON)]]/Table3[[#This Row],[MDS Census]]</f>
        <v>0.60023631350925555</v>
      </c>
      <c r="I212" s="3">
        <f>Table3[[#This Row],[RN Hours (excl. Admin, DON)]]/Table3[[#This Row],[MDS Census]]</f>
        <v>0.32138637258763292</v>
      </c>
      <c r="J212" s="3">
        <f t="shared" si="4"/>
        <v>225.32344444444445</v>
      </c>
      <c r="K212" s="3">
        <f>SUM(Table3[[#This Row],[RN Hours (excl. Admin, DON)]], Table3[[#This Row],[LPN Hours (excl. Admin)]], Table3[[#This Row],[CNA Hours]], Table3[[#This Row],[NA TR Hours]], Table3[[#This Row],[Med Aide/Tech Hours]])</f>
        <v>201.72900000000001</v>
      </c>
      <c r="L212" s="3">
        <f>SUM(Table3[[#This Row],[RN Hours (excl. Admin, DON)]:[RN DON Hours]])</f>
        <v>33.866666666666667</v>
      </c>
      <c r="M212" s="3">
        <v>18.133333333333333</v>
      </c>
      <c r="N212" s="3">
        <v>10.577777777777778</v>
      </c>
      <c r="O212" s="3">
        <v>5.1555555555555559</v>
      </c>
      <c r="P212" s="3">
        <f>SUM(Table3[[#This Row],[LPN Hours (excl. Admin)]:[LPN Admin Hours]])</f>
        <v>54.768111111111111</v>
      </c>
      <c r="Q212" s="3">
        <v>46.907000000000004</v>
      </c>
      <c r="R212" s="3">
        <v>7.8611111111111107</v>
      </c>
      <c r="S212" s="3">
        <f>SUM(Table3[[#This Row],[CNA Hours]], Table3[[#This Row],[NA TR Hours]], Table3[[#This Row],[Med Aide/Tech Hours]])</f>
        <v>136.68866666666668</v>
      </c>
      <c r="T212" s="3">
        <v>119.172</v>
      </c>
      <c r="U212" s="3">
        <v>0.50555555555555554</v>
      </c>
      <c r="V212" s="3">
        <v>17.011111111111113</v>
      </c>
      <c r="W212" s="3">
        <f>SUM(Table3[[#This Row],[RN Hours Contract]:[Med Aide Hours Contract]])</f>
        <v>49.137333333333345</v>
      </c>
      <c r="X212" s="3">
        <v>0.42777777777777776</v>
      </c>
      <c r="Y212" s="3">
        <v>0</v>
      </c>
      <c r="Z212" s="3">
        <v>0</v>
      </c>
      <c r="AA212" s="3">
        <v>15.509777777777781</v>
      </c>
      <c r="AB212" s="3">
        <v>0</v>
      </c>
      <c r="AC212" s="3">
        <v>33.199777777777783</v>
      </c>
      <c r="AD212" s="3">
        <v>0</v>
      </c>
      <c r="AE212" s="3">
        <v>0</v>
      </c>
      <c r="AF212" t="s">
        <v>210</v>
      </c>
      <c r="AG212" s="13">
        <v>4</v>
      </c>
      <c r="AQ212"/>
    </row>
    <row r="213" spans="1:43" x14ac:dyDescent="0.2">
      <c r="A213" t="s">
        <v>407</v>
      </c>
      <c r="B213" t="s">
        <v>621</v>
      </c>
      <c r="C213" t="s">
        <v>883</v>
      </c>
      <c r="D213" t="s">
        <v>1046</v>
      </c>
      <c r="E213" s="3">
        <v>8.6</v>
      </c>
      <c r="F213" s="3">
        <f>Table3[[#This Row],[Total Hours Nurse Staffing]]/Table3[[#This Row],[MDS Census]]</f>
        <v>5.1258785529715762</v>
      </c>
      <c r="G213" s="3">
        <f>Table3[[#This Row],[Total Direct Care Staff Hours]]/Table3[[#This Row],[MDS Census]]</f>
        <v>4.8044444444444441</v>
      </c>
      <c r="H213" s="3">
        <f>Table3[[#This Row],[Total RN Hours (w/ Admin, DON)]]/Table3[[#This Row],[MDS Census]]</f>
        <v>0.88021963824289406</v>
      </c>
      <c r="I213" s="3">
        <f>Table3[[#This Row],[RN Hours (excl. Admin, DON)]]/Table3[[#This Row],[MDS Census]]</f>
        <v>0.55878552971576223</v>
      </c>
      <c r="J213" s="3">
        <f t="shared" si="4"/>
        <v>44.082555555555551</v>
      </c>
      <c r="K213" s="3">
        <f>SUM(Table3[[#This Row],[RN Hours (excl. Admin, DON)]], Table3[[#This Row],[LPN Hours (excl. Admin)]], Table3[[#This Row],[CNA Hours]], Table3[[#This Row],[NA TR Hours]], Table3[[#This Row],[Med Aide/Tech Hours]])</f>
        <v>41.318222222222218</v>
      </c>
      <c r="L213" s="3">
        <f>SUM(Table3[[#This Row],[RN Hours (excl. Admin, DON)]:[RN DON Hours]])</f>
        <v>7.5698888888888884</v>
      </c>
      <c r="M213" s="3">
        <v>4.8055555555555554</v>
      </c>
      <c r="N213" s="3">
        <v>1.8512222222222223</v>
      </c>
      <c r="O213" s="3">
        <v>0.91311111111111054</v>
      </c>
      <c r="P213" s="3">
        <f>SUM(Table3[[#This Row],[LPN Hours (excl. Admin)]:[LPN Admin Hours]])</f>
        <v>13.14511111111111</v>
      </c>
      <c r="Q213" s="3">
        <v>13.14511111111111</v>
      </c>
      <c r="R213" s="3">
        <v>0</v>
      </c>
      <c r="S213" s="3">
        <f>SUM(Table3[[#This Row],[CNA Hours]], Table3[[#This Row],[NA TR Hours]], Table3[[#This Row],[Med Aide/Tech Hours]])</f>
        <v>23.367555555555555</v>
      </c>
      <c r="T213" s="3">
        <v>23.367555555555555</v>
      </c>
      <c r="U213" s="3">
        <v>0</v>
      </c>
      <c r="V213" s="3">
        <v>0</v>
      </c>
      <c r="W213" s="3">
        <f>SUM(Table3[[#This Row],[RN Hours Contract]:[Med Aide Hours Contract]])</f>
        <v>5.1888888888888887E-2</v>
      </c>
      <c r="X213" s="3">
        <v>0</v>
      </c>
      <c r="Y213" s="3">
        <v>0</v>
      </c>
      <c r="Z213" s="3">
        <v>0</v>
      </c>
      <c r="AA213" s="3">
        <v>5.1888888888888887E-2</v>
      </c>
      <c r="AB213" s="3">
        <v>0</v>
      </c>
      <c r="AC213" s="3">
        <v>0</v>
      </c>
      <c r="AD213" s="3">
        <v>0</v>
      </c>
      <c r="AE213" s="3">
        <v>0</v>
      </c>
      <c r="AF213" t="s">
        <v>211</v>
      </c>
      <c r="AG213" s="13">
        <v>4</v>
      </c>
      <c r="AQ213"/>
    </row>
    <row r="214" spans="1:43" x14ac:dyDescent="0.2">
      <c r="A214" t="s">
        <v>407</v>
      </c>
      <c r="B214" t="s">
        <v>622</v>
      </c>
      <c r="C214" t="s">
        <v>889</v>
      </c>
      <c r="D214" t="s">
        <v>1048</v>
      </c>
      <c r="E214" s="3">
        <v>40.522222222222226</v>
      </c>
      <c r="F214" s="3">
        <f>Table3[[#This Row],[Total Hours Nurse Staffing]]/Table3[[#This Row],[MDS Census]]</f>
        <v>5.4575486701398406</v>
      </c>
      <c r="G214" s="3">
        <f>Table3[[#This Row],[Total Direct Care Staff Hours]]/Table3[[#This Row],[MDS Census]]</f>
        <v>5.0675843158760614</v>
      </c>
      <c r="H214" s="3">
        <f>Table3[[#This Row],[Total RN Hours (w/ Admin, DON)]]/Table3[[#This Row],[MDS Census]]</f>
        <v>1.2506251713737317</v>
      </c>
      <c r="I214" s="3">
        <f>Table3[[#This Row],[RN Hours (excl. Admin, DON)]]/Table3[[#This Row],[MDS Census]]</f>
        <v>0.86066081710995324</v>
      </c>
      <c r="J214" s="3">
        <f t="shared" si="4"/>
        <v>221.15199999999999</v>
      </c>
      <c r="K214" s="3">
        <f>SUM(Table3[[#This Row],[RN Hours (excl. Admin, DON)]], Table3[[#This Row],[LPN Hours (excl. Admin)]], Table3[[#This Row],[CNA Hours]], Table3[[#This Row],[NA TR Hours]], Table3[[#This Row],[Med Aide/Tech Hours]])</f>
        <v>205.34977777777775</v>
      </c>
      <c r="L214" s="3">
        <f>SUM(Table3[[#This Row],[RN Hours (excl. Admin, DON)]:[RN DON Hours]])</f>
        <v>50.678111111111114</v>
      </c>
      <c r="M214" s="3">
        <v>34.875888888888888</v>
      </c>
      <c r="N214" s="3">
        <v>10.291111111111116</v>
      </c>
      <c r="O214" s="3">
        <v>5.5111111111111111</v>
      </c>
      <c r="P214" s="3">
        <f>SUM(Table3[[#This Row],[LPN Hours (excl. Admin)]:[LPN Admin Hours]])</f>
        <v>38.462666666666664</v>
      </c>
      <c r="Q214" s="3">
        <v>38.462666666666664</v>
      </c>
      <c r="R214" s="3">
        <v>0</v>
      </c>
      <c r="S214" s="3">
        <f>SUM(Table3[[#This Row],[CNA Hours]], Table3[[#This Row],[NA TR Hours]], Table3[[#This Row],[Med Aide/Tech Hours]])</f>
        <v>132.01122222222222</v>
      </c>
      <c r="T214" s="3">
        <v>122.50888888888888</v>
      </c>
      <c r="U214" s="3">
        <v>0</v>
      </c>
      <c r="V214" s="3">
        <v>9.5023333333333362</v>
      </c>
      <c r="W214" s="3">
        <f>SUM(Table3[[#This Row],[RN Hours Contract]:[Med Aide Hours Contract]])</f>
        <v>0</v>
      </c>
      <c r="X214" s="3">
        <v>0</v>
      </c>
      <c r="Y214" s="3">
        <v>0</v>
      </c>
      <c r="Z214" s="3">
        <v>0</v>
      </c>
      <c r="AA214" s="3">
        <v>0</v>
      </c>
      <c r="AB214" s="3">
        <v>0</v>
      </c>
      <c r="AC214" s="3">
        <v>0</v>
      </c>
      <c r="AD214" s="3">
        <v>0</v>
      </c>
      <c r="AE214" s="3">
        <v>0</v>
      </c>
      <c r="AF214" t="s">
        <v>212</v>
      </c>
      <c r="AG214" s="13">
        <v>4</v>
      </c>
      <c r="AQ214"/>
    </row>
    <row r="215" spans="1:43" x14ac:dyDescent="0.2">
      <c r="A215" t="s">
        <v>407</v>
      </c>
      <c r="B215" t="s">
        <v>623</v>
      </c>
      <c r="C215" t="s">
        <v>916</v>
      </c>
      <c r="D215" t="s">
        <v>1039</v>
      </c>
      <c r="E215" s="3">
        <v>76.222222222222229</v>
      </c>
      <c r="F215" s="3">
        <f>Table3[[#This Row],[Total Hours Nurse Staffing]]/Table3[[#This Row],[MDS Census]]</f>
        <v>3.2448411078717201</v>
      </c>
      <c r="G215" s="3">
        <f>Table3[[#This Row],[Total Direct Care Staff Hours]]/Table3[[#This Row],[MDS Census]]</f>
        <v>2.9707886297376098</v>
      </c>
      <c r="H215" s="3">
        <f>Table3[[#This Row],[Total RN Hours (w/ Admin, DON)]]/Table3[[#This Row],[MDS Census]]</f>
        <v>0.57758163265306117</v>
      </c>
      <c r="I215" s="3">
        <f>Table3[[#This Row],[RN Hours (excl. Admin, DON)]]/Table3[[#This Row],[MDS Census]]</f>
        <v>0.30352915451895041</v>
      </c>
      <c r="J215" s="3">
        <f t="shared" si="4"/>
        <v>247.32900000000001</v>
      </c>
      <c r="K215" s="3">
        <f>SUM(Table3[[#This Row],[RN Hours (excl. Admin, DON)]], Table3[[#This Row],[LPN Hours (excl. Admin)]], Table3[[#This Row],[CNA Hours]], Table3[[#This Row],[NA TR Hours]], Table3[[#This Row],[Med Aide/Tech Hours]])</f>
        <v>226.44011111111115</v>
      </c>
      <c r="L215" s="3">
        <f>SUM(Table3[[#This Row],[RN Hours (excl. Admin, DON)]:[RN DON Hours]])</f>
        <v>44.024555555555558</v>
      </c>
      <c r="M215" s="3">
        <v>23.135666666666665</v>
      </c>
      <c r="N215" s="3">
        <v>15.022222222222222</v>
      </c>
      <c r="O215" s="3">
        <v>5.8666666666666663</v>
      </c>
      <c r="P215" s="3">
        <f>SUM(Table3[[#This Row],[LPN Hours (excl. Admin)]:[LPN Admin Hours]])</f>
        <v>42.836777777777776</v>
      </c>
      <c r="Q215" s="3">
        <v>42.836777777777776</v>
      </c>
      <c r="R215" s="3">
        <v>0</v>
      </c>
      <c r="S215" s="3">
        <f>SUM(Table3[[#This Row],[CNA Hours]], Table3[[#This Row],[NA TR Hours]], Table3[[#This Row],[Med Aide/Tech Hours]])</f>
        <v>160.46766666666667</v>
      </c>
      <c r="T215" s="3">
        <v>108.67544444444445</v>
      </c>
      <c r="U215" s="3">
        <v>25.760111111111115</v>
      </c>
      <c r="V215" s="3">
        <v>26.032111111111121</v>
      </c>
      <c r="W215" s="3">
        <f>SUM(Table3[[#This Row],[RN Hours Contract]:[Med Aide Hours Contract]])</f>
        <v>0</v>
      </c>
      <c r="X215" s="3">
        <v>0</v>
      </c>
      <c r="Y215" s="3">
        <v>0</v>
      </c>
      <c r="Z215" s="3">
        <v>0</v>
      </c>
      <c r="AA215" s="3">
        <v>0</v>
      </c>
      <c r="AB215" s="3">
        <v>0</v>
      </c>
      <c r="AC215" s="3">
        <v>0</v>
      </c>
      <c r="AD215" s="3">
        <v>0</v>
      </c>
      <c r="AE215" s="3">
        <v>0</v>
      </c>
      <c r="AF215" t="s">
        <v>213</v>
      </c>
      <c r="AG215" s="13">
        <v>4</v>
      </c>
      <c r="AQ215"/>
    </row>
    <row r="216" spans="1:43" x14ac:dyDescent="0.2">
      <c r="A216" t="s">
        <v>407</v>
      </c>
      <c r="B216" t="s">
        <v>624</v>
      </c>
      <c r="C216" t="s">
        <v>842</v>
      </c>
      <c r="D216" t="s">
        <v>1016</v>
      </c>
      <c r="E216" s="3">
        <v>69.488888888888894</v>
      </c>
      <c r="F216" s="3">
        <f>Table3[[#This Row],[Total Hours Nurse Staffing]]/Table3[[#This Row],[MDS Census]]</f>
        <v>3.9344307643108412</v>
      </c>
      <c r="G216" s="3">
        <f>Table3[[#This Row],[Total Direct Care Staff Hours]]/Table3[[#This Row],[MDS Census]]</f>
        <v>3.7719747361688518</v>
      </c>
      <c r="H216" s="3">
        <f>Table3[[#This Row],[Total RN Hours (w/ Admin, DON)]]/Table3[[#This Row],[MDS Census]]</f>
        <v>0.4237687879756955</v>
      </c>
      <c r="I216" s="3">
        <f>Table3[[#This Row],[RN Hours (excl. Admin, DON)]]/Table3[[#This Row],[MDS Census]]</f>
        <v>0.26131275983370644</v>
      </c>
      <c r="J216" s="3">
        <f t="shared" si="4"/>
        <v>273.39922222222225</v>
      </c>
      <c r="K216" s="3">
        <f>SUM(Table3[[#This Row],[RN Hours (excl. Admin, DON)]], Table3[[#This Row],[LPN Hours (excl. Admin)]], Table3[[#This Row],[CNA Hours]], Table3[[#This Row],[NA TR Hours]], Table3[[#This Row],[Med Aide/Tech Hours]])</f>
        <v>262.11033333333336</v>
      </c>
      <c r="L216" s="3">
        <f>SUM(Table3[[#This Row],[RN Hours (excl. Admin, DON)]:[RN DON Hours]])</f>
        <v>29.447222222222223</v>
      </c>
      <c r="M216" s="3">
        <v>18.158333333333335</v>
      </c>
      <c r="N216" s="3">
        <v>5.6888888888888891</v>
      </c>
      <c r="O216" s="3">
        <v>5.6</v>
      </c>
      <c r="P216" s="3">
        <f>SUM(Table3[[#This Row],[LPN Hours (excl. Admin)]:[LPN Admin Hours]])</f>
        <v>88.045444444444442</v>
      </c>
      <c r="Q216" s="3">
        <v>88.045444444444442</v>
      </c>
      <c r="R216" s="3">
        <v>0</v>
      </c>
      <c r="S216" s="3">
        <f>SUM(Table3[[#This Row],[CNA Hours]], Table3[[#This Row],[NA TR Hours]], Table3[[#This Row],[Med Aide/Tech Hours]])</f>
        <v>155.90655555555557</v>
      </c>
      <c r="T216" s="3">
        <v>155.81766666666667</v>
      </c>
      <c r="U216" s="3">
        <v>8.8888888888888892E-2</v>
      </c>
      <c r="V216" s="3">
        <v>0</v>
      </c>
      <c r="W216" s="3">
        <f>SUM(Table3[[#This Row],[RN Hours Contract]:[Med Aide Hours Contract]])</f>
        <v>0</v>
      </c>
      <c r="X216" s="3">
        <v>0</v>
      </c>
      <c r="Y216" s="3">
        <v>0</v>
      </c>
      <c r="Z216" s="3">
        <v>0</v>
      </c>
      <c r="AA216" s="3">
        <v>0</v>
      </c>
      <c r="AB216" s="3">
        <v>0</v>
      </c>
      <c r="AC216" s="3">
        <v>0</v>
      </c>
      <c r="AD216" s="3">
        <v>0</v>
      </c>
      <c r="AE216" s="3">
        <v>0</v>
      </c>
      <c r="AF216" t="s">
        <v>214</v>
      </c>
      <c r="AG216" s="13">
        <v>4</v>
      </c>
      <c r="AQ216"/>
    </row>
    <row r="217" spans="1:43" x14ac:dyDescent="0.2">
      <c r="A217" t="s">
        <v>407</v>
      </c>
      <c r="B217" t="s">
        <v>625</v>
      </c>
      <c r="C217" t="s">
        <v>873</v>
      </c>
      <c r="D217" t="s">
        <v>1046</v>
      </c>
      <c r="E217" s="3">
        <v>61.533333333333331</v>
      </c>
      <c r="F217" s="3">
        <f>Table3[[#This Row],[Total Hours Nurse Staffing]]/Table3[[#This Row],[MDS Census]]</f>
        <v>3.8113669194655109</v>
      </c>
      <c r="G217" s="3">
        <f>Table3[[#This Row],[Total Direct Care Staff Hours]]/Table3[[#This Row],[MDS Census]]</f>
        <v>3.209346334416757</v>
      </c>
      <c r="H217" s="3">
        <f>Table3[[#This Row],[Total RN Hours (w/ Admin, DON)]]/Table3[[#This Row],[MDS Census]]</f>
        <v>1.0647815095702422</v>
      </c>
      <c r="I217" s="3">
        <f>Table3[[#This Row],[RN Hours (excl. Admin, DON)]]/Table3[[#This Row],[MDS Census]]</f>
        <v>0.46276092452148793</v>
      </c>
      <c r="J217" s="3">
        <f t="shared" si="4"/>
        <v>234.52611111111111</v>
      </c>
      <c r="K217" s="3">
        <f>SUM(Table3[[#This Row],[RN Hours (excl. Admin, DON)]], Table3[[#This Row],[LPN Hours (excl. Admin)]], Table3[[#This Row],[CNA Hours]], Table3[[#This Row],[NA TR Hours]], Table3[[#This Row],[Med Aide/Tech Hours]])</f>
        <v>197.48177777777778</v>
      </c>
      <c r="L217" s="3">
        <f>SUM(Table3[[#This Row],[RN Hours (excl. Admin, DON)]:[RN DON Hours]])</f>
        <v>65.51955555555557</v>
      </c>
      <c r="M217" s="3">
        <v>28.475222222222222</v>
      </c>
      <c r="N217" s="3">
        <v>31.533222222222236</v>
      </c>
      <c r="O217" s="3">
        <v>5.5111111111111111</v>
      </c>
      <c r="P217" s="3">
        <f>SUM(Table3[[#This Row],[LPN Hours (excl. Admin)]:[LPN Admin Hours]])</f>
        <v>59.308</v>
      </c>
      <c r="Q217" s="3">
        <v>59.308</v>
      </c>
      <c r="R217" s="3">
        <v>0</v>
      </c>
      <c r="S217" s="3">
        <f>SUM(Table3[[#This Row],[CNA Hours]], Table3[[#This Row],[NA TR Hours]], Table3[[#This Row],[Med Aide/Tech Hours]])</f>
        <v>109.69855555555556</v>
      </c>
      <c r="T217" s="3">
        <v>109.69855555555556</v>
      </c>
      <c r="U217" s="3">
        <v>0</v>
      </c>
      <c r="V217" s="3">
        <v>0</v>
      </c>
      <c r="W217" s="3">
        <f>SUM(Table3[[#This Row],[RN Hours Contract]:[Med Aide Hours Contract]])</f>
        <v>0</v>
      </c>
      <c r="X217" s="3">
        <v>0</v>
      </c>
      <c r="Y217" s="3">
        <v>0</v>
      </c>
      <c r="Z217" s="3">
        <v>0</v>
      </c>
      <c r="AA217" s="3">
        <v>0</v>
      </c>
      <c r="AB217" s="3">
        <v>0</v>
      </c>
      <c r="AC217" s="3">
        <v>0</v>
      </c>
      <c r="AD217" s="3">
        <v>0</v>
      </c>
      <c r="AE217" s="3">
        <v>0</v>
      </c>
      <c r="AF217" t="s">
        <v>215</v>
      </c>
      <c r="AG217" s="13">
        <v>4</v>
      </c>
      <c r="AQ217"/>
    </row>
    <row r="218" spans="1:43" x14ac:dyDescent="0.2">
      <c r="A218" t="s">
        <v>407</v>
      </c>
      <c r="B218" t="s">
        <v>626</v>
      </c>
      <c r="C218" t="s">
        <v>860</v>
      </c>
      <c r="D218" t="s">
        <v>1037</v>
      </c>
      <c r="E218" s="3">
        <v>70.266666666666666</v>
      </c>
      <c r="F218" s="3">
        <f>Table3[[#This Row],[Total Hours Nurse Staffing]]/Table3[[#This Row],[MDS Census]]</f>
        <v>4.1401012017710306</v>
      </c>
      <c r="G218" s="3">
        <f>Table3[[#This Row],[Total Direct Care Staff Hours]]/Table3[[#This Row],[MDS Census]]</f>
        <v>3.7118912080961413</v>
      </c>
      <c r="H218" s="3">
        <f>Table3[[#This Row],[Total RN Hours (w/ Admin, DON)]]/Table3[[#This Row],[MDS Census]]</f>
        <v>0.55205724225173947</v>
      </c>
      <c r="I218" s="3">
        <f>Table3[[#This Row],[RN Hours (excl. Admin, DON)]]/Table3[[#This Row],[MDS Census]]</f>
        <v>0.23078115117014547</v>
      </c>
      <c r="J218" s="3">
        <f t="shared" si="4"/>
        <v>290.9111111111111</v>
      </c>
      <c r="K218" s="3">
        <f>SUM(Table3[[#This Row],[RN Hours (excl. Admin, DON)]], Table3[[#This Row],[LPN Hours (excl. Admin)]], Table3[[#This Row],[CNA Hours]], Table3[[#This Row],[NA TR Hours]], Table3[[#This Row],[Med Aide/Tech Hours]])</f>
        <v>260.82222222222219</v>
      </c>
      <c r="L218" s="3">
        <f>SUM(Table3[[#This Row],[RN Hours (excl. Admin, DON)]:[RN DON Hours]])</f>
        <v>38.791222222222224</v>
      </c>
      <c r="M218" s="3">
        <v>16.216222222222221</v>
      </c>
      <c r="N218" s="3">
        <v>16.975000000000001</v>
      </c>
      <c r="O218" s="3">
        <v>5.6</v>
      </c>
      <c r="P218" s="3">
        <f>SUM(Table3[[#This Row],[LPN Hours (excl. Admin)]:[LPN Admin Hours]])</f>
        <v>74.189222222222213</v>
      </c>
      <c r="Q218" s="3">
        <v>66.675333333333327</v>
      </c>
      <c r="R218" s="3">
        <v>7.5138888888888893</v>
      </c>
      <c r="S218" s="3">
        <f>SUM(Table3[[#This Row],[CNA Hours]], Table3[[#This Row],[NA TR Hours]], Table3[[#This Row],[Med Aide/Tech Hours]])</f>
        <v>177.93066666666667</v>
      </c>
      <c r="T218" s="3">
        <v>166.28622222222222</v>
      </c>
      <c r="U218" s="3">
        <v>0</v>
      </c>
      <c r="V218" s="3">
        <v>11.644444444444444</v>
      </c>
      <c r="W218" s="3">
        <f>SUM(Table3[[#This Row],[RN Hours Contract]:[Med Aide Hours Contract]])</f>
        <v>52.315333333333342</v>
      </c>
      <c r="X218" s="3">
        <v>0.37455555555555559</v>
      </c>
      <c r="Y218" s="3">
        <v>0</v>
      </c>
      <c r="Z218" s="3">
        <v>0</v>
      </c>
      <c r="AA218" s="3">
        <v>22.658444444444452</v>
      </c>
      <c r="AB218" s="3">
        <v>0</v>
      </c>
      <c r="AC218" s="3">
        <v>29.28233333333333</v>
      </c>
      <c r="AD218" s="3">
        <v>0</v>
      </c>
      <c r="AE218" s="3">
        <v>0</v>
      </c>
      <c r="AF218" t="s">
        <v>216</v>
      </c>
      <c r="AG218" s="13">
        <v>4</v>
      </c>
      <c r="AQ218"/>
    </row>
    <row r="219" spans="1:43" x14ac:dyDescent="0.2">
      <c r="A219" t="s">
        <v>407</v>
      </c>
      <c r="B219" t="s">
        <v>627</v>
      </c>
      <c r="C219" t="s">
        <v>861</v>
      </c>
      <c r="D219" t="s">
        <v>1049</v>
      </c>
      <c r="E219" s="3">
        <v>58.7</v>
      </c>
      <c r="F219" s="3">
        <f>Table3[[#This Row],[Total Hours Nurse Staffing]]/Table3[[#This Row],[MDS Census]]</f>
        <v>3.5522127579027067</v>
      </c>
      <c r="G219" s="3">
        <f>Table3[[#This Row],[Total Direct Care Staff Hours]]/Table3[[#This Row],[MDS Census]]</f>
        <v>3.2225837592277116</v>
      </c>
      <c r="H219" s="3">
        <f>Table3[[#This Row],[Total RN Hours (w/ Admin, DON)]]/Table3[[#This Row],[MDS Census]]</f>
        <v>0.67601552148400523</v>
      </c>
      <c r="I219" s="3">
        <f>Table3[[#This Row],[RN Hours (excl. Admin, DON)]]/Table3[[#This Row],[MDS Census]]</f>
        <v>0.35478326708309671</v>
      </c>
      <c r="J219" s="3">
        <f t="shared" si="4"/>
        <v>208.51488888888889</v>
      </c>
      <c r="K219" s="3">
        <f>SUM(Table3[[#This Row],[RN Hours (excl. Admin, DON)]], Table3[[#This Row],[LPN Hours (excl. Admin)]], Table3[[#This Row],[CNA Hours]], Table3[[#This Row],[NA TR Hours]], Table3[[#This Row],[Med Aide/Tech Hours]])</f>
        <v>189.16566666666668</v>
      </c>
      <c r="L219" s="3">
        <f>SUM(Table3[[#This Row],[RN Hours (excl. Admin, DON)]:[RN DON Hours]])</f>
        <v>39.682111111111112</v>
      </c>
      <c r="M219" s="3">
        <v>20.825777777777777</v>
      </c>
      <c r="N219" s="3">
        <v>11.931555555555557</v>
      </c>
      <c r="O219" s="3">
        <v>6.9247777777777779</v>
      </c>
      <c r="P219" s="3">
        <f>SUM(Table3[[#This Row],[LPN Hours (excl. Admin)]:[LPN Admin Hours]])</f>
        <v>51.330222222222218</v>
      </c>
      <c r="Q219" s="3">
        <v>50.837333333333326</v>
      </c>
      <c r="R219" s="3">
        <v>0.49288888888888882</v>
      </c>
      <c r="S219" s="3">
        <f>SUM(Table3[[#This Row],[CNA Hours]], Table3[[#This Row],[NA TR Hours]], Table3[[#This Row],[Med Aide/Tech Hours]])</f>
        <v>117.50255555555556</v>
      </c>
      <c r="T219" s="3">
        <v>109.62444444444445</v>
      </c>
      <c r="U219" s="3">
        <v>0</v>
      </c>
      <c r="V219" s="3">
        <v>7.878111111111112</v>
      </c>
      <c r="W219" s="3">
        <f>SUM(Table3[[#This Row],[RN Hours Contract]:[Med Aide Hours Contract]])</f>
        <v>49.059777777777782</v>
      </c>
      <c r="X219" s="3">
        <v>0.36311111111111111</v>
      </c>
      <c r="Y219" s="3">
        <v>0</v>
      </c>
      <c r="Z219" s="3">
        <v>0</v>
      </c>
      <c r="AA219" s="3">
        <v>17.71166666666667</v>
      </c>
      <c r="AB219" s="3">
        <v>0</v>
      </c>
      <c r="AC219" s="3">
        <v>30.984999999999999</v>
      </c>
      <c r="AD219" s="3">
        <v>0</v>
      </c>
      <c r="AE219" s="3">
        <v>0</v>
      </c>
      <c r="AF219" t="s">
        <v>217</v>
      </c>
      <c r="AG219" s="13">
        <v>4</v>
      </c>
      <c r="AQ219"/>
    </row>
    <row r="220" spans="1:43" x14ac:dyDescent="0.2">
      <c r="A220" t="s">
        <v>407</v>
      </c>
      <c r="B220" t="s">
        <v>628</v>
      </c>
      <c r="C220" t="s">
        <v>961</v>
      </c>
      <c r="D220" t="s">
        <v>1012</v>
      </c>
      <c r="E220" s="3">
        <v>115.93333333333334</v>
      </c>
      <c r="F220" s="3">
        <f>Table3[[#This Row],[Total Hours Nurse Staffing]]/Table3[[#This Row],[MDS Census]]</f>
        <v>3.5307983515430319</v>
      </c>
      <c r="G220" s="3">
        <f>Table3[[#This Row],[Total Direct Care Staff Hours]]/Table3[[#This Row],[MDS Census]]</f>
        <v>3.2225675675675673</v>
      </c>
      <c r="H220" s="3">
        <f>Table3[[#This Row],[Total RN Hours (w/ Admin, DON)]]/Table3[[#This Row],[MDS Census]]</f>
        <v>0.60658232700785886</v>
      </c>
      <c r="I220" s="3">
        <f>Table3[[#This Row],[RN Hours (excl. Admin, DON)]]/Table3[[#This Row],[MDS Census]]</f>
        <v>0.34667912593444511</v>
      </c>
      <c r="J220" s="3">
        <f t="shared" si="4"/>
        <v>409.33722222222218</v>
      </c>
      <c r="K220" s="3">
        <f>SUM(Table3[[#This Row],[RN Hours (excl. Admin, DON)]], Table3[[#This Row],[LPN Hours (excl. Admin)]], Table3[[#This Row],[CNA Hours]], Table3[[#This Row],[NA TR Hours]], Table3[[#This Row],[Med Aide/Tech Hours]])</f>
        <v>373.60300000000001</v>
      </c>
      <c r="L220" s="3">
        <f>SUM(Table3[[#This Row],[RN Hours (excl. Admin, DON)]:[RN DON Hours]])</f>
        <v>70.323111111111103</v>
      </c>
      <c r="M220" s="3">
        <v>40.19166666666667</v>
      </c>
      <c r="N220" s="3">
        <v>24.870333333333331</v>
      </c>
      <c r="O220" s="3">
        <v>5.2611111111111111</v>
      </c>
      <c r="P220" s="3">
        <f>SUM(Table3[[#This Row],[LPN Hours (excl. Admin)]:[LPN Admin Hours]])</f>
        <v>104.84144444444443</v>
      </c>
      <c r="Q220" s="3">
        <v>99.23866666666666</v>
      </c>
      <c r="R220" s="3">
        <v>5.6027777777777779</v>
      </c>
      <c r="S220" s="3">
        <f>SUM(Table3[[#This Row],[CNA Hours]], Table3[[#This Row],[NA TR Hours]], Table3[[#This Row],[Med Aide/Tech Hours]])</f>
        <v>234.17266666666669</v>
      </c>
      <c r="T220" s="3">
        <v>218.23933333333335</v>
      </c>
      <c r="U220" s="3">
        <v>0</v>
      </c>
      <c r="V220" s="3">
        <v>15.933333333333334</v>
      </c>
      <c r="W220" s="3">
        <f>SUM(Table3[[#This Row],[RN Hours Contract]:[Med Aide Hours Contract]])</f>
        <v>36.68611111111111</v>
      </c>
      <c r="X220" s="3">
        <v>0</v>
      </c>
      <c r="Y220" s="3">
        <v>0</v>
      </c>
      <c r="Z220" s="3">
        <v>0</v>
      </c>
      <c r="AA220" s="3">
        <v>12.28888888888889</v>
      </c>
      <c r="AB220" s="3">
        <v>0</v>
      </c>
      <c r="AC220" s="3">
        <v>24.397222222222222</v>
      </c>
      <c r="AD220" s="3">
        <v>0</v>
      </c>
      <c r="AE220" s="3">
        <v>0</v>
      </c>
      <c r="AF220" t="s">
        <v>218</v>
      </c>
      <c r="AG220" s="13">
        <v>4</v>
      </c>
      <c r="AQ220"/>
    </row>
    <row r="221" spans="1:43" x14ac:dyDescent="0.2">
      <c r="A221" t="s">
        <v>407</v>
      </c>
      <c r="B221" t="s">
        <v>629</v>
      </c>
      <c r="C221" t="s">
        <v>962</v>
      </c>
      <c r="D221" t="s">
        <v>1098</v>
      </c>
      <c r="E221" s="3">
        <v>80.433333333333337</v>
      </c>
      <c r="F221" s="3">
        <f>Table3[[#This Row],[Total Hours Nurse Staffing]]/Table3[[#This Row],[MDS Census]]</f>
        <v>3.1212612239259565</v>
      </c>
      <c r="G221" s="3">
        <f>Table3[[#This Row],[Total Direct Care Staff Hours]]/Table3[[#This Row],[MDS Census]]</f>
        <v>2.8113220058019062</v>
      </c>
      <c r="H221" s="3">
        <f>Table3[[#This Row],[Total RN Hours (w/ Admin, DON)]]/Table3[[#This Row],[MDS Census]]</f>
        <v>0.50066860063544683</v>
      </c>
      <c r="I221" s="3">
        <f>Table3[[#This Row],[RN Hours (excl. Admin, DON)]]/Table3[[#This Row],[MDS Census]]</f>
        <v>0.25988119906064372</v>
      </c>
      <c r="J221" s="3">
        <f t="shared" si="4"/>
        <v>251.05344444444444</v>
      </c>
      <c r="K221" s="3">
        <f>SUM(Table3[[#This Row],[RN Hours (excl. Admin, DON)]], Table3[[#This Row],[LPN Hours (excl. Admin)]], Table3[[#This Row],[CNA Hours]], Table3[[#This Row],[NA TR Hours]], Table3[[#This Row],[Med Aide/Tech Hours]])</f>
        <v>226.124</v>
      </c>
      <c r="L221" s="3">
        <f>SUM(Table3[[#This Row],[RN Hours (excl. Admin, DON)]:[RN DON Hours]])</f>
        <v>40.270444444444443</v>
      </c>
      <c r="M221" s="3">
        <v>20.903111111111112</v>
      </c>
      <c r="N221" s="3">
        <v>16.562888888888889</v>
      </c>
      <c r="O221" s="3">
        <v>2.8044444444444441</v>
      </c>
      <c r="P221" s="3">
        <f>SUM(Table3[[#This Row],[LPN Hours (excl. Admin)]:[LPN Admin Hours]])</f>
        <v>49.387666666666675</v>
      </c>
      <c r="Q221" s="3">
        <v>43.82555555555556</v>
      </c>
      <c r="R221" s="3">
        <v>5.5621111111111112</v>
      </c>
      <c r="S221" s="3">
        <f>SUM(Table3[[#This Row],[CNA Hours]], Table3[[#This Row],[NA TR Hours]], Table3[[#This Row],[Med Aide/Tech Hours]])</f>
        <v>161.39533333333333</v>
      </c>
      <c r="T221" s="3">
        <v>154.6381111111111</v>
      </c>
      <c r="U221" s="3">
        <v>3.806888888888889</v>
      </c>
      <c r="V221" s="3">
        <v>2.950333333333333</v>
      </c>
      <c r="W221" s="3">
        <f>SUM(Table3[[#This Row],[RN Hours Contract]:[Med Aide Hours Contract]])</f>
        <v>22.824111111111112</v>
      </c>
      <c r="X221" s="3">
        <v>2.8632222222222223</v>
      </c>
      <c r="Y221" s="3">
        <v>0</v>
      </c>
      <c r="Z221" s="3">
        <v>0</v>
      </c>
      <c r="AA221" s="3">
        <v>12.625777777777779</v>
      </c>
      <c r="AB221" s="3">
        <v>0</v>
      </c>
      <c r="AC221" s="3">
        <v>7.3351111111111118</v>
      </c>
      <c r="AD221" s="3">
        <v>0</v>
      </c>
      <c r="AE221" s="3">
        <v>0</v>
      </c>
      <c r="AF221" t="s">
        <v>219</v>
      </c>
      <c r="AG221" s="13">
        <v>4</v>
      </c>
      <c r="AQ221"/>
    </row>
    <row r="222" spans="1:43" x14ac:dyDescent="0.2">
      <c r="A222" t="s">
        <v>407</v>
      </c>
      <c r="B222" t="s">
        <v>630</v>
      </c>
      <c r="C222" t="s">
        <v>963</v>
      </c>
      <c r="D222" t="s">
        <v>1059</v>
      </c>
      <c r="E222" s="3">
        <v>94.922222222222217</v>
      </c>
      <c r="F222" s="3">
        <f>Table3[[#This Row],[Total Hours Nurse Staffing]]/Table3[[#This Row],[MDS Census]]</f>
        <v>4.1094580358187986</v>
      </c>
      <c r="G222" s="3">
        <f>Table3[[#This Row],[Total Direct Care Staff Hours]]/Table3[[#This Row],[MDS Census]]</f>
        <v>3.6775395060283276</v>
      </c>
      <c r="H222" s="3">
        <f>Table3[[#This Row],[Total RN Hours (w/ Admin, DON)]]/Table3[[#This Row],[MDS Census]]</f>
        <v>0.72251902142104629</v>
      </c>
      <c r="I222" s="3">
        <f>Table3[[#This Row],[RN Hours (excl. Admin, DON)]]/Table3[[#This Row],[MDS Census]]</f>
        <v>0.40216551562682895</v>
      </c>
      <c r="J222" s="3">
        <f t="shared" si="4"/>
        <v>390.07888888888886</v>
      </c>
      <c r="K222" s="3">
        <f>SUM(Table3[[#This Row],[RN Hours (excl. Admin, DON)]], Table3[[#This Row],[LPN Hours (excl. Admin)]], Table3[[#This Row],[CNA Hours]], Table3[[#This Row],[NA TR Hours]], Table3[[#This Row],[Med Aide/Tech Hours]])</f>
        <v>349.08022222222223</v>
      </c>
      <c r="L222" s="3">
        <f>SUM(Table3[[#This Row],[RN Hours (excl. Admin, DON)]:[RN DON Hours]])</f>
        <v>68.583111111111094</v>
      </c>
      <c r="M222" s="3">
        <v>38.17444444444444</v>
      </c>
      <c r="N222" s="3">
        <v>24.897555555555552</v>
      </c>
      <c r="O222" s="3">
        <v>5.5111111111111111</v>
      </c>
      <c r="P222" s="3">
        <f>SUM(Table3[[#This Row],[LPN Hours (excl. Admin)]:[LPN Admin Hours]])</f>
        <v>100.10900000000001</v>
      </c>
      <c r="Q222" s="3">
        <v>89.519000000000005</v>
      </c>
      <c r="R222" s="3">
        <v>10.59</v>
      </c>
      <c r="S222" s="3">
        <f>SUM(Table3[[#This Row],[CNA Hours]], Table3[[#This Row],[NA TR Hours]], Table3[[#This Row],[Med Aide/Tech Hours]])</f>
        <v>221.38677777777778</v>
      </c>
      <c r="T222" s="3">
        <v>221.38677777777778</v>
      </c>
      <c r="U222" s="3">
        <v>0</v>
      </c>
      <c r="V222" s="3">
        <v>0</v>
      </c>
      <c r="W222" s="3">
        <f>SUM(Table3[[#This Row],[RN Hours Contract]:[Med Aide Hours Contract]])</f>
        <v>0</v>
      </c>
      <c r="X222" s="3">
        <v>0</v>
      </c>
      <c r="Y222" s="3">
        <v>0</v>
      </c>
      <c r="Z222" s="3">
        <v>0</v>
      </c>
      <c r="AA222" s="3">
        <v>0</v>
      </c>
      <c r="AB222" s="3">
        <v>0</v>
      </c>
      <c r="AC222" s="3">
        <v>0</v>
      </c>
      <c r="AD222" s="3">
        <v>0</v>
      </c>
      <c r="AE222" s="3">
        <v>0</v>
      </c>
      <c r="AF222" t="s">
        <v>220</v>
      </c>
      <c r="AG222" s="13">
        <v>4</v>
      </c>
      <c r="AQ222"/>
    </row>
    <row r="223" spans="1:43" x14ac:dyDescent="0.2">
      <c r="A223" t="s">
        <v>407</v>
      </c>
      <c r="B223" t="s">
        <v>631</v>
      </c>
      <c r="C223" t="s">
        <v>833</v>
      </c>
      <c r="D223" t="s">
        <v>1101</v>
      </c>
      <c r="E223" s="3">
        <v>44.866666666666667</v>
      </c>
      <c r="F223" s="3">
        <f>Table3[[#This Row],[Total Hours Nurse Staffing]]/Table3[[#This Row],[MDS Census]]</f>
        <v>3.8373724616146605</v>
      </c>
      <c r="G223" s="3">
        <f>Table3[[#This Row],[Total Direct Care Staff Hours]]/Table3[[#This Row],[MDS Census]]</f>
        <v>3.4535190688459627</v>
      </c>
      <c r="H223" s="3">
        <f>Table3[[#This Row],[Total RN Hours (w/ Admin, DON)]]/Table3[[#This Row],[MDS Census]]</f>
        <v>1.0096780584447747</v>
      </c>
      <c r="I223" s="3">
        <f>Table3[[#This Row],[RN Hours (excl. Admin, DON)]]/Table3[[#This Row],[MDS Census]]</f>
        <v>0.62582466567607731</v>
      </c>
      <c r="J223" s="3">
        <f t="shared" si="4"/>
        <v>172.17011111111111</v>
      </c>
      <c r="K223" s="3">
        <f>SUM(Table3[[#This Row],[RN Hours (excl. Admin, DON)]], Table3[[#This Row],[LPN Hours (excl. Admin)]], Table3[[#This Row],[CNA Hours]], Table3[[#This Row],[NA TR Hours]], Table3[[#This Row],[Med Aide/Tech Hours]])</f>
        <v>154.94788888888885</v>
      </c>
      <c r="L223" s="3">
        <f>SUM(Table3[[#This Row],[RN Hours (excl. Admin, DON)]:[RN DON Hours]])</f>
        <v>45.300888888888892</v>
      </c>
      <c r="M223" s="3">
        <v>28.078666666666667</v>
      </c>
      <c r="N223" s="3">
        <v>11.977777777777778</v>
      </c>
      <c r="O223" s="3">
        <v>5.2444444444444445</v>
      </c>
      <c r="P223" s="3">
        <f>SUM(Table3[[#This Row],[LPN Hours (excl. Admin)]:[LPN Admin Hours]])</f>
        <v>29.106666666666666</v>
      </c>
      <c r="Q223" s="3">
        <v>29.106666666666666</v>
      </c>
      <c r="R223" s="3">
        <v>0</v>
      </c>
      <c r="S223" s="3">
        <f>SUM(Table3[[#This Row],[CNA Hours]], Table3[[#This Row],[NA TR Hours]], Table3[[#This Row],[Med Aide/Tech Hours]])</f>
        <v>97.762555555555537</v>
      </c>
      <c r="T223" s="3">
        <v>94.893111111111097</v>
      </c>
      <c r="U223" s="3">
        <v>2.1888888888888891</v>
      </c>
      <c r="V223" s="3">
        <v>0.68055555555555558</v>
      </c>
      <c r="W223" s="3">
        <f>SUM(Table3[[#This Row],[RN Hours Contract]:[Med Aide Hours Contract]])</f>
        <v>36.550666666666665</v>
      </c>
      <c r="X223" s="3">
        <v>10.909222222222223</v>
      </c>
      <c r="Y223" s="3">
        <v>0</v>
      </c>
      <c r="Z223" s="3">
        <v>0</v>
      </c>
      <c r="AA223" s="3">
        <v>9.362222222222222</v>
      </c>
      <c r="AB223" s="3">
        <v>0</v>
      </c>
      <c r="AC223" s="3">
        <v>16.27922222222222</v>
      </c>
      <c r="AD223" s="3">
        <v>0</v>
      </c>
      <c r="AE223" s="3">
        <v>0</v>
      </c>
      <c r="AF223" t="s">
        <v>221</v>
      </c>
      <c r="AG223" s="13">
        <v>4</v>
      </c>
      <c r="AQ223"/>
    </row>
    <row r="224" spans="1:43" x14ac:dyDescent="0.2">
      <c r="A224" t="s">
        <v>407</v>
      </c>
      <c r="B224" t="s">
        <v>632</v>
      </c>
      <c r="C224" t="s">
        <v>911</v>
      </c>
      <c r="D224" t="s">
        <v>1063</v>
      </c>
      <c r="E224" s="3">
        <v>76.944444444444443</v>
      </c>
      <c r="F224" s="3">
        <f>Table3[[#This Row],[Total Hours Nurse Staffing]]/Table3[[#This Row],[MDS Census]]</f>
        <v>3.7748115523465713</v>
      </c>
      <c r="G224" s="3">
        <f>Table3[[#This Row],[Total Direct Care Staff Hours]]/Table3[[#This Row],[MDS Census]]</f>
        <v>3.432140072202166</v>
      </c>
      <c r="H224" s="3">
        <f>Table3[[#This Row],[Total RN Hours (w/ Admin, DON)]]/Table3[[#This Row],[MDS Census]]</f>
        <v>0.42649819494584845</v>
      </c>
      <c r="I224" s="3">
        <f>Table3[[#This Row],[RN Hours (excl. Admin, DON)]]/Table3[[#This Row],[MDS Census]]</f>
        <v>0.22086642599277978</v>
      </c>
      <c r="J224" s="3">
        <f t="shared" si="4"/>
        <v>290.45077777777783</v>
      </c>
      <c r="K224" s="3">
        <f>SUM(Table3[[#This Row],[RN Hours (excl. Admin, DON)]], Table3[[#This Row],[LPN Hours (excl. Admin)]], Table3[[#This Row],[CNA Hours]], Table3[[#This Row],[NA TR Hours]], Table3[[#This Row],[Med Aide/Tech Hours]])</f>
        <v>264.0841111111111</v>
      </c>
      <c r="L224" s="3">
        <f>SUM(Table3[[#This Row],[RN Hours (excl. Admin, DON)]:[RN DON Hours]])</f>
        <v>32.81666666666667</v>
      </c>
      <c r="M224" s="3">
        <v>16.994444444444444</v>
      </c>
      <c r="N224" s="3">
        <v>10.311111111111112</v>
      </c>
      <c r="O224" s="3">
        <v>5.5111111111111111</v>
      </c>
      <c r="P224" s="3">
        <f>SUM(Table3[[#This Row],[LPN Hours (excl. Admin)]:[LPN Admin Hours]])</f>
        <v>61.99722222222222</v>
      </c>
      <c r="Q224" s="3">
        <v>51.452777777777776</v>
      </c>
      <c r="R224" s="3">
        <v>10.544444444444444</v>
      </c>
      <c r="S224" s="3">
        <f>SUM(Table3[[#This Row],[CNA Hours]], Table3[[#This Row],[NA TR Hours]], Table3[[#This Row],[Med Aide/Tech Hours]])</f>
        <v>195.6368888888889</v>
      </c>
      <c r="T224" s="3">
        <v>162.2368888888889</v>
      </c>
      <c r="U224" s="3">
        <v>0</v>
      </c>
      <c r="V224" s="3">
        <v>33.4</v>
      </c>
      <c r="W224" s="3">
        <f>SUM(Table3[[#This Row],[RN Hours Contract]:[Med Aide Hours Contract]])</f>
        <v>0</v>
      </c>
      <c r="X224" s="3">
        <v>0</v>
      </c>
      <c r="Y224" s="3">
        <v>0</v>
      </c>
      <c r="Z224" s="3">
        <v>0</v>
      </c>
      <c r="AA224" s="3">
        <v>0</v>
      </c>
      <c r="AB224" s="3">
        <v>0</v>
      </c>
      <c r="AC224" s="3">
        <v>0</v>
      </c>
      <c r="AD224" s="3">
        <v>0</v>
      </c>
      <c r="AE224" s="3">
        <v>0</v>
      </c>
      <c r="AF224" t="s">
        <v>222</v>
      </c>
      <c r="AG224" s="13">
        <v>4</v>
      </c>
      <c r="AQ224"/>
    </row>
    <row r="225" spans="1:43" x14ac:dyDescent="0.2">
      <c r="A225" t="s">
        <v>407</v>
      </c>
      <c r="B225" t="s">
        <v>633</v>
      </c>
      <c r="C225" t="s">
        <v>847</v>
      </c>
      <c r="D225" t="s">
        <v>1061</v>
      </c>
      <c r="E225" s="3">
        <v>86.5</v>
      </c>
      <c r="F225" s="3">
        <f>Table3[[#This Row],[Total Hours Nurse Staffing]]/Table3[[#This Row],[MDS Census]]</f>
        <v>4.1714129736673087</v>
      </c>
      <c r="G225" s="3">
        <f>Table3[[#This Row],[Total Direct Care Staff Hours]]/Table3[[#This Row],[MDS Census]]</f>
        <v>4.1714129736673087</v>
      </c>
      <c r="H225" s="3">
        <f>Table3[[#This Row],[Total RN Hours (w/ Admin, DON)]]/Table3[[#This Row],[MDS Census]]</f>
        <v>0.76175080282594732</v>
      </c>
      <c r="I225" s="3">
        <f>Table3[[#This Row],[RN Hours (excl. Admin, DON)]]/Table3[[#This Row],[MDS Census]]</f>
        <v>0.76175080282594732</v>
      </c>
      <c r="J225" s="3">
        <f t="shared" si="4"/>
        <v>360.82722222222219</v>
      </c>
      <c r="K225" s="3">
        <f>SUM(Table3[[#This Row],[RN Hours (excl. Admin, DON)]], Table3[[#This Row],[LPN Hours (excl. Admin)]], Table3[[#This Row],[CNA Hours]], Table3[[#This Row],[NA TR Hours]], Table3[[#This Row],[Med Aide/Tech Hours]])</f>
        <v>360.82722222222219</v>
      </c>
      <c r="L225" s="3">
        <f>SUM(Table3[[#This Row],[RN Hours (excl. Admin, DON)]:[RN DON Hours]])</f>
        <v>65.891444444444446</v>
      </c>
      <c r="M225" s="3">
        <v>65.891444444444446</v>
      </c>
      <c r="N225" s="3">
        <v>0</v>
      </c>
      <c r="O225" s="3">
        <v>0</v>
      </c>
      <c r="P225" s="3">
        <f>SUM(Table3[[#This Row],[LPN Hours (excl. Admin)]:[LPN Admin Hours]])</f>
        <v>33.090222222222224</v>
      </c>
      <c r="Q225" s="3">
        <v>33.090222222222224</v>
      </c>
      <c r="R225" s="3">
        <v>0</v>
      </c>
      <c r="S225" s="3">
        <f>SUM(Table3[[#This Row],[CNA Hours]], Table3[[#This Row],[NA TR Hours]], Table3[[#This Row],[Med Aide/Tech Hours]])</f>
        <v>261.84555555555551</v>
      </c>
      <c r="T225" s="3">
        <v>217.16899999999998</v>
      </c>
      <c r="U225" s="3">
        <v>39.724555555555547</v>
      </c>
      <c r="V225" s="3">
        <v>4.9519999999999991</v>
      </c>
      <c r="W225" s="3">
        <f>SUM(Table3[[#This Row],[RN Hours Contract]:[Med Aide Hours Contract]])</f>
        <v>1.8008888888888888</v>
      </c>
      <c r="X225" s="3">
        <v>1.3055555555555556</v>
      </c>
      <c r="Y225" s="3">
        <v>0</v>
      </c>
      <c r="Z225" s="3">
        <v>0</v>
      </c>
      <c r="AA225" s="3">
        <v>0.49533333333333329</v>
      </c>
      <c r="AB225" s="3">
        <v>0</v>
      </c>
      <c r="AC225" s="3">
        <v>0</v>
      </c>
      <c r="AD225" s="3">
        <v>0</v>
      </c>
      <c r="AE225" s="3">
        <v>0</v>
      </c>
      <c r="AF225" t="s">
        <v>223</v>
      </c>
      <c r="AG225" s="13">
        <v>4</v>
      </c>
      <c r="AQ225"/>
    </row>
    <row r="226" spans="1:43" x14ac:dyDescent="0.2">
      <c r="A226" t="s">
        <v>407</v>
      </c>
      <c r="B226" t="s">
        <v>634</v>
      </c>
      <c r="C226" t="s">
        <v>946</v>
      </c>
      <c r="D226" t="s">
        <v>1038</v>
      </c>
      <c r="E226" s="3">
        <v>36.444444444444443</v>
      </c>
      <c r="F226" s="3">
        <f>Table3[[#This Row],[Total Hours Nurse Staffing]]/Table3[[#This Row],[MDS Census]]</f>
        <v>4.8448170731707316</v>
      </c>
      <c r="G226" s="3">
        <f>Table3[[#This Row],[Total Direct Care Staff Hours]]/Table3[[#This Row],[MDS Census]]</f>
        <v>4.6911585365853661</v>
      </c>
      <c r="H226" s="3">
        <f>Table3[[#This Row],[Total RN Hours (w/ Admin, DON)]]/Table3[[#This Row],[MDS Census]]</f>
        <v>0.42126524390243902</v>
      </c>
      <c r="I226" s="3">
        <f>Table3[[#This Row],[RN Hours (excl. Admin, DON)]]/Table3[[#This Row],[MDS Census]]</f>
        <v>0.2676067073170732</v>
      </c>
      <c r="J226" s="3">
        <f t="shared" si="4"/>
        <v>176.56666666666666</v>
      </c>
      <c r="K226" s="3">
        <f>SUM(Table3[[#This Row],[RN Hours (excl. Admin, DON)]], Table3[[#This Row],[LPN Hours (excl. Admin)]], Table3[[#This Row],[CNA Hours]], Table3[[#This Row],[NA TR Hours]], Table3[[#This Row],[Med Aide/Tech Hours]])</f>
        <v>170.96666666666667</v>
      </c>
      <c r="L226" s="3">
        <f>SUM(Table3[[#This Row],[RN Hours (excl. Admin, DON)]:[RN DON Hours]])</f>
        <v>15.352777777777778</v>
      </c>
      <c r="M226" s="3">
        <v>9.7527777777777782</v>
      </c>
      <c r="N226" s="3">
        <v>0</v>
      </c>
      <c r="O226" s="3">
        <v>5.6</v>
      </c>
      <c r="P226" s="3">
        <f>SUM(Table3[[#This Row],[LPN Hours (excl. Admin)]:[LPN Admin Hours]])</f>
        <v>39.661111111111111</v>
      </c>
      <c r="Q226" s="3">
        <v>39.661111111111111</v>
      </c>
      <c r="R226" s="3">
        <v>0</v>
      </c>
      <c r="S226" s="3">
        <f>SUM(Table3[[#This Row],[CNA Hours]], Table3[[#This Row],[NA TR Hours]], Table3[[#This Row],[Med Aide/Tech Hours]])</f>
        <v>121.55277777777778</v>
      </c>
      <c r="T226" s="3">
        <v>99.405555555555551</v>
      </c>
      <c r="U226" s="3">
        <v>0</v>
      </c>
      <c r="V226" s="3">
        <v>22.147222222222222</v>
      </c>
      <c r="W226" s="3">
        <f>SUM(Table3[[#This Row],[RN Hours Contract]:[Med Aide Hours Contract]])</f>
        <v>0</v>
      </c>
      <c r="X226" s="3">
        <v>0</v>
      </c>
      <c r="Y226" s="3">
        <v>0</v>
      </c>
      <c r="Z226" s="3">
        <v>0</v>
      </c>
      <c r="AA226" s="3">
        <v>0</v>
      </c>
      <c r="AB226" s="3">
        <v>0</v>
      </c>
      <c r="AC226" s="3">
        <v>0</v>
      </c>
      <c r="AD226" s="3">
        <v>0</v>
      </c>
      <c r="AE226" s="3">
        <v>0</v>
      </c>
      <c r="AF226" t="s">
        <v>224</v>
      </c>
      <c r="AG226" s="13">
        <v>4</v>
      </c>
      <c r="AQ226"/>
    </row>
    <row r="227" spans="1:43" x14ac:dyDescent="0.2">
      <c r="A227" t="s">
        <v>407</v>
      </c>
      <c r="B227" t="s">
        <v>635</v>
      </c>
      <c r="C227" t="s">
        <v>907</v>
      </c>
      <c r="D227" t="s">
        <v>1032</v>
      </c>
      <c r="E227" s="3">
        <v>91.522222222222226</v>
      </c>
      <c r="F227" s="3">
        <f>Table3[[#This Row],[Total Hours Nurse Staffing]]/Table3[[#This Row],[MDS Census]]</f>
        <v>3.9712468131601311</v>
      </c>
      <c r="G227" s="3">
        <f>Table3[[#This Row],[Total Direct Care Staff Hours]]/Table3[[#This Row],[MDS Census]]</f>
        <v>3.6009056695398809</v>
      </c>
      <c r="H227" s="3">
        <f>Table3[[#This Row],[Total RN Hours (w/ Admin, DON)]]/Table3[[#This Row],[MDS Census]]</f>
        <v>0.58816438023552264</v>
      </c>
      <c r="I227" s="3">
        <f>Table3[[#This Row],[RN Hours (excl. Admin, DON)]]/Table3[[#This Row],[MDS Census]]</f>
        <v>0.2702695156003399</v>
      </c>
      <c r="J227" s="3">
        <f t="shared" si="4"/>
        <v>363.45733333333334</v>
      </c>
      <c r="K227" s="3">
        <f>SUM(Table3[[#This Row],[RN Hours (excl. Admin, DON)]], Table3[[#This Row],[LPN Hours (excl. Admin)]], Table3[[#This Row],[CNA Hours]], Table3[[#This Row],[NA TR Hours]], Table3[[#This Row],[Med Aide/Tech Hours]])</f>
        <v>329.56288888888889</v>
      </c>
      <c r="L227" s="3">
        <f>SUM(Table3[[#This Row],[RN Hours (excl. Admin, DON)]:[RN DON Hours]])</f>
        <v>53.830111111111115</v>
      </c>
      <c r="M227" s="3">
        <v>24.735666666666667</v>
      </c>
      <c r="N227" s="3">
        <v>22.019444444444446</v>
      </c>
      <c r="O227" s="3">
        <v>7.0750000000000002</v>
      </c>
      <c r="P227" s="3">
        <f>SUM(Table3[[#This Row],[LPN Hours (excl. Admin)]:[LPN Admin Hours]])</f>
        <v>110.34977777777777</v>
      </c>
      <c r="Q227" s="3">
        <v>105.54977777777778</v>
      </c>
      <c r="R227" s="3">
        <v>4.8</v>
      </c>
      <c r="S227" s="3">
        <f>SUM(Table3[[#This Row],[CNA Hours]], Table3[[#This Row],[NA TR Hours]], Table3[[#This Row],[Med Aide/Tech Hours]])</f>
        <v>199.27744444444446</v>
      </c>
      <c r="T227" s="3">
        <v>180.35244444444444</v>
      </c>
      <c r="U227" s="3">
        <v>0</v>
      </c>
      <c r="V227" s="3">
        <v>18.925000000000001</v>
      </c>
      <c r="W227" s="3">
        <f>SUM(Table3[[#This Row],[RN Hours Contract]:[Med Aide Hours Contract]])</f>
        <v>44.421222222222227</v>
      </c>
      <c r="X227" s="3">
        <v>2.8662222222222224</v>
      </c>
      <c r="Y227" s="3">
        <v>0</v>
      </c>
      <c r="Z227" s="3">
        <v>7.0750000000000002</v>
      </c>
      <c r="AA227" s="3">
        <v>22.88033333333334</v>
      </c>
      <c r="AB227" s="3">
        <v>0</v>
      </c>
      <c r="AC227" s="3">
        <v>11.599666666666668</v>
      </c>
      <c r="AD227" s="3">
        <v>0</v>
      </c>
      <c r="AE227" s="3">
        <v>0</v>
      </c>
      <c r="AF227" t="s">
        <v>225</v>
      </c>
      <c r="AG227" s="13">
        <v>4</v>
      </c>
      <c r="AQ227"/>
    </row>
    <row r="228" spans="1:43" x14ac:dyDescent="0.2">
      <c r="A228" t="s">
        <v>407</v>
      </c>
      <c r="B228" t="s">
        <v>636</v>
      </c>
      <c r="C228" t="s">
        <v>863</v>
      </c>
      <c r="D228" t="s">
        <v>1100</v>
      </c>
      <c r="E228" s="3">
        <v>47.3</v>
      </c>
      <c r="F228" s="3">
        <f>Table3[[#This Row],[Total Hours Nurse Staffing]]/Table3[[#This Row],[MDS Census]]</f>
        <v>3.7645665961945038</v>
      </c>
      <c r="G228" s="3">
        <f>Table3[[#This Row],[Total Direct Care Staff Hours]]/Table3[[#This Row],[MDS Census]]</f>
        <v>3.314249471458774</v>
      </c>
      <c r="H228" s="3">
        <f>Table3[[#This Row],[Total RN Hours (w/ Admin, DON)]]/Table3[[#This Row],[MDS Census]]</f>
        <v>0.5085412262156449</v>
      </c>
      <c r="I228" s="3">
        <f>Table3[[#This Row],[RN Hours (excl. Admin, DON)]]/Table3[[#This Row],[MDS Census]]</f>
        <v>0.2746018322762509</v>
      </c>
      <c r="J228" s="3">
        <f t="shared" si="4"/>
        <v>178.06400000000002</v>
      </c>
      <c r="K228" s="3">
        <f>SUM(Table3[[#This Row],[RN Hours (excl. Admin, DON)]], Table3[[#This Row],[LPN Hours (excl. Admin)]], Table3[[#This Row],[CNA Hours]], Table3[[#This Row],[NA TR Hours]], Table3[[#This Row],[Med Aide/Tech Hours]])</f>
        <v>156.76400000000001</v>
      </c>
      <c r="L228" s="3">
        <f>SUM(Table3[[#This Row],[RN Hours (excl. Admin, DON)]:[RN DON Hours]])</f>
        <v>24.054000000000002</v>
      </c>
      <c r="M228" s="3">
        <v>12.988666666666667</v>
      </c>
      <c r="N228" s="3">
        <v>5.2875555555555556</v>
      </c>
      <c r="O228" s="3">
        <v>5.7777777777777777</v>
      </c>
      <c r="P228" s="3">
        <f>SUM(Table3[[#This Row],[LPN Hours (excl. Admin)]:[LPN Admin Hours]])</f>
        <v>63.742888888888892</v>
      </c>
      <c r="Q228" s="3">
        <v>53.508222222222223</v>
      </c>
      <c r="R228" s="3">
        <v>10.234666666666667</v>
      </c>
      <c r="S228" s="3">
        <f>SUM(Table3[[#This Row],[CNA Hours]], Table3[[#This Row],[NA TR Hours]], Table3[[#This Row],[Med Aide/Tech Hours]])</f>
        <v>90.267111111111106</v>
      </c>
      <c r="T228" s="3">
        <v>90.267111111111106</v>
      </c>
      <c r="U228" s="3">
        <v>0</v>
      </c>
      <c r="V228" s="3">
        <v>0</v>
      </c>
      <c r="W228" s="3">
        <f>SUM(Table3[[#This Row],[RN Hours Contract]:[Med Aide Hours Contract]])</f>
        <v>33.81044444444445</v>
      </c>
      <c r="X228" s="3">
        <v>0</v>
      </c>
      <c r="Y228" s="3">
        <v>0</v>
      </c>
      <c r="Z228" s="3">
        <v>0</v>
      </c>
      <c r="AA228" s="3">
        <v>31.806000000000004</v>
      </c>
      <c r="AB228" s="3">
        <v>0</v>
      </c>
      <c r="AC228" s="3">
        <v>2.0044444444444447</v>
      </c>
      <c r="AD228" s="3">
        <v>0</v>
      </c>
      <c r="AE228" s="3">
        <v>0</v>
      </c>
      <c r="AF228" t="s">
        <v>226</v>
      </c>
      <c r="AG228" s="13">
        <v>4</v>
      </c>
      <c r="AQ228"/>
    </row>
    <row r="229" spans="1:43" x14ac:dyDescent="0.2">
      <c r="A229" t="s">
        <v>407</v>
      </c>
      <c r="B229" t="s">
        <v>637</v>
      </c>
      <c r="C229" t="s">
        <v>843</v>
      </c>
      <c r="D229" t="s">
        <v>1021</v>
      </c>
      <c r="E229" s="3">
        <v>43.222222222222221</v>
      </c>
      <c r="F229" s="3">
        <f>Table3[[#This Row],[Total Hours Nurse Staffing]]/Table3[[#This Row],[MDS Census]]</f>
        <v>3.4784678663239075</v>
      </c>
      <c r="G229" s="3">
        <f>Table3[[#This Row],[Total Direct Care Staff Hours]]/Table3[[#This Row],[MDS Census]]</f>
        <v>3.1337737789203084</v>
      </c>
      <c r="H229" s="3">
        <f>Table3[[#This Row],[Total RN Hours (w/ Admin, DON)]]/Table3[[#This Row],[MDS Census]]</f>
        <v>0.74351670951156812</v>
      </c>
      <c r="I229" s="3">
        <f>Table3[[#This Row],[RN Hours (excl. Admin, DON)]]/Table3[[#This Row],[MDS Census]]</f>
        <v>0.49056041131105393</v>
      </c>
      <c r="J229" s="3">
        <f t="shared" si="4"/>
        <v>150.3471111111111</v>
      </c>
      <c r="K229" s="3">
        <f>SUM(Table3[[#This Row],[RN Hours (excl. Admin, DON)]], Table3[[#This Row],[LPN Hours (excl. Admin)]], Table3[[#This Row],[CNA Hours]], Table3[[#This Row],[NA TR Hours]], Table3[[#This Row],[Med Aide/Tech Hours]])</f>
        <v>135.44866666666667</v>
      </c>
      <c r="L229" s="3">
        <f>SUM(Table3[[#This Row],[RN Hours (excl. Admin, DON)]:[RN DON Hours]])</f>
        <v>32.136444444444443</v>
      </c>
      <c r="M229" s="3">
        <v>21.203111111111109</v>
      </c>
      <c r="N229" s="3">
        <v>5.5111111111111111</v>
      </c>
      <c r="O229" s="3">
        <v>5.4222222222222225</v>
      </c>
      <c r="P229" s="3">
        <f>SUM(Table3[[#This Row],[LPN Hours (excl. Admin)]:[LPN Admin Hours]])</f>
        <v>44.225555555555559</v>
      </c>
      <c r="Q229" s="3">
        <v>40.260444444444445</v>
      </c>
      <c r="R229" s="3">
        <v>3.9651111111111108</v>
      </c>
      <c r="S229" s="3">
        <f>SUM(Table3[[#This Row],[CNA Hours]], Table3[[#This Row],[NA TR Hours]], Table3[[#This Row],[Med Aide/Tech Hours]])</f>
        <v>73.985111111111109</v>
      </c>
      <c r="T229" s="3">
        <v>73.830333333333328</v>
      </c>
      <c r="U229" s="3">
        <v>0</v>
      </c>
      <c r="V229" s="3">
        <v>0.15477777777777776</v>
      </c>
      <c r="W229" s="3">
        <f>SUM(Table3[[#This Row],[RN Hours Contract]:[Med Aide Hours Contract]])</f>
        <v>28.74677777777778</v>
      </c>
      <c r="X229" s="3">
        <v>0</v>
      </c>
      <c r="Y229" s="3">
        <v>0</v>
      </c>
      <c r="Z229" s="3">
        <v>0</v>
      </c>
      <c r="AA229" s="3">
        <v>12.839111111111114</v>
      </c>
      <c r="AB229" s="3">
        <v>0</v>
      </c>
      <c r="AC229" s="3">
        <v>15.907666666666668</v>
      </c>
      <c r="AD229" s="3">
        <v>0</v>
      </c>
      <c r="AE229" s="3">
        <v>0</v>
      </c>
      <c r="AF229" t="s">
        <v>227</v>
      </c>
      <c r="AG229" s="13">
        <v>4</v>
      </c>
      <c r="AQ229"/>
    </row>
    <row r="230" spans="1:43" x14ac:dyDescent="0.2">
      <c r="A230" t="s">
        <v>407</v>
      </c>
      <c r="B230" t="s">
        <v>638</v>
      </c>
      <c r="C230" t="s">
        <v>826</v>
      </c>
      <c r="D230" t="s">
        <v>1035</v>
      </c>
      <c r="E230" s="3">
        <v>58.866666666666667</v>
      </c>
      <c r="F230" s="3">
        <f>Table3[[#This Row],[Total Hours Nurse Staffing]]/Table3[[#This Row],[MDS Census]]</f>
        <v>4.5969573423933561</v>
      </c>
      <c r="G230" s="3">
        <f>Table3[[#This Row],[Total Direct Care Staff Hours]]/Table3[[#This Row],[MDS Census]]</f>
        <v>4.3139996224990558</v>
      </c>
      <c r="H230" s="3">
        <f>Table3[[#This Row],[Total RN Hours (w/ Admin, DON)]]/Table3[[#This Row],[MDS Census]]</f>
        <v>0.5291336353340883</v>
      </c>
      <c r="I230" s="3">
        <f>Table3[[#This Row],[RN Hours (excl. Admin, DON)]]/Table3[[#This Row],[MDS Census]]</f>
        <v>0.34082295205738017</v>
      </c>
      <c r="J230" s="3">
        <f t="shared" si="4"/>
        <v>270.60755555555556</v>
      </c>
      <c r="K230" s="3">
        <f>SUM(Table3[[#This Row],[RN Hours (excl. Admin, DON)]], Table3[[#This Row],[LPN Hours (excl. Admin)]], Table3[[#This Row],[CNA Hours]], Table3[[#This Row],[NA TR Hours]], Table3[[#This Row],[Med Aide/Tech Hours]])</f>
        <v>253.95077777777777</v>
      </c>
      <c r="L230" s="3">
        <f>SUM(Table3[[#This Row],[RN Hours (excl. Admin, DON)]:[RN DON Hours]])</f>
        <v>31.148333333333333</v>
      </c>
      <c r="M230" s="3">
        <v>20.063111111111112</v>
      </c>
      <c r="N230" s="3">
        <v>5.5741111111111117</v>
      </c>
      <c r="O230" s="3">
        <v>5.5111111111111111</v>
      </c>
      <c r="P230" s="3">
        <f>SUM(Table3[[#This Row],[LPN Hours (excl. Admin)]:[LPN Admin Hours]])</f>
        <v>43.588222222222221</v>
      </c>
      <c r="Q230" s="3">
        <v>38.016666666666666</v>
      </c>
      <c r="R230" s="3">
        <v>5.5715555555555571</v>
      </c>
      <c r="S230" s="3">
        <f>SUM(Table3[[#This Row],[CNA Hours]], Table3[[#This Row],[NA TR Hours]], Table3[[#This Row],[Med Aide/Tech Hours]])</f>
        <v>195.87100000000001</v>
      </c>
      <c r="T230" s="3">
        <v>153.90955555555556</v>
      </c>
      <c r="U230" s="3">
        <v>0</v>
      </c>
      <c r="V230" s="3">
        <v>41.961444444444446</v>
      </c>
      <c r="W230" s="3">
        <f>SUM(Table3[[#This Row],[RN Hours Contract]:[Med Aide Hours Contract]])</f>
        <v>0</v>
      </c>
      <c r="X230" s="3">
        <v>0</v>
      </c>
      <c r="Y230" s="3">
        <v>0</v>
      </c>
      <c r="Z230" s="3">
        <v>0</v>
      </c>
      <c r="AA230" s="3">
        <v>0</v>
      </c>
      <c r="AB230" s="3">
        <v>0</v>
      </c>
      <c r="AC230" s="3">
        <v>0</v>
      </c>
      <c r="AD230" s="3">
        <v>0</v>
      </c>
      <c r="AE230" s="3">
        <v>0</v>
      </c>
      <c r="AF230" t="s">
        <v>228</v>
      </c>
      <c r="AG230" s="13">
        <v>4</v>
      </c>
      <c r="AQ230"/>
    </row>
    <row r="231" spans="1:43" x14ac:dyDescent="0.2">
      <c r="A231" t="s">
        <v>407</v>
      </c>
      <c r="B231" t="s">
        <v>639</v>
      </c>
      <c r="C231" t="s">
        <v>964</v>
      </c>
      <c r="D231" t="s">
        <v>1086</v>
      </c>
      <c r="E231" s="3">
        <v>99.155555555555551</v>
      </c>
      <c r="F231" s="3">
        <f>Table3[[#This Row],[Total Hours Nurse Staffing]]/Table3[[#This Row],[MDS Census]]</f>
        <v>4.0525089645898698</v>
      </c>
      <c r="G231" s="3">
        <f>Table3[[#This Row],[Total Direct Care Staff Hours]]/Table3[[#This Row],[MDS Census]]</f>
        <v>3.8933415508740477</v>
      </c>
      <c r="H231" s="3">
        <f>Table3[[#This Row],[Total RN Hours (w/ Admin, DON)]]/Table3[[#This Row],[MDS Census]]</f>
        <v>0.53296503809950702</v>
      </c>
      <c r="I231" s="3">
        <f>Table3[[#This Row],[RN Hours (excl. Admin, DON)]]/Table3[[#This Row],[MDS Census]]</f>
        <v>0.37379762438368447</v>
      </c>
      <c r="J231" s="3">
        <f t="shared" si="4"/>
        <v>401.82877777777776</v>
      </c>
      <c r="K231" s="3">
        <f>SUM(Table3[[#This Row],[RN Hours (excl. Admin, DON)]], Table3[[#This Row],[LPN Hours (excl. Admin)]], Table3[[#This Row],[CNA Hours]], Table3[[#This Row],[NA TR Hours]], Table3[[#This Row],[Med Aide/Tech Hours]])</f>
        <v>386.04644444444443</v>
      </c>
      <c r="L231" s="3">
        <f>SUM(Table3[[#This Row],[RN Hours (excl. Admin, DON)]:[RN DON Hours]])</f>
        <v>52.846444444444444</v>
      </c>
      <c r="M231" s="3">
        <v>37.06411111111111</v>
      </c>
      <c r="N231" s="3">
        <v>11.337888888888889</v>
      </c>
      <c r="O231" s="3">
        <v>4.4444444444444446</v>
      </c>
      <c r="P231" s="3">
        <f>SUM(Table3[[#This Row],[LPN Hours (excl. Admin)]:[LPN Admin Hours]])</f>
        <v>157.01066666666665</v>
      </c>
      <c r="Q231" s="3">
        <v>157.01066666666665</v>
      </c>
      <c r="R231" s="3">
        <v>0</v>
      </c>
      <c r="S231" s="3">
        <f>SUM(Table3[[#This Row],[CNA Hours]], Table3[[#This Row],[NA TR Hours]], Table3[[#This Row],[Med Aide/Tech Hours]])</f>
        <v>191.97166666666666</v>
      </c>
      <c r="T231" s="3">
        <v>191.97166666666666</v>
      </c>
      <c r="U231" s="3">
        <v>0</v>
      </c>
      <c r="V231" s="3">
        <v>0</v>
      </c>
      <c r="W231" s="3">
        <f>SUM(Table3[[#This Row],[RN Hours Contract]:[Med Aide Hours Contract]])</f>
        <v>0</v>
      </c>
      <c r="X231" s="3">
        <v>0</v>
      </c>
      <c r="Y231" s="3">
        <v>0</v>
      </c>
      <c r="Z231" s="3">
        <v>0</v>
      </c>
      <c r="AA231" s="3">
        <v>0</v>
      </c>
      <c r="AB231" s="3">
        <v>0</v>
      </c>
      <c r="AC231" s="3">
        <v>0</v>
      </c>
      <c r="AD231" s="3">
        <v>0</v>
      </c>
      <c r="AE231" s="3">
        <v>0</v>
      </c>
      <c r="AF231" t="s">
        <v>229</v>
      </c>
      <c r="AG231" s="13">
        <v>4</v>
      </c>
      <c r="AQ231"/>
    </row>
    <row r="232" spans="1:43" x14ac:dyDescent="0.2">
      <c r="A232" t="s">
        <v>407</v>
      </c>
      <c r="B232" t="s">
        <v>640</v>
      </c>
      <c r="C232" t="s">
        <v>922</v>
      </c>
      <c r="D232" t="s">
        <v>1069</v>
      </c>
      <c r="E232" s="3">
        <v>60.155555555555559</v>
      </c>
      <c r="F232" s="3">
        <f>Table3[[#This Row],[Total Hours Nurse Staffing]]/Table3[[#This Row],[MDS Census]]</f>
        <v>4.5570742519394161</v>
      </c>
      <c r="G232" s="3">
        <f>Table3[[#This Row],[Total Direct Care Staff Hours]]/Table3[[#This Row],[MDS Census]]</f>
        <v>4.0834872552641297</v>
      </c>
      <c r="H232" s="3">
        <f>Table3[[#This Row],[Total RN Hours (w/ Admin, DON)]]/Table3[[#This Row],[MDS Census]]</f>
        <v>0.43669190986331735</v>
      </c>
      <c r="I232" s="3">
        <f>Table3[[#This Row],[RN Hours (excl. Admin, DON)]]/Table3[[#This Row],[MDS Census]]</f>
        <v>5.7582194311045436E-2</v>
      </c>
      <c r="J232" s="3">
        <f t="shared" si="4"/>
        <v>274.13333333333333</v>
      </c>
      <c r="K232" s="3">
        <f>SUM(Table3[[#This Row],[RN Hours (excl. Admin, DON)]], Table3[[#This Row],[LPN Hours (excl. Admin)]], Table3[[#This Row],[CNA Hours]], Table3[[#This Row],[NA TR Hours]], Table3[[#This Row],[Med Aide/Tech Hours]])</f>
        <v>245.64444444444445</v>
      </c>
      <c r="L232" s="3">
        <f>SUM(Table3[[#This Row],[RN Hours (excl. Admin, DON)]:[RN DON Hours]])</f>
        <v>26.269444444444446</v>
      </c>
      <c r="M232" s="3">
        <v>3.463888888888889</v>
      </c>
      <c r="N232" s="3">
        <v>22.805555555555557</v>
      </c>
      <c r="O232" s="3">
        <v>0</v>
      </c>
      <c r="P232" s="3">
        <f>SUM(Table3[[#This Row],[LPN Hours (excl. Admin)]:[LPN Admin Hours]])</f>
        <v>89.358666666666664</v>
      </c>
      <c r="Q232" s="3">
        <v>83.675333333333327</v>
      </c>
      <c r="R232" s="3">
        <v>5.6833333333333336</v>
      </c>
      <c r="S232" s="3">
        <f>SUM(Table3[[#This Row],[CNA Hours]], Table3[[#This Row],[NA TR Hours]], Table3[[#This Row],[Med Aide/Tech Hours]])</f>
        <v>158.50522222222222</v>
      </c>
      <c r="T232" s="3">
        <v>158.50522222222222</v>
      </c>
      <c r="U232" s="3">
        <v>0</v>
      </c>
      <c r="V232" s="3">
        <v>0</v>
      </c>
      <c r="W232" s="3">
        <f>SUM(Table3[[#This Row],[RN Hours Contract]:[Med Aide Hours Contract]])</f>
        <v>4.8333333333333339</v>
      </c>
      <c r="X232" s="3">
        <v>8.3333333333333329E-2</v>
      </c>
      <c r="Y232" s="3">
        <v>0</v>
      </c>
      <c r="Z232" s="3">
        <v>0</v>
      </c>
      <c r="AA232" s="3">
        <v>1.0586666666666666</v>
      </c>
      <c r="AB232" s="3">
        <v>0</v>
      </c>
      <c r="AC232" s="3">
        <v>3.6913333333333336</v>
      </c>
      <c r="AD232" s="3">
        <v>0</v>
      </c>
      <c r="AE232" s="3">
        <v>0</v>
      </c>
      <c r="AF232" t="s">
        <v>230</v>
      </c>
      <c r="AG232" s="13">
        <v>4</v>
      </c>
      <c r="AQ232"/>
    </row>
    <row r="233" spans="1:43" x14ac:dyDescent="0.2">
      <c r="A233" t="s">
        <v>407</v>
      </c>
      <c r="B233" t="s">
        <v>641</v>
      </c>
      <c r="C233" t="s">
        <v>965</v>
      </c>
      <c r="D233" t="s">
        <v>1023</v>
      </c>
      <c r="E233" s="3">
        <v>66.088888888888889</v>
      </c>
      <c r="F233" s="3">
        <f>Table3[[#This Row],[Total Hours Nurse Staffing]]/Table3[[#This Row],[MDS Census]]</f>
        <v>3.6078177538668461</v>
      </c>
      <c r="G233" s="3">
        <f>Table3[[#This Row],[Total Direct Care Staff Hours]]/Table3[[#This Row],[MDS Census]]</f>
        <v>3.3597511768661734</v>
      </c>
      <c r="H233" s="3">
        <f>Table3[[#This Row],[Total RN Hours (w/ Admin, DON)]]/Table3[[#This Row],[MDS Census]]</f>
        <v>0.75923167451244122</v>
      </c>
      <c r="I233" s="3">
        <f>Table3[[#This Row],[RN Hours (excl. Admin, DON)]]/Table3[[#This Row],[MDS Census]]</f>
        <v>0.51116509751176864</v>
      </c>
      <c r="J233" s="3">
        <f t="shared" si="4"/>
        <v>238.43666666666667</v>
      </c>
      <c r="K233" s="3">
        <f>SUM(Table3[[#This Row],[RN Hours (excl. Admin, DON)]], Table3[[#This Row],[LPN Hours (excl. Admin)]], Table3[[#This Row],[CNA Hours]], Table3[[#This Row],[NA TR Hours]], Table3[[#This Row],[Med Aide/Tech Hours]])</f>
        <v>222.04222222222222</v>
      </c>
      <c r="L233" s="3">
        <f>SUM(Table3[[#This Row],[RN Hours (excl. Admin, DON)]:[RN DON Hours]])</f>
        <v>50.176777777777779</v>
      </c>
      <c r="M233" s="3">
        <v>33.782333333333334</v>
      </c>
      <c r="N233" s="3">
        <v>11.15</v>
      </c>
      <c r="O233" s="3">
        <v>5.2444444444444445</v>
      </c>
      <c r="P233" s="3">
        <f>SUM(Table3[[#This Row],[LPN Hours (excl. Admin)]:[LPN Admin Hours]])</f>
        <v>51.56422222222222</v>
      </c>
      <c r="Q233" s="3">
        <v>51.56422222222222</v>
      </c>
      <c r="R233" s="3">
        <v>0</v>
      </c>
      <c r="S233" s="3">
        <f>SUM(Table3[[#This Row],[CNA Hours]], Table3[[#This Row],[NA TR Hours]], Table3[[#This Row],[Med Aide/Tech Hours]])</f>
        <v>136.69566666666668</v>
      </c>
      <c r="T233" s="3">
        <v>114.93177777777778</v>
      </c>
      <c r="U233" s="3">
        <v>21.763888888888889</v>
      </c>
      <c r="V233" s="3">
        <v>0</v>
      </c>
      <c r="W233" s="3">
        <f>SUM(Table3[[#This Row],[RN Hours Contract]:[Med Aide Hours Contract]])</f>
        <v>25.689444444444444</v>
      </c>
      <c r="X233" s="3">
        <v>0.94066666666666665</v>
      </c>
      <c r="Y233" s="3">
        <v>0</v>
      </c>
      <c r="Z233" s="3">
        <v>0</v>
      </c>
      <c r="AA233" s="3">
        <v>10.589222222222221</v>
      </c>
      <c r="AB233" s="3">
        <v>0</v>
      </c>
      <c r="AC233" s="3">
        <v>14.109555555555557</v>
      </c>
      <c r="AD233" s="3">
        <v>0.05</v>
      </c>
      <c r="AE233" s="3">
        <v>0</v>
      </c>
      <c r="AF233" t="s">
        <v>231</v>
      </c>
      <c r="AG233" s="13">
        <v>4</v>
      </c>
      <c r="AQ233"/>
    </row>
    <row r="234" spans="1:43" x14ac:dyDescent="0.2">
      <c r="A234" t="s">
        <v>407</v>
      </c>
      <c r="B234" t="s">
        <v>642</v>
      </c>
      <c r="C234" t="s">
        <v>826</v>
      </c>
      <c r="D234" t="s">
        <v>1035</v>
      </c>
      <c r="E234" s="3">
        <v>84.344444444444449</v>
      </c>
      <c r="F234" s="3">
        <f>Table3[[#This Row],[Total Hours Nurse Staffing]]/Table3[[#This Row],[MDS Census]]</f>
        <v>4.1060795679093669</v>
      </c>
      <c r="G234" s="3">
        <f>Table3[[#This Row],[Total Direct Care Staff Hours]]/Table3[[#This Row],[MDS Census]]</f>
        <v>3.7695297062310629</v>
      </c>
      <c r="H234" s="3">
        <f>Table3[[#This Row],[Total RN Hours (w/ Admin, DON)]]/Table3[[#This Row],[MDS Census]]</f>
        <v>0.28701752074825448</v>
      </c>
      <c r="I234" s="3">
        <f>Table3[[#This Row],[RN Hours (excl. Admin, DON)]]/Table3[[#This Row],[MDS Census]]</f>
        <v>0.14474377552364642</v>
      </c>
      <c r="J234" s="3">
        <f t="shared" si="4"/>
        <v>346.32500000000005</v>
      </c>
      <c r="K234" s="3">
        <f>SUM(Table3[[#This Row],[RN Hours (excl. Admin, DON)]], Table3[[#This Row],[LPN Hours (excl. Admin)]], Table3[[#This Row],[CNA Hours]], Table3[[#This Row],[NA TR Hours]], Table3[[#This Row],[Med Aide/Tech Hours]])</f>
        <v>317.93888888888887</v>
      </c>
      <c r="L234" s="3">
        <f>SUM(Table3[[#This Row],[RN Hours (excl. Admin, DON)]:[RN DON Hours]])</f>
        <v>24.208333333333332</v>
      </c>
      <c r="M234" s="3">
        <v>12.208333333333334</v>
      </c>
      <c r="N234" s="3">
        <v>6.8444444444444441</v>
      </c>
      <c r="O234" s="3">
        <v>5.1555555555555559</v>
      </c>
      <c r="P234" s="3">
        <f>SUM(Table3[[#This Row],[LPN Hours (excl. Admin)]:[LPN Admin Hours]])</f>
        <v>125.15277777777777</v>
      </c>
      <c r="Q234" s="3">
        <v>108.76666666666667</v>
      </c>
      <c r="R234" s="3">
        <v>16.386111111111113</v>
      </c>
      <c r="S234" s="3">
        <f>SUM(Table3[[#This Row],[CNA Hours]], Table3[[#This Row],[NA TR Hours]], Table3[[#This Row],[Med Aide/Tech Hours]])</f>
        <v>196.9638888888889</v>
      </c>
      <c r="T234" s="3">
        <v>175.3388888888889</v>
      </c>
      <c r="U234" s="3">
        <v>0</v>
      </c>
      <c r="V234" s="3">
        <v>21.625</v>
      </c>
      <c r="W234" s="3">
        <f>SUM(Table3[[#This Row],[RN Hours Contract]:[Med Aide Hours Contract]])</f>
        <v>0</v>
      </c>
      <c r="X234" s="3">
        <v>0</v>
      </c>
      <c r="Y234" s="3">
        <v>0</v>
      </c>
      <c r="Z234" s="3">
        <v>0</v>
      </c>
      <c r="AA234" s="3">
        <v>0</v>
      </c>
      <c r="AB234" s="3">
        <v>0</v>
      </c>
      <c r="AC234" s="3">
        <v>0</v>
      </c>
      <c r="AD234" s="3">
        <v>0</v>
      </c>
      <c r="AE234" s="3">
        <v>0</v>
      </c>
      <c r="AF234" t="s">
        <v>232</v>
      </c>
      <c r="AG234" s="13">
        <v>4</v>
      </c>
      <c r="AQ234"/>
    </row>
    <row r="235" spans="1:43" x14ac:dyDescent="0.2">
      <c r="A235" t="s">
        <v>407</v>
      </c>
      <c r="B235" t="s">
        <v>643</v>
      </c>
      <c r="C235" t="s">
        <v>893</v>
      </c>
      <c r="D235" t="s">
        <v>1033</v>
      </c>
      <c r="E235" s="3">
        <v>56.2</v>
      </c>
      <c r="F235" s="3">
        <f>Table3[[#This Row],[Total Hours Nurse Staffing]]/Table3[[#This Row],[MDS Census]]</f>
        <v>4.0348042704626339</v>
      </c>
      <c r="G235" s="3">
        <f>Table3[[#This Row],[Total Direct Care Staff Hours]]/Table3[[#This Row],[MDS Census]]</f>
        <v>3.6851107156979044</v>
      </c>
      <c r="H235" s="3">
        <f>Table3[[#This Row],[Total RN Hours (w/ Admin, DON)]]/Table3[[#This Row],[MDS Census]]</f>
        <v>0.91127916172400159</v>
      </c>
      <c r="I235" s="3">
        <f>Table3[[#This Row],[RN Hours (excl. Admin, DON)]]/Table3[[#This Row],[MDS Census]]</f>
        <v>0.5615856069592724</v>
      </c>
      <c r="J235" s="3">
        <f t="shared" si="4"/>
        <v>226.75600000000003</v>
      </c>
      <c r="K235" s="3">
        <f>SUM(Table3[[#This Row],[RN Hours (excl. Admin, DON)]], Table3[[#This Row],[LPN Hours (excl. Admin)]], Table3[[#This Row],[CNA Hours]], Table3[[#This Row],[NA TR Hours]], Table3[[#This Row],[Med Aide/Tech Hours]])</f>
        <v>207.10322222222223</v>
      </c>
      <c r="L235" s="3">
        <f>SUM(Table3[[#This Row],[RN Hours (excl. Admin, DON)]:[RN DON Hours]])</f>
        <v>51.213888888888889</v>
      </c>
      <c r="M235" s="3">
        <v>31.56111111111111</v>
      </c>
      <c r="N235" s="3">
        <v>14.141666666666667</v>
      </c>
      <c r="O235" s="3">
        <v>5.5111111111111111</v>
      </c>
      <c r="P235" s="3">
        <f>SUM(Table3[[#This Row],[LPN Hours (excl. Admin)]:[LPN Admin Hours]])</f>
        <v>58.372333333333337</v>
      </c>
      <c r="Q235" s="3">
        <v>58.372333333333337</v>
      </c>
      <c r="R235" s="3">
        <v>0</v>
      </c>
      <c r="S235" s="3">
        <f>SUM(Table3[[#This Row],[CNA Hours]], Table3[[#This Row],[NA TR Hours]], Table3[[#This Row],[Med Aide/Tech Hours]])</f>
        <v>117.16977777777778</v>
      </c>
      <c r="T235" s="3">
        <v>110.09755555555556</v>
      </c>
      <c r="U235" s="3">
        <v>0</v>
      </c>
      <c r="V235" s="3">
        <v>7.072222222222222</v>
      </c>
      <c r="W235" s="3">
        <f>SUM(Table3[[#This Row],[RN Hours Contract]:[Med Aide Hours Contract]])</f>
        <v>56.230555555555554</v>
      </c>
      <c r="X235" s="3">
        <v>11.847222222222221</v>
      </c>
      <c r="Y235" s="3">
        <v>5.5972222222222223</v>
      </c>
      <c r="Z235" s="3">
        <v>0</v>
      </c>
      <c r="AA235" s="3">
        <v>18.774999999999999</v>
      </c>
      <c r="AB235" s="3">
        <v>0</v>
      </c>
      <c r="AC235" s="3">
        <v>20.011111111111113</v>
      </c>
      <c r="AD235" s="3">
        <v>0</v>
      </c>
      <c r="AE235" s="3">
        <v>0</v>
      </c>
      <c r="AF235" t="s">
        <v>233</v>
      </c>
      <c r="AG235" s="13">
        <v>4</v>
      </c>
      <c r="AQ235"/>
    </row>
    <row r="236" spans="1:43" x14ac:dyDescent="0.2">
      <c r="A236" t="s">
        <v>407</v>
      </c>
      <c r="B236" t="s">
        <v>644</v>
      </c>
      <c r="C236" t="s">
        <v>966</v>
      </c>
      <c r="D236" t="s">
        <v>1019</v>
      </c>
      <c r="E236" s="3">
        <v>45.655555555555559</v>
      </c>
      <c r="F236" s="3">
        <f>Table3[[#This Row],[Total Hours Nurse Staffing]]/Table3[[#This Row],[MDS Census]]</f>
        <v>4.0417279143343876</v>
      </c>
      <c r="G236" s="3">
        <f>Table3[[#This Row],[Total Direct Care Staff Hours]]/Table3[[#This Row],[MDS Census]]</f>
        <v>3.6482428814796783</v>
      </c>
      <c r="H236" s="3">
        <f>Table3[[#This Row],[Total RN Hours (w/ Admin, DON)]]/Table3[[#This Row],[MDS Census]]</f>
        <v>0.98857629593575091</v>
      </c>
      <c r="I236" s="3">
        <f>Table3[[#This Row],[RN Hours (excl. Admin, DON)]]/Table3[[#This Row],[MDS Census]]</f>
        <v>0.59509126308104165</v>
      </c>
      <c r="J236" s="3">
        <f t="shared" si="4"/>
        <v>184.52733333333333</v>
      </c>
      <c r="K236" s="3">
        <f>SUM(Table3[[#This Row],[RN Hours (excl. Admin, DON)]], Table3[[#This Row],[LPN Hours (excl. Admin)]], Table3[[#This Row],[CNA Hours]], Table3[[#This Row],[NA TR Hours]], Table3[[#This Row],[Med Aide/Tech Hours]])</f>
        <v>166.56255555555555</v>
      </c>
      <c r="L236" s="3">
        <f>SUM(Table3[[#This Row],[RN Hours (excl. Admin, DON)]:[RN DON Hours]])</f>
        <v>45.134000000000007</v>
      </c>
      <c r="M236" s="3">
        <v>27.169222222222224</v>
      </c>
      <c r="N236" s="3">
        <v>14.15088888888889</v>
      </c>
      <c r="O236" s="3">
        <v>3.8138888888888891</v>
      </c>
      <c r="P236" s="3">
        <f>SUM(Table3[[#This Row],[LPN Hours (excl. Admin)]:[LPN Admin Hours]])</f>
        <v>38.478999999999999</v>
      </c>
      <c r="Q236" s="3">
        <v>38.478999999999999</v>
      </c>
      <c r="R236" s="3">
        <v>0</v>
      </c>
      <c r="S236" s="3">
        <f>SUM(Table3[[#This Row],[CNA Hours]], Table3[[#This Row],[NA TR Hours]], Table3[[#This Row],[Med Aide/Tech Hours]])</f>
        <v>100.91433333333333</v>
      </c>
      <c r="T236" s="3">
        <v>90.182111111111112</v>
      </c>
      <c r="U236" s="3">
        <v>0</v>
      </c>
      <c r="V236" s="3">
        <v>10.732222222222221</v>
      </c>
      <c r="W236" s="3">
        <f>SUM(Table3[[#This Row],[RN Hours Contract]:[Med Aide Hours Contract]])</f>
        <v>12.538888888888888</v>
      </c>
      <c r="X236" s="3">
        <v>0</v>
      </c>
      <c r="Y236" s="3">
        <v>0</v>
      </c>
      <c r="Z236" s="3">
        <v>0</v>
      </c>
      <c r="AA236" s="3">
        <v>6.2166666666666668</v>
      </c>
      <c r="AB236" s="3">
        <v>0</v>
      </c>
      <c r="AC236" s="3">
        <v>6.322222222222222</v>
      </c>
      <c r="AD236" s="3">
        <v>0</v>
      </c>
      <c r="AE236" s="3">
        <v>0</v>
      </c>
      <c r="AF236" t="s">
        <v>234</v>
      </c>
      <c r="AG236" s="13">
        <v>4</v>
      </c>
      <c r="AQ236"/>
    </row>
    <row r="237" spans="1:43" x14ac:dyDescent="0.2">
      <c r="A237" t="s">
        <v>407</v>
      </c>
      <c r="B237" t="s">
        <v>645</v>
      </c>
      <c r="C237" t="s">
        <v>967</v>
      </c>
      <c r="D237" t="s">
        <v>1099</v>
      </c>
      <c r="E237" s="3">
        <v>57.888888888888886</v>
      </c>
      <c r="F237" s="3">
        <f>Table3[[#This Row],[Total Hours Nurse Staffing]]/Table3[[#This Row],[MDS Census]]</f>
        <v>3.7349328214971211</v>
      </c>
      <c r="G237" s="3">
        <f>Table3[[#This Row],[Total Direct Care Staff Hours]]/Table3[[#This Row],[MDS Census]]</f>
        <v>3.3102687140115163</v>
      </c>
      <c r="H237" s="3">
        <f>Table3[[#This Row],[Total RN Hours (w/ Admin, DON)]]/Table3[[#This Row],[MDS Census]]</f>
        <v>0.81746641074856052</v>
      </c>
      <c r="I237" s="3">
        <f>Table3[[#This Row],[RN Hours (excl. Admin, DON)]]/Table3[[#This Row],[MDS Census]]</f>
        <v>0.39280230326295584</v>
      </c>
      <c r="J237" s="3">
        <f t="shared" si="4"/>
        <v>216.21111111111111</v>
      </c>
      <c r="K237" s="3">
        <f>SUM(Table3[[#This Row],[RN Hours (excl. Admin, DON)]], Table3[[#This Row],[LPN Hours (excl. Admin)]], Table3[[#This Row],[CNA Hours]], Table3[[#This Row],[NA TR Hours]], Table3[[#This Row],[Med Aide/Tech Hours]])</f>
        <v>191.62777777777777</v>
      </c>
      <c r="L237" s="3">
        <f>SUM(Table3[[#This Row],[RN Hours (excl. Admin, DON)]:[RN DON Hours]])</f>
        <v>47.322222222222223</v>
      </c>
      <c r="M237" s="3">
        <v>22.738888888888887</v>
      </c>
      <c r="N237" s="3">
        <v>19.244444444444444</v>
      </c>
      <c r="O237" s="3">
        <v>5.3388888888888886</v>
      </c>
      <c r="P237" s="3">
        <f>SUM(Table3[[#This Row],[LPN Hours (excl. Admin)]:[LPN Admin Hours]])</f>
        <v>39.633333333333333</v>
      </c>
      <c r="Q237" s="3">
        <v>39.633333333333333</v>
      </c>
      <c r="R237" s="3">
        <v>0</v>
      </c>
      <c r="S237" s="3">
        <f>SUM(Table3[[#This Row],[CNA Hours]], Table3[[#This Row],[NA TR Hours]], Table3[[#This Row],[Med Aide/Tech Hours]])</f>
        <v>129.25555555555556</v>
      </c>
      <c r="T237" s="3">
        <v>127.85277777777777</v>
      </c>
      <c r="U237" s="3">
        <v>0</v>
      </c>
      <c r="V237" s="3">
        <v>1.4027777777777777</v>
      </c>
      <c r="W237" s="3">
        <f>SUM(Table3[[#This Row],[RN Hours Contract]:[Med Aide Hours Contract]])</f>
        <v>0</v>
      </c>
      <c r="X237" s="3">
        <v>0</v>
      </c>
      <c r="Y237" s="3">
        <v>0</v>
      </c>
      <c r="Z237" s="3">
        <v>0</v>
      </c>
      <c r="AA237" s="3">
        <v>0</v>
      </c>
      <c r="AB237" s="3">
        <v>0</v>
      </c>
      <c r="AC237" s="3">
        <v>0</v>
      </c>
      <c r="AD237" s="3">
        <v>0</v>
      </c>
      <c r="AE237" s="3">
        <v>0</v>
      </c>
      <c r="AF237" t="s">
        <v>235</v>
      </c>
      <c r="AG237" s="13">
        <v>4</v>
      </c>
      <c r="AQ237"/>
    </row>
    <row r="238" spans="1:43" x14ac:dyDescent="0.2">
      <c r="A238" t="s">
        <v>407</v>
      </c>
      <c r="B238" t="s">
        <v>646</v>
      </c>
      <c r="C238" t="s">
        <v>938</v>
      </c>
      <c r="D238" t="s">
        <v>1082</v>
      </c>
      <c r="E238" s="3">
        <v>72.2</v>
      </c>
      <c r="F238" s="3">
        <f>Table3[[#This Row],[Total Hours Nurse Staffing]]/Table3[[#This Row],[MDS Census]]</f>
        <v>3.1866728224068939</v>
      </c>
      <c r="G238" s="3">
        <f>Table3[[#This Row],[Total Direct Care Staff Hours]]/Table3[[#This Row],[MDS Census]]</f>
        <v>2.8787642351492764</v>
      </c>
      <c r="H238" s="3">
        <f>Table3[[#This Row],[Total RN Hours (w/ Admin, DON)]]/Table3[[#This Row],[MDS Census]]</f>
        <v>0.39361034164358261</v>
      </c>
      <c r="I238" s="3">
        <f>Table3[[#This Row],[RN Hours (excl. Admin, DON)]]/Table3[[#This Row],[MDS Census]]</f>
        <v>0.19094336718990459</v>
      </c>
      <c r="J238" s="3">
        <f t="shared" si="4"/>
        <v>230.07777777777775</v>
      </c>
      <c r="K238" s="3">
        <f>SUM(Table3[[#This Row],[RN Hours (excl. Admin, DON)]], Table3[[#This Row],[LPN Hours (excl. Admin)]], Table3[[#This Row],[CNA Hours]], Table3[[#This Row],[NA TR Hours]], Table3[[#This Row],[Med Aide/Tech Hours]])</f>
        <v>207.84677777777776</v>
      </c>
      <c r="L238" s="3">
        <f>SUM(Table3[[#This Row],[RN Hours (excl. Admin, DON)]:[RN DON Hours]])</f>
        <v>28.418666666666667</v>
      </c>
      <c r="M238" s="3">
        <v>13.786111111111111</v>
      </c>
      <c r="N238" s="3">
        <v>10.943666666666667</v>
      </c>
      <c r="O238" s="3">
        <v>3.6888888888888891</v>
      </c>
      <c r="P238" s="3">
        <f>SUM(Table3[[#This Row],[LPN Hours (excl. Admin)]:[LPN Admin Hours]])</f>
        <v>69.704333333333324</v>
      </c>
      <c r="Q238" s="3">
        <v>62.105888888888884</v>
      </c>
      <c r="R238" s="3">
        <v>7.5984444444444446</v>
      </c>
      <c r="S238" s="3">
        <f>SUM(Table3[[#This Row],[CNA Hours]], Table3[[#This Row],[NA TR Hours]], Table3[[#This Row],[Med Aide/Tech Hours]])</f>
        <v>131.95477777777776</v>
      </c>
      <c r="T238" s="3">
        <v>125.55066666666666</v>
      </c>
      <c r="U238" s="3">
        <v>6.4041111111111109</v>
      </c>
      <c r="V238" s="3">
        <v>0</v>
      </c>
      <c r="W238" s="3">
        <f>SUM(Table3[[#This Row],[RN Hours Contract]:[Med Aide Hours Contract]])</f>
        <v>1.0222222222222221</v>
      </c>
      <c r="X238" s="3">
        <v>1.0222222222222221</v>
      </c>
      <c r="Y238" s="3">
        <v>0</v>
      </c>
      <c r="Z238" s="3">
        <v>0</v>
      </c>
      <c r="AA238" s="3">
        <v>0</v>
      </c>
      <c r="AB238" s="3">
        <v>0</v>
      </c>
      <c r="AC238" s="3">
        <v>0</v>
      </c>
      <c r="AD238" s="3">
        <v>0</v>
      </c>
      <c r="AE238" s="3">
        <v>0</v>
      </c>
      <c r="AF238" t="s">
        <v>236</v>
      </c>
      <c r="AG238" s="13">
        <v>4</v>
      </c>
      <c r="AQ238"/>
    </row>
    <row r="239" spans="1:43" x14ac:dyDescent="0.2">
      <c r="A239" t="s">
        <v>407</v>
      </c>
      <c r="B239" t="s">
        <v>647</v>
      </c>
      <c r="C239" t="s">
        <v>961</v>
      </c>
      <c r="D239" t="s">
        <v>1012</v>
      </c>
      <c r="E239" s="3">
        <v>55.56666666666667</v>
      </c>
      <c r="F239" s="3">
        <f>Table3[[#This Row],[Total Hours Nurse Staffing]]/Table3[[#This Row],[MDS Census]]</f>
        <v>2.9538592281543692</v>
      </c>
      <c r="G239" s="3">
        <f>Table3[[#This Row],[Total Direct Care Staff Hours]]/Table3[[#This Row],[MDS Census]]</f>
        <v>2.6041991601679659</v>
      </c>
      <c r="H239" s="3">
        <f>Table3[[#This Row],[Total RN Hours (w/ Admin, DON)]]/Table3[[#This Row],[MDS Census]]</f>
        <v>0.25053989202159566</v>
      </c>
      <c r="I239" s="3">
        <f>Table3[[#This Row],[RN Hours (excl. Admin, DON)]]/Table3[[#This Row],[MDS Census]]</f>
        <v>4.9750049990001995E-2</v>
      </c>
      <c r="J239" s="3">
        <f t="shared" si="4"/>
        <v>164.13611111111112</v>
      </c>
      <c r="K239" s="3">
        <f>SUM(Table3[[#This Row],[RN Hours (excl. Admin, DON)]], Table3[[#This Row],[LPN Hours (excl. Admin)]], Table3[[#This Row],[CNA Hours]], Table3[[#This Row],[NA TR Hours]], Table3[[#This Row],[Med Aide/Tech Hours]])</f>
        <v>144.70666666666665</v>
      </c>
      <c r="L239" s="3">
        <f>SUM(Table3[[#This Row],[RN Hours (excl. Admin, DON)]:[RN DON Hours]])</f>
        <v>13.921666666666667</v>
      </c>
      <c r="M239" s="3">
        <v>2.7644444444444445</v>
      </c>
      <c r="N239" s="3">
        <v>5.2311111111111108</v>
      </c>
      <c r="O239" s="3">
        <v>5.9261111111111111</v>
      </c>
      <c r="P239" s="3">
        <f>SUM(Table3[[#This Row],[LPN Hours (excl. Admin)]:[LPN Admin Hours]])</f>
        <v>58.74444444444444</v>
      </c>
      <c r="Q239" s="3">
        <v>50.472222222222221</v>
      </c>
      <c r="R239" s="3">
        <v>8.2722222222222221</v>
      </c>
      <c r="S239" s="3">
        <f>SUM(Table3[[#This Row],[CNA Hours]], Table3[[#This Row],[NA TR Hours]], Table3[[#This Row],[Med Aide/Tech Hours]])</f>
        <v>91.47</v>
      </c>
      <c r="T239" s="3">
        <v>84.947777777777773</v>
      </c>
      <c r="U239" s="3">
        <v>6.5222222222222239</v>
      </c>
      <c r="V239" s="3">
        <v>0</v>
      </c>
      <c r="W239" s="3">
        <f>SUM(Table3[[#This Row],[RN Hours Contract]:[Med Aide Hours Contract]])</f>
        <v>8.2722222222222221</v>
      </c>
      <c r="X239" s="3">
        <v>0</v>
      </c>
      <c r="Y239" s="3">
        <v>0</v>
      </c>
      <c r="Z239" s="3">
        <v>0</v>
      </c>
      <c r="AA239" s="3">
        <v>0</v>
      </c>
      <c r="AB239" s="3">
        <v>8.2722222222222221</v>
      </c>
      <c r="AC239" s="3">
        <v>0</v>
      </c>
      <c r="AD239" s="3">
        <v>0</v>
      </c>
      <c r="AE239" s="3">
        <v>0</v>
      </c>
      <c r="AF239" t="s">
        <v>237</v>
      </c>
      <c r="AG239" s="13">
        <v>4</v>
      </c>
      <c r="AQ239"/>
    </row>
    <row r="240" spans="1:43" x14ac:dyDescent="0.2">
      <c r="A240" t="s">
        <v>407</v>
      </c>
      <c r="B240" t="s">
        <v>648</v>
      </c>
      <c r="C240" t="s">
        <v>968</v>
      </c>
      <c r="D240" t="s">
        <v>1102</v>
      </c>
      <c r="E240" s="3">
        <v>96.033333333333331</v>
      </c>
      <c r="F240" s="3">
        <f>Table3[[#This Row],[Total Hours Nurse Staffing]]/Table3[[#This Row],[MDS Census]]</f>
        <v>3.7071248409117206</v>
      </c>
      <c r="G240" s="3">
        <f>Table3[[#This Row],[Total Direct Care Staff Hours]]/Table3[[#This Row],[MDS Census]]</f>
        <v>3.4048143005900733</v>
      </c>
      <c r="H240" s="3">
        <f>Table3[[#This Row],[Total RN Hours (w/ Admin, DON)]]/Table3[[#This Row],[MDS Census]]</f>
        <v>0.20417216244359601</v>
      </c>
      <c r="I240" s="3">
        <f>Table3[[#This Row],[RN Hours (excl. Admin, DON)]]/Table3[[#This Row],[MDS Census]]</f>
        <v>5.1772532685410162E-2</v>
      </c>
      <c r="J240" s="3">
        <f t="shared" si="4"/>
        <v>356.00755555555554</v>
      </c>
      <c r="K240" s="3">
        <f>SUM(Table3[[#This Row],[RN Hours (excl. Admin, DON)]], Table3[[#This Row],[LPN Hours (excl. Admin)]], Table3[[#This Row],[CNA Hours]], Table3[[#This Row],[NA TR Hours]], Table3[[#This Row],[Med Aide/Tech Hours]])</f>
        <v>326.97566666666671</v>
      </c>
      <c r="L240" s="3">
        <f>SUM(Table3[[#This Row],[RN Hours (excl. Admin, DON)]:[RN DON Hours]])</f>
        <v>19.607333333333337</v>
      </c>
      <c r="M240" s="3">
        <v>4.9718888888888895</v>
      </c>
      <c r="N240" s="3">
        <v>9.2132222222222246</v>
      </c>
      <c r="O240" s="3">
        <v>5.4222222222222225</v>
      </c>
      <c r="P240" s="3">
        <f>SUM(Table3[[#This Row],[LPN Hours (excl. Admin)]:[LPN Admin Hours]])</f>
        <v>92.006</v>
      </c>
      <c r="Q240" s="3">
        <v>77.609555555555545</v>
      </c>
      <c r="R240" s="3">
        <v>14.396444444444448</v>
      </c>
      <c r="S240" s="3">
        <f>SUM(Table3[[#This Row],[CNA Hours]], Table3[[#This Row],[NA TR Hours]], Table3[[#This Row],[Med Aide/Tech Hours]])</f>
        <v>244.39422222222223</v>
      </c>
      <c r="T240" s="3">
        <v>201.041</v>
      </c>
      <c r="U240" s="3">
        <v>0</v>
      </c>
      <c r="V240" s="3">
        <v>43.353222222222236</v>
      </c>
      <c r="W240" s="3">
        <f>SUM(Table3[[#This Row],[RN Hours Contract]:[Med Aide Hours Contract]])</f>
        <v>125.51411111111113</v>
      </c>
      <c r="X240" s="3">
        <v>3.0784444444444445</v>
      </c>
      <c r="Y240" s="3">
        <v>0</v>
      </c>
      <c r="Z240" s="3">
        <v>1.3333333333333333</v>
      </c>
      <c r="AA240" s="3">
        <v>55.703888888888905</v>
      </c>
      <c r="AB240" s="3">
        <v>0</v>
      </c>
      <c r="AC240" s="3">
        <v>62.142888888888884</v>
      </c>
      <c r="AD240" s="3">
        <v>0</v>
      </c>
      <c r="AE240" s="3">
        <v>3.2555555555555555</v>
      </c>
      <c r="AF240" t="s">
        <v>238</v>
      </c>
      <c r="AG240" s="13">
        <v>4</v>
      </c>
      <c r="AQ240"/>
    </row>
    <row r="241" spans="1:43" x14ac:dyDescent="0.2">
      <c r="A241" t="s">
        <v>407</v>
      </c>
      <c r="B241" t="s">
        <v>649</v>
      </c>
      <c r="C241" t="s">
        <v>832</v>
      </c>
      <c r="D241" t="s">
        <v>1065</v>
      </c>
      <c r="E241" s="3">
        <v>77.36666666666666</v>
      </c>
      <c r="F241" s="3">
        <f>Table3[[#This Row],[Total Hours Nurse Staffing]]/Table3[[#This Row],[MDS Census]]</f>
        <v>3.8408516444061473</v>
      </c>
      <c r="G241" s="3">
        <f>Table3[[#This Row],[Total Direct Care Staff Hours]]/Table3[[#This Row],[MDS Census]]</f>
        <v>3.3095073962372541</v>
      </c>
      <c r="H241" s="3">
        <f>Table3[[#This Row],[Total RN Hours (w/ Admin, DON)]]/Table3[[#This Row],[MDS Census]]</f>
        <v>0.72149648140169487</v>
      </c>
      <c r="I241" s="3">
        <f>Table3[[#This Row],[RN Hours (excl. Admin, DON)]]/Table3[[#This Row],[MDS Census]]</f>
        <v>0.49465460290104851</v>
      </c>
      <c r="J241" s="3">
        <f t="shared" si="4"/>
        <v>297.1538888888889</v>
      </c>
      <c r="K241" s="3">
        <f>SUM(Table3[[#This Row],[RN Hours (excl. Admin, DON)]], Table3[[#This Row],[LPN Hours (excl. Admin)]], Table3[[#This Row],[CNA Hours]], Table3[[#This Row],[NA TR Hours]], Table3[[#This Row],[Med Aide/Tech Hours]])</f>
        <v>256.04555555555555</v>
      </c>
      <c r="L241" s="3">
        <f>SUM(Table3[[#This Row],[RN Hours (excl. Admin, DON)]:[RN DON Hours]])</f>
        <v>55.819777777777787</v>
      </c>
      <c r="M241" s="3">
        <v>38.269777777777783</v>
      </c>
      <c r="N241" s="3">
        <v>12.394444444444444</v>
      </c>
      <c r="O241" s="3">
        <v>5.1555555555555559</v>
      </c>
      <c r="P241" s="3">
        <f>SUM(Table3[[#This Row],[LPN Hours (excl. Admin)]:[LPN Admin Hours]])</f>
        <v>85.740222222222215</v>
      </c>
      <c r="Q241" s="3">
        <v>62.181888888888885</v>
      </c>
      <c r="R241" s="3">
        <v>23.558333333333334</v>
      </c>
      <c r="S241" s="3">
        <f>SUM(Table3[[#This Row],[CNA Hours]], Table3[[#This Row],[NA TR Hours]], Table3[[#This Row],[Med Aide/Tech Hours]])</f>
        <v>155.5938888888889</v>
      </c>
      <c r="T241" s="3">
        <v>155.5938888888889</v>
      </c>
      <c r="U241" s="3">
        <v>0</v>
      </c>
      <c r="V241" s="3">
        <v>0</v>
      </c>
      <c r="W241" s="3">
        <f>SUM(Table3[[#This Row],[RN Hours Contract]:[Med Aide Hours Contract]])</f>
        <v>73.742777777777746</v>
      </c>
      <c r="X241" s="3">
        <v>1.9531111111111115</v>
      </c>
      <c r="Y241" s="3">
        <v>0</v>
      </c>
      <c r="Z241" s="3">
        <v>0</v>
      </c>
      <c r="AA241" s="3">
        <v>17.793000000000003</v>
      </c>
      <c r="AB241" s="3">
        <v>0</v>
      </c>
      <c r="AC241" s="3">
        <v>53.996666666666634</v>
      </c>
      <c r="AD241" s="3">
        <v>0</v>
      </c>
      <c r="AE241" s="3">
        <v>0</v>
      </c>
      <c r="AF241" t="s">
        <v>239</v>
      </c>
      <c r="AG241" s="13">
        <v>4</v>
      </c>
      <c r="AQ241"/>
    </row>
    <row r="242" spans="1:43" x14ac:dyDescent="0.2">
      <c r="A242" t="s">
        <v>407</v>
      </c>
      <c r="B242" t="s">
        <v>650</v>
      </c>
      <c r="C242" t="s">
        <v>969</v>
      </c>
      <c r="D242" t="s">
        <v>1059</v>
      </c>
      <c r="E242" s="3">
        <v>74.544444444444451</v>
      </c>
      <c r="F242" s="3">
        <f>Table3[[#This Row],[Total Hours Nurse Staffing]]/Table3[[#This Row],[MDS Census]]</f>
        <v>3.2714174988820983</v>
      </c>
      <c r="G242" s="3">
        <f>Table3[[#This Row],[Total Direct Care Staff Hours]]/Table3[[#This Row],[MDS Census]]</f>
        <v>3.1295319719779395</v>
      </c>
      <c r="H242" s="3">
        <f>Table3[[#This Row],[Total RN Hours (w/ Admin, DON)]]/Table3[[#This Row],[MDS Census]]</f>
        <v>0.42171113429721263</v>
      </c>
      <c r="I242" s="3">
        <f>Table3[[#This Row],[RN Hours (excl. Admin, DON)]]/Table3[[#This Row],[MDS Census]]</f>
        <v>0.27982560739305407</v>
      </c>
      <c r="J242" s="3">
        <f t="shared" si="4"/>
        <v>243.86599999999999</v>
      </c>
      <c r="K242" s="3">
        <f>SUM(Table3[[#This Row],[RN Hours (excl. Admin, DON)]], Table3[[#This Row],[LPN Hours (excl. Admin)]], Table3[[#This Row],[CNA Hours]], Table3[[#This Row],[NA TR Hours]], Table3[[#This Row],[Med Aide/Tech Hours]])</f>
        <v>233.28922222222221</v>
      </c>
      <c r="L242" s="3">
        <f>SUM(Table3[[#This Row],[RN Hours (excl. Admin, DON)]:[RN DON Hours]])</f>
        <v>31.43622222222222</v>
      </c>
      <c r="M242" s="3">
        <v>20.859444444444442</v>
      </c>
      <c r="N242" s="3">
        <v>5.1545555555555547</v>
      </c>
      <c r="O242" s="3">
        <v>5.4222222222222225</v>
      </c>
      <c r="P242" s="3">
        <f>SUM(Table3[[#This Row],[LPN Hours (excl. Admin)]:[LPN Admin Hours]])</f>
        <v>53.200111111111113</v>
      </c>
      <c r="Q242" s="3">
        <v>53.200111111111113</v>
      </c>
      <c r="R242" s="3">
        <v>0</v>
      </c>
      <c r="S242" s="3">
        <f>SUM(Table3[[#This Row],[CNA Hours]], Table3[[#This Row],[NA TR Hours]], Table3[[#This Row],[Med Aide/Tech Hours]])</f>
        <v>159.22966666666665</v>
      </c>
      <c r="T242" s="3">
        <v>134.51377777777776</v>
      </c>
      <c r="U242" s="3">
        <v>0</v>
      </c>
      <c r="V242" s="3">
        <v>24.715888888888887</v>
      </c>
      <c r="W242" s="3">
        <f>SUM(Table3[[#This Row],[RN Hours Contract]:[Med Aide Hours Contract]])</f>
        <v>37.545666666666662</v>
      </c>
      <c r="X242" s="3">
        <v>5.0989999999999993</v>
      </c>
      <c r="Y242" s="3">
        <v>0</v>
      </c>
      <c r="Z242" s="3">
        <v>0</v>
      </c>
      <c r="AA242" s="3">
        <v>14.753888888888895</v>
      </c>
      <c r="AB242" s="3">
        <v>0</v>
      </c>
      <c r="AC242" s="3">
        <v>17.692777777777771</v>
      </c>
      <c r="AD242" s="3">
        <v>0</v>
      </c>
      <c r="AE242" s="3">
        <v>0</v>
      </c>
      <c r="AF242" t="s">
        <v>240</v>
      </c>
      <c r="AG242" s="13">
        <v>4</v>
      </c>
      <c r="AQ242"/>
    </row>
    <row r="243" spans="1:43" x14ac:dyDescent="0.2">
      <c r="A243" t="s">
        <v>407</v>
      </c>
      <c r="B243" t="s">
        <v>651</v>
      </c>
      <c r="C243" t="s">
        <v>920</v>
      </c>
      <c r="D243" t="s">
        <v>1068</v>
      </c>
      <c r="E243" s="3">
        <v>86.511111111111106</v>
      </c>
      <c r="F243" s="3">
        <f>Table3[[#This Row],[Total Hours Nurse Staffing]]/Table3[[#This Row],[MDS Census]]</f>
        <v>3.2040585666581043</v>
      </c>
      <c r="G243" s="3">
        <f>Table3[[#This Row],[Total Direct Care Staff Hours]]/Table3[[#This Row],[MDS Census]]</f>
        <v>2.8338594913948114</v>
      </c>
      <c r="H243" s="3">
        <f>Table3[[#This Row],[Total RN Hours (w/ Admin, DON)]]/Table3[[#This Row],[MDS Census]]</f>
        <v>0.43103262265604936</v>
      </c>
      <c r="I243" s="3">
        <f>Table3[[#This Row],[RN Hours (excl. Admin, DON)]]/Table3[[#This Row],[MDS Census]]</f>
        <v>0.20704084253788851</v>
      </c>
      <c r="J243" s="3">
        <f t="shared" si="4"/>
        <v>277.18666666666667</v>
      </c>
      <c r="K243" s="3">
        <f>SUM(Table3[[#This Row],[RN Hours (excl. Admin, DON)]], Table3[[#This Row],[LPN Hours (excl. Admin)]], Table3[[#This Row],[CNA Hours]], Table3[[#This Row],[NA TR Hours]], Table3[[#This Row],[Med Aide/Tech Hours]])</f>
        <v>245.16033333333334</v>
      </c>
      <c r="L243" s="3">
        <f>SUM(Table3[[#This Row],[RN Hours (excl. Admin, DON)]:[RN DON Hours]])</f>
        <v>37.289111111111112</v>
      </c>
      <c r="M243" s="3">
        <v>17.911333333333332</v>
      </c>
      <c r="N243" s="3">
        <v>13.688888888888888</v>
      </c>
      <c r="O243" s="3">
        <v>5.6888888888888891</v>
      </c>
      <c r="P243" s="3">
        <f>SUM(Table3[[#This Row],[LPN Hours (excl. Admin)]:[LPN Admin Hours]])</f>
        <v>61.714777777777776</v>
      </c>
      <c r="Q243" s="3">
        <v>49.066222222222223</v>
      </c>
      <c r="R243" s="3">
        <v>12.648555555555554</v>
      </c>
      <c r="S243" s="3">
        <f>SUM(Table3[[#This Row],[CNA Hours]], Table3[[#This Row],[NA TR Hours]], Table3[[#This Row],[Med Aide/Tech Hours]])</f>
        <v>178.18277777777777</v>
      </c>
      <c r="T243" s="3">
        <v>168.48144444444443</v>
      </c>
      <c r="U243" s="3">
        <v>3.1011111111111109</v>
      </c>
      <c r="V243" s="3">
        <v>6.6002222222222198</v>
      </c>
      <c r="W243" s="3">
        <f>SUM(Table3[[#This Row],[RN Hours Contract]:[Med Aide Hours Contract]])</f>
        <v>0.7058888888888889</v>
      </c>
      <c r="X243" s="3">
        <v>0.55555555555555558</v>
      </c>
      <c r="Y243" s="3">
        <v>0</v>
      </c>
      <c r="Z243" s="3">
        <v>0</v>
      </c>
      <c r="AA243" s="3">
        <v>6.6666666666666666E-2</v>
      </c>
      <c r="AB243" s="3">
        <v>8.0555555555555561E-2</v>
      </c>
      <c r="AC243" s="3">
        <v>0</v>
      </c>
      <c r="AD243" s="3">
        <v>3.1111111111111114E-3</v>
      </c>
      <c r="AE243" s="3">
        <v>0</v>
      </c>
      <c r="AF243" t="s">
        <v>241</v>
      </c>
      <c r="AG243" s="13">
        <v>4</v>
      </c>
      <c r="AQ243"/>
    </row>
    <row r="244" spans="1:43" x14ac:dyDescent="0.2">
      <c r="A244" t="s">
        <v>407</v>
      </c>
      <c r="B244" t="s">
        <v>652</v>
      </c>
      <c r="C244" t="s">
        <v>871</v>
      </c>
      <c r="D244" t="s">
        <v>1020</v>
      </c>
      <c r="E244" s="3">
        <v>78.922222222222217</v>
      </c>
      <c r="F244" s="3">
        <f>Table3[[#This Row],[Total Hours Nurse Staffing]]/Table3[[#This Row],[MDS Census]]</f>
        <v>3.4762931155849643</v>
      </c>
      <c r="G244" s="3">
        <f>Table3[[#This Row],[Total Direct Care Staff Hours]]/Table3[[#This Row],[MDS Census]]</f>
        <v>3.1495072504575532</v>
      </c>
      <c r="H244" s="3">
        <f>Table3[[#This Row],[Total RN Hours (w/ Admin, DON)]]/Table3[[#This Row],[MDS Census]]</f>
        <v>0.33680135154160212</v>
      </c>
      <c r="I244" s="3">
        <f>Table3[[#This Row],[RN Hours (excl. Admin, DON)]]/Table3[[#This Row],[MDS Census]]</f>
        <v>0.14163029705758132</v>
      </c>
      <c r="J244" s="3">
        <f t="shared" si="4"/>
        <v>274.35677777777778</v>
      </c>
      <c r="K244" s="3">
        <f>SUM(Table3[[#This Row],[RN Hours (excl. Admin, DON)]], Table3[[#This Row],[LPN Hours (excl. Admin)]], Table3[[#This Row],[CNA Hours]], Table3[[#This Row],[NA TR Hours]], Table3[[#This Row],[Med Aide/Tech Hours]])</f>
        <v>248.5661111111111</v>
      </c>
      <c r="L244" s="3">
        <f>SUM(Table3[[#This Row],[RN Hours (excl. Admin, DON)]:[RN DON Hours]])</f>
        <v>26.58111111111111</v>
      </c>
      <c r="M244" s="3">
        <v>11.177777777777777</v>
      </c>
      <c r="N244" s="3">
        <v>10.292222222222222</v>
      </c>
      <c r="O244" s="3">
        <v>5.1111111111111107</v>
      </c>
      <c r="P244" s="3">
        <f>SUM(Table3[[#This Row],[LPN Hours (excl. Admin)]:[LPN Admin Hours]])</f>
        <v>92.867777777777775</v>
      </c>
      <c r="Q244" s="3">
        <v>82.480444444444444</v>
      </c>
      <c r="R244" s="3">
        <v>10.387333333333334</v>
      </c>
      <c r="S244" s="3">
        <f>SUM(Table3[[#This Row],[CNA Hours]], Table3[[#This Row],[NA TR Hours]], Table3[[#This Row],[Med Aide/Tech Hours]])</f>
        <v>154.90788888888886</v>
      </c>
      <c r="T244" s="3">
        <v>146.79044444444443</v>
      </c>
      <c r="U244" s="3">
        <v>0</v>
      </c>
      <c r="V244" s="3">
        <v>8.1174444444444429</v>
      </c>
      <c r="W244" s="3">
        <f>SUM(Table3[[#This Row],[RN Hours Contract]:[Med Aide Hours Contract]])</f>
        <v>26.927777777777777</v>
      </c>
      <c r="X244" s="3">
        <v>1.8805555555555555</v>
      </c>
      <c r="Y244" s="3">
        <v>0</v>
      </c>
      <c r="Z244" s="3">
        <v>0</v>
      </c>
      <c r="AA244" s="3">
        <v>0.26944444444444443</v>
      </c>
      <c r="AB244" s="3">
        <v>0</v>
      </c>
      <c r="AC244" s="3">
        <v>24.777777777777779</v>
      </c>
      <c r="AD244" s="3">
        <v>0</v>
      </c>
      <c r="AE244" s="3">
        <v>0</v>
      </c>
      <c r="AF244" t="s">
        <v>242</v>
      </c>
      <c r="AG244" s="13">
        <v>4</v>
      </c>
      <c r="AQ244"/>
    </row>
    <row r="245" spans="1:43" x14ac:dyDescent="0.2">
      <c r="A245" t="s">
        <v>407</v>
      </c>
      <c r="B245" t="s">
        <v>653</v>
      </c>
      <c r="C245" t="s">
        <v>970</v>
      </c>
      <c r="D245" t="s">
        <v>1035</v>
      </c>
      <c r="E245" s="3">
        <v>43.255555555555553</v>
      </c>
      <c r="F245" s="3">
        <f>Table3[[#This Row],[Total Hours Nurse Staffing]]/Table3[[#This Row],[MDS Census]]</f>
        <v>3.1686360133573088</v>
      </c>
      <c r="G245" s="3">
        <f>Table3[[#This Row],[Total Direct Care Staff Hours]]/Table3[[#This Row],[MDS Census]]</f>
        <v>3.030541998458772</v>
      </c>
      <c r="H245" s="3">
        <f>Table3[[#This Row],[Total RN Hours (w/ Admin, DON)]]/Table3[[#This Row],[MDS Census]]</f>
        <v>0.27589262779347551</v>
      </c>
      <c r="I245" s="3">
        <f>Table3[[#This Row],[RN Hours (excl. Admin, DON)]]/Table3[[#This Row],[MDS Census]]</f>
        <v>0.13779861289493966</v>
      </c>
      <c r="J245" s="3">
        <f t="shared" si="4"/>
        <v>137.06111111111113</v>
      </c>
      <c r="K245" s="3">
        <f>SUM(Table3[[#This Row],[RN Hours (excl. Admin, DON)]], Table3[[#This Row],[LPN Hours (excl. Admin)]], Table3[[#This Row],[CNA Hours]], Table3[[#This Row],[NA TR Hours]], Table3[[#This Row],[Med Aide/Tech Hours]])</f>
        <v>131.08777777777777</v>
      </c>
      <c r="L245" s="3">
        <f>SUM(Table3[[#This Row],[RN Hours (excl. Admin, DON)]:[RN DON Hours]])</f>
        <v>11.933888888888891</v>
      </c>
      <c r="M245" s="3">
        <v>5.9605555555555565</v>
      </c>
      <c r="N245" s="3">
        <v>0</v>
      </c>
      <c r="O245" s="3">
        <v>5.9733333333333345</v>
      </c>
      <c r="P245" s="3">
        <f>SUM(Table3[[#This Row],[LPN Hours (excl. Admin)]:[LPN Admin Hours]])</f>
        <v>47.92444444444444</v>
      </c>
      <c r="Q245" s="3">
        <v>47.92444444444444</v>
      </c>
      <c r="R245" s="3">
        <v>0</v>
      </c>
      <c r="S245" s="3">
        <f>SUM(Table3[[#This Row],[CNA Hours]], Table3[[#This Row],[NA TR Hours]], Table3[[#This Row],[Med Aide/Tech Hours]])</f>
        <v>77.202777777777783</v>
      </c>
      <c r="T245" s="3">
        <v>54.657222222222217</v>
      </c>
      <c r="U245" s="3">
        <v>0</v>
      </c>
      <c r="V245" s="3">
        <v>22.545555555555566</v>
      </c>
      <c r="W245" s="3">
        <f>SUM(Table3[[#This Row],[RN Hours Contract]:[Med Aide Hours Contract]])</f>
        <v>14.980555555555554</v>
      </c>
      <c r="X245" s="3">
        <v>0.26666666666666666</v>
      </c>
      <c r="Y245" s="3">
        <v>0</v>
      </c>
      <c r="Z245" s="3">
        <v>0</v>
      </c>
      <c r="AA245" s="3">
        <v>4.3555555555555552</v>
      </c>
      <c r="AB245" s="3">
        <v>0</v>
      </c>
      <c r="AC245" s="3">
        <v>10.358333333333333</v>
      </c>
      <c r="AD245" s="3">
        <v>0</v>
      </c>
      <c r="AE245" s="3">
        <v>0</v>
      </c>
      <c r="AF245" t="s">
        <v>243</v>
      </c>
      <c r="AG245" s="13">
        <v>4</v>
      </c>
      <c r="AQ245"/>
    </row>
    <row r="246" spans="1:43" x14ac:dyDescent="0.2">
      <c r="A246" t="s">
        <v>407</v>
      </c>
      <c r="B246" t="s">
        <v>654</v>
      </c>
      <c r="C246" t="s">
        <v>880</v>
      </c>
      <c r="D246" t="s">
        <v>1047</v>
      </c>
      <c r="E246" s="3">
        <v>86.822222222222223</v>
      </c>
      <c r="F246" s="3">
        <f>Table3[[#This Row],[Total Hours Nurse Staffing]]/Table3[[#This Row],[MDS Census]]</f>
        <v>4.8551983619145123</v>
      </c>
      <c r="G246" s="3">
        <f>Table3[[#This Row],[Total Direct Care Staff Hours]]/Table3[[#This Row],[MDS Census]]</f>
        <v>4.2651228564115682</v>
      </c>
      <c r="H246" s="3">
        <f>Table3[[#This Row],[Total RN Hours (w/ Admin, DON)]]/Table3[[#This Row],[MDS Census]]</f>
        <v>1.0534975684668544</v>
      </c>
      <c r="I246" s="3">
        <f>Table3[[#This Row],[RN Hours (excl. Admin, DON)]]/Table3[[#This Row],[MDS Census]]</f>
        <v>0.46342206296391086</v>
      </c>
      <c r="J246" s="3">
        <f t="shared" si="4"/>
        <v>421.53911111111108</v>
      </c>
      <c r="K246" s="3">
        <f>SUM(Table3[[#This Row],[RN Hours (excl. Admin, DON)]], Table3[[#This Row],[LPN Hours (excl. Admin)]], Table3[[#This Row],[CNA Hours]], Table3[[#This Row],[NA TR Hours]], Table3[[#This Row],[Med Aide/Tech Hours]])</f>
        <v>370.3074444444444</v>
      </c>
      <c r="L246" s="3">
        <f>SUM(Table3[[#This Row],[RN Hours (excl. Admin, DON)]:[RN DON Hours]])</f>
        <v>91.466999999999999</v>
      </c>
      <c r="M246" s="3">
        <v>40.23533333333333</v>
      </c>
      <c r="N246" s="3">
        <v>40.387222222222221</v>
      </c>
      <c r="O246" s="3">
        <v>10.844444444444445</v>
      </c>
      <c r="P246" s="3">
        <f>SUM(Table3[[#This Row],[LPN Hours (excl. Admin)]:[LPN Admin Hours]])</f>
        <v>112.70066666666666</v>
      </c>
      <c r="Q246" s="3">
        <v>112.70066666666666</v>
      </c>
      <c r="R246" s="3">
        <v>0</v>
      </c>
      <c r="S246" s="3">
        <f>SUM(Table3[[#This Row],[CNA Hours]], Table3[[#This Row],[NA TR Hours]], Table3[[#This Row],[Med Aide/Tech Hours]])</f>
        <v>217.37144444444445</v>
      </c>
      <c r="T246" s="3">
        <v>217.37144444444445</v>
      </c>
      <c r="U246" s="3">
        <v>0</v>
      </c>
      <c r="V246" s="3">
        <v>0</v>
      </c>
      <c r="W246" s="3">
        <f>SUM(Table3[[#This Row],[RN Hours Contract]:[Med Aide Hours Contract]])</f>
        <v>0</v>
      </c>
      <c r="X246" s="3">
        <v>0</v>
      </c>
      <c r="Y246" s="3">
        <v>0</v>
      </c>
      <c r="Z246" s="3">
        <v>0</v>
      </c>
      <c r="AA246" s="3">
        <v>0</v>
      </c>
      <c r="AB246" s="3">
        <v>0</v>
      </c>
      <c r="AC246" s="3">
        <v>0</v>
      </c>
      <c r="AD246" s="3">
        <v>0</v>
      </c>
      <c r="AE246" s="3">
        <v>0</v>
      </c>
      <c r="AF246" t="s">
        <v>244</v>
      </c>
      <c r="AG246" s="13">
        <v>4</v>
      </c>
      <c r="AQ246"/>
    </row>
    <row r="247" spans="1:43" x14ac:dyDescent="0.2">
      <c r="A247" t="s">
        <v>407</v>
      </c>
      <c r="B247" t="s">
        <v>655</v>
      </c>
      <c r="C247" t="s">
        <v>894</v>
      </c>
      <c r="D247" t="s">
        <v>1051</v>
      </c>
      <c r="E247" s="3">
        <v>93.1</v>
      </c>
      <c r="F247" s="3">
        <f>Table3[[#This Row],[Total Hours Nurse Staffing]]/Table3[[#This Row],[MDS Census]]</f>
        <v>2.9969351951306837</v>
      </c>
      <c r="G247" s="3">
        <f>Table3[[#This Row],[Total Direct Care Staff Hours]]/Table3[[#This Row],[MDS Census]]</f>
        <v>2.8832104069698059</v>
      </c>
      <c r="H247" s="3">
        <f>Table3[[#This Row],[Total RN Hours (w/ Admin, DON)]]/Table3[[#This Row],[MDS Census]]</f>
        <v>0.47961570593149544</v>
      </c>
      <c r="I247" s="3">
        <f>Table3[[#This Row],[RN Hours (excl. Admin, DON)]]/Table3[[#This Row],[MDS Census]]</f>
        <v>0.36589091777061705</v>
      </c>
      <c r="J247" s="3">
        <f t="shared" si="4"/>
        <v>279.01466666666664</v>
      </c>
      <c r="K247" s="3">
        <f>SUM(Table3[[#This Row],[RN Hours (excl. Admin, DON)]], Table3[[#This Row],[LPN Hours (excl. Admin)]], Table3[[#This Row],[CNA Hours]], Table3[[#This Row],[NA TR Hours]], Table3[[#This Row],[Med Aide/Tech Hours]])</f>
        <v>268.42688888888893</v>
      </c>
      <c r="L247" s="3">
        <f>SUM(Table3[[#This Row],[RN Hours (excl. Admin, DON)]:[RN DON Hours]])</f>
        <v>44.652222222222221</v>
      </c>
      <c r="M247" s="3">
        <v>34.064444444444447</v>
      </c>
      <c r="N247" s="3">
        <v>4.9955555555555549</v>
      </c>
      <c r="O247" s="3">
        <v>5.5922222222222215</v>
      </c>
      <c r="P247" s="3">
        <f>SUM(Table3[[#This Row],[LPN Hours (excl. Admin)]:[LPN Admin Hours]])</f>
        <v>57.687777777777775</v>
      </c>
      <c r="Q247" s="3">
        <v>57.687777777777775</v>
      </c>
      <c r="R247" s="3">
        <v>0</v>
      </c>
      <c r="S247" s="3">
        <f>SUM(Table3[[#This Row],[CNA Hours]], Table3[[#This Row],[NA TR Hours]], Table3[[#This Row],[Med Aide/Tech Hours]])</f>
        <v>176.67466666666664</v>
      </c>
      <c r="T247" s="3">
        <v>164.44688888888888</v>
      </c>
      <c r="U247" s="3">
        <v>5.4622222222222216</v>
      </c>
      <c r="V247" s="3">
        <v>6.7655555555555544</v>
      </c>
      <c r="W247" s="3">
        <f>SUM(Table3[[#This Row],[RN Hours Contract]:[Med Aide Hours Contract]])</f>
        <v>43.093555555555547</v>
      </c>
      <c r="X247" s="3">
        <v>0</v>
      </c>
      <c r="Y247" s="3">
        <v>0</v>
      </c>
      <c r="Z247" s="3">
        <v>0</v>
      </c>
      <c r="AA247" s="3">
        <v>4.5344444444444445</v>
      </c>
      <c r="AB247" s="3">
        <v>0</v>
      </c>
      <c r="AC247" s="3">
        <v>38.5591111111111</v>
      </c>
      <c r="AD247" s="3">
        <v>0</v>
      </c>
      <c r="AE247" s="3">
        <v>0</v>
      </c>
      <c r="AF247" t="s">
        <v>245</v>
      </c>
      <c r="AG247" s="13">
        <v>4</v>
      </c>
      <c r="AQ247"/>
    </row>
    <row r="248" spans="1:43" x14ac:dyDescent="0.2">
      <c r="A248" t="s">
        <v>407</v>
      </c>
      <c r="B248" t="s">
        <v>656</v>
      </c>
      <c r="C248" t="s">
        <v>938</v>
      </c>
      <c r="D248" t="s">
        <v>1082</v>
      </c>
      <c r="E248" s="3">
        <v>96.177777777777777</v>
      </c>
      <c r="F248" s="3">
        <f>Table3[[#This Row],[Total Hours Nurse Staffing]]/Table3[[#This Row],[MDS Census]]</f>
        <v>3.1709704251386319</v>
      </c>
      <c r="G248" s="3">
        <f>Table3[[#This Row],[Total Direct Care Staff Hours]]/Table3[[#This Row],[MDS Census]]</f>
        <v>2.8188528188539741</v>
      </c>
      <c r="H248" s="3">
        <f>Table3[[#This Row],[Total RN Hours (w/ Admin, DON)]]/Table3[[#This Row],[MDS Census]]</f>
        <v>0.52179990757855832</v>
      </c>
      <c r="I248" s="3">
        <f>Table3[[#This Row],[RN Hours (excl. Admin, DON)]]/Table3[[#This Row],[MDS Census]]</f>
        <v>0.30129621072088725</v>
      </c>
      <c r="J248" s="3">
        <f t="shared" si="4"/>
        <v>304.97688888888888</v>
      </c>
      <c r="K248" s="3">
        <f>SUM(Table3[[#This Row],[RN Hours (excl. Admin, DON)]], Table3[[#This Row],[LPN Hours (excl. Admin)]], Table3[[#This Row],[CNA Hours]], Table3[[#This Row],[NA TR Hours]], Table3[[#This Row],[Med Aide/Tech Hours]])</f>
        <v>271.11099999999999</v>
      </c>
      <c r="L248" s="3">
        <f>SUM(Table3[[#This Row],[RN Hours (excl. Admin, DON)]:[RN DON Hours]])</f>
        <v>50.18555555555556</v>
      </c>
      <c r="M248" s="3">
        <v>28.978000000000002</v>
      </c>
      <c r="N248" s="3">
        <v>15.518666666666668</v>
      </c>
      <c r="O248" s="3">
        <v>5.6888888888888891</v>
      </c>
      <c r="P248" s="3">
        <f>SUM(Table3[[#This Row],[LPN Hours (excl. Admin)]:[LPN Admin Hours]])</f>
        <v>77.569444444444443</v>
      </c>
      <c r="Q248" s="3">
        <v>64.911111111111111</v>
      </c>
      <c r="R248" s="3">
        <v>12.658333333333333</v>
      </c>
      <c r="S248" s="3">
        <f>SUM(Table3[[#This Row],[CNA Hours]], Table3[[#This Row],[NA TR Hours]], Table3[[#This Row],[Med Aide/Tech Hours]])</f>
        <v>177.22188888888888</v>
      </c>
      <c r="T248" s="3">
        <v>174.6191111111111</v>
      </c>
      <c r="U248" s="3">
        <v>2.6027777777777779</v>
      </c>
      <c r="V248" s="3">
        <v>0</v>
      </c>
      <c r="W248" s="3">
        <f>SUM(Table3[[#This Row],[RN Hours Contract]:[Med Aide Hours Contract]])</f>
        <v>0.97777777777777775</v>
      </c>
      <c r="X248" s="3">
        <v>0.97777777777777775</v>
      </c>
      <c r="Y248" s="3">
        <v>0</v>
      </c>
      <c r="Z248" s="3">
        <v>0</v>
      </c>
      <c r="AA248" s="3">
        <v>0</v>
      </c>
      <c r="AB248" s="3">
        <v>0</v>
      </c>
      <c r="AC248" s="3">
        <v>0</v>
      </c>
      <c r="AD248" s="3">
        <v>0</v>
      </c>
      <c r="AE248" s="3">
        <v>0</v>
      </c>
      <c r="AF248" t="s">
        <v>246</v>
      </c>
      <c r="AG248" s="13">
        <v>4</v>
      </c>
      <c r="AQ248"/>
    </row>
    <row r="249" spans="1:43" x14ac:dyDescent="0.2">
      <c r="A249" t="s">
        <v>407</v>
      </c>
      <c r="B249" t="s">
        <v>657</v>
      </c>
      <c r="C249" t="s">
        <v>860</v>
      </c>
      <c r="D249" t="s">
        <v>1037</v>
      </c>
      <c r="E249" s="3">
        <v>81.24444444444444</v>
      </c>
      <c r="F249" s="3">
        <f>Table3[[#This Row],[Total Hours Nurse Staffing]]/Table3[[#This Row],[MDS Census]]</f>
        <v>4.6639934354485781</v>
      </c>
      <c r="G249" s="3">
        <f>Table3[[#This Row],[Total Direct Care Staff Hours]]/Table3[[#This Row],[MDS Census]]</f>
        <v>4.1034422866520792</v>
      </c>
      <c r="H249" s="3">
        <f>Table3[[#This Row],[Total RN Hours (w/ Admin, DON)]]/Table3[[#This Row],[MDS Census]]</f>
        <v>0.53823714442013137</v>
      </c>
      <c r="I249" s="3">
        <f>Table3[[#This Row],[RN Hours (excl. Admin, DON)]]/Table3[[#This Row],[MDS Census]]</f>
        <v>0.21561679431072212</v>
      </c>
      <c r="J249" s="3">
        <f t="shared" si="4"/>
        <v>378.92355555555559</v>
      </c>
      <c r="K249" s="3">
        <f>SUM(Table3[[#This Row],[RN Hours (excl. Admin, DON)]], Table3[[#This Row],[LPN Hours (excl. Admin)]], Table3[[#This Row],[CNA Hours]], Table3[[#This Row],[NA TR Hours]], Table3[[#This Row],[Med Aide/Tech Hours]])</f>
        <v>333.38188888888891</v>
      </c>
      <c r="L249" s="3">
        <f>SUM(Table3[[#This Row],[RN Hours (excl. Admin, DON)]:[RN DON Hours]])</f>
        <v>43.728777777777779</v>
      </c>
      <c r="M249" s="3">
        <v>17.517666666666667</v>
      </c>
      <c r="N249" s="3">
        <v>20.372222222222224</v>
      </c>
      <c r="O249" s="3">
        <v>5.8388888888888886</v>
      </c>
      <c r="P249" s="3">
        <f>SUM(Table3[[#This Row],[LPN Hours (excl. Admin)]:[LPN Admin Hours]])</f>
        <v>118.62577777777778</v>
      </c>
      <c r="Q249" s="3">
        <v>99.295222222222222</v>
      </c>
      <c r="R249" s="3">
        <v>19.330555555555556</v>
      </c>
      <c r="S249" s="3">
        <f>SUM(Table3[[#This Row],[CNA Hours]], Table3[[#This Row],[NA TR Hours]], Table3[[#This Row],[Med Aide/Tech Hours]])</f>
        <v>216.56899999999999</v>
      </c>
      <c r="T249" s="3">
        <v>187.71588888888888</v>
      </c>
      <c r="U249" s="3">
        <v>0</v>
      </c>
      <c r="V249" s="3">
        <v>28.853111111111108</v>
      </c>
      <c r="W249" s="3">
        <f>SUM(Table3[[#This Row],[RN Hours Contract]:[Med Aide Hours Contract]])</f>
        <v>102.66111111111111</v>
      </c>
      <c r="X249" s="3">
        <v>1.4833333333333334</v>
      </c>
      <c r="Y249" s="3">
        <v>3.2055555555555557</v>
      </c>
      <c r="Z249" s="3">
        <v>0</v>
      </c>
      <c r="AA249" s="3">
        <v>34.583333333333336</v>
      </c>
      <c r="AB249" s="3">
        <v>0</v>
      </c>
      <c r="AC249" s="3">
        <v>63.388888888888886</v>
      </c>
      <c r="AD249" s="3">
        <v>0</v>
      </c>
      <c r="AE249" s="3">
        <v>0</v>
      </c>
      <c r="AF249" t="s">
        <v>247</v>
      </c>
      <c r="AG249" s="13">
        <v>4</v>
      </c>
      <c r="AQ249"/>
    </row>
    <row r="250" spans="1:43" x14ac:dyDescent="0.2">
      <c r="A250" t="s">
        <v>407</v>
      </c>
      <c r="B250" t="s">
        <v>658</v>
      </c>
      <c r="C250" t="s">
        <v>836</v>
      </c>
      <c r="D250" t="s">
        <v>1095</v>
      </c>
      <c r="E250" s="3">
        <v>52.366666666666667</v>
      </c>
      <c r="F250" s="3">
        <f>Table3[[#This Row],[Total Hours Nurse Staffing]]/Table3[[#This Row],[MDS Census]]</f>
        <v>4.1109845109272225</v>
      </c>
      <c r="G250" s="3">
        <f>Table3[[#This Row],[Total Direct Care Staff Hours]]/Table3[[#This Row],[MDS Census]]</f>
        <v>3.7855866751538301</v>
      </c>
      <c r="H250" s="3">
        <f>Table3[[#This Row],[Total RN Hours (w/ Admin, DON)]]/Table3[[#This Row],[MDS Census]]</f>
        <v>0.36295353278166775</v>
      </c>
      <c r="I250" s="3">
        <f>Table3[[#This Row],[RN Hours (excl. Admin, DON)]]/Table3[[#This Row],[MDS Census]]</f>
        <v>0.15646085295989814</v>
      </c>
      <c r="J250" s="3">
        <f t="shared" si="4"/>
        <v>215.27855555555556</v>
      </c>
      <c r="K250" s="3">
        <f>SUM(Table3[[#This Row],[RN Hours (excl. Admin, DON)]], Table3[[#This Row],[LPN Hours (excl. Admin)]], Table3[[#This Row],[CNA Hours]], Table3[[#This Row],[NA TR Hours]], Table3[[#This Row],[Med Aide/Tech Hours]])</f>
        <v>198.23855555555556</v>
      </c>
      <c r="L250" s="3">
        <f>SUM(Table3[[#This Row],[RN Hours (excl. Admin, DON)]:[RN DON Hours]])</f>
        <v>19.006666666666668</v>
      </c>
      <c r="M250" s="3">
        <v>8.1933333333333334</v>
      </c>
      <c r="N250" s="3">
        <v>5.0188888888888892</v>
      </c>
      <c r="O250" s="3">
        <v>5.7944444444444443</v>
      </c>
      <c r="P250" s="3">
        <f>SUM(Table3[[#This Row],[LPN Hours (excl. Admin)]:[LPN Admin Hours]])</f>
        <v>73.745444444444445</v>
      </c>
      <c r="Q250" s="3">
        <v>67.518777777777771</v>
      </c>
      <c r="R250" s="3">
        <v>6.2266666666666692</v>
      </c>
      <c r="S250" s="3">
        <f>SUM(Table3[[#This Row],[CNA Hours]], Table3[[#This Row],[NA TR Hours]], Table3[[#This Row],[Med Aide/Tech Hours]])</f>
        <v>122.52644444444444</v>
      </c>
      <c r="T250" s="3">
        <v>112.00644444444444</v>
      </c>
      <c r="U250" s="3">
        <v>10.520000000000001</v>
      </c>
      <c r="V250" s="3">
        <v>0</v>
      </c>
      <c r="W250" s="3">
        <f>SUM(Table3[[#This Row],[RN Hours Contract]:[Med Aide Hours Contract]])</f>
        <v>9.5130000000000017</v>
      </c>
      <c r="X250" s="3">
        <v>0</v>
      </c>
      <c r="Y250" s="3">
        <v>0</v>
      </c>
      <c r="Z250" s="3">
        <v>0</v>
      </c>
      <c r="AA250" s="3">
        <v>1.9654444444444445</v>
      </c>
      <c r="AB250" s="3">
        <v>0</v>
      </c>
      <c r="AC250" s="3">
        <v>7.547555555555558</v>
      </c>
      <c r="AD250" s="3">
        <v>0</v>
      </c>
      <c r="AE250" s="3">
        <v>0</v>
      </c>
      <c r="AF250" t="s">
        <v>248</v>
      </c>
      <c r="AG250" s="13">
        <v>4</v>
      </c>
      <c r="AQ250"/>
    </row>
    <row r="251" spans="1:43" x14ac:dyDescent="0.2">
      <c r="A251" t="s">
        <v>407</v>
      </c>
      <c r="B251" t="s">
        <v>659</v>
      </c>
      <c r="C251" t="s">
        <v>971</v>
      </c>
      <c r="D251" t="s">
        <v>1098</v>
      </c>
      <c r="E251" s="3">
        <v>41.788888888888891</v>
      </c>
      <c r="F251" s="3">
        <f>Table3[[#This Row],[Total Hours Nurse Staffing]]/Table3[[#This Row],[MDS Census]]</f>
        <v>3.5508003190640789</v>
      </c>
      <c r="G251" s="3">
        <f>Table3[[#This Row],[Total Direct Care Staff Hours]]/Table3[[#This Row],[MDS Census]]</f>
        <v>3.181260303110875</v>
      </c>
      <c r="H251" s="3">
        <f>Table3[[#This Row],[Total RN Hours (w/ Admin, DON)]]/Table3[[#This Row],[MDS Census]]</f>
        <v>0.78435788354161118</v>
      </c>
      <c r="I251" s="3">
        <f>Table3[[#This Row],[RN Hours (excl. Admin, DON)]]/Table3[[#This Row],[MDS Census]]</f>
        <v>0.52485243286360006</v>
      </c>
      <c r="J251" s="3">
        <f t="shared" si="4"/>
        <v>148.38400000000001</v>
      </c>
      <c r="K251" s="3">
        <f>SUM(Table3[[#This Row],[RN Hours (excl. Admin, DON)]], Table3[[#This Row],[LPN Hours (excl. Admin)]], Table3[[#This Row],[CNA Hours]], Table3[[#This Row],[NA TR Hours]], Table3[[#This Row],[Med Aide/Tech Hours]])</f>
        <v>132.94133333333335</v>
      </c>
      <c r="L251" s="3">
        <f>SUM(Table3[[#This Row],[RN Hours (excl. Admin, DON)]:[RN DON Hours]])</f>
        <v>32.777444444444441</v>
      </c>
      <c r="M251" s="3">
        <v>21.933</v>
      </c>
      <c r="N251" s="3">
        <v>5.333333333333333</v>
      </c>
      <c r="O251" s="3">
        <v>5.5111111111111111</v>
      </c>
      <c r="P251" s="3">
        <f>SUM(Table3[[#This Row],[LPN Hours (excl. Admin)]:[LPN Admin Hours]])</f>
        <v>25.34277777777778</v>
      </c>
      <c r="Q251" s="3">
        <v>20.744555555555557</v>
      </c>
      <c r="R251" s="3">
        <v>4.5982222222222235</v>
      </c>
      <c r="S251" s="3">
        <f>SUM(Table3[[#This Row],[CNA Hours]], Table3[[#This Row],[NA TR Hours]], Table3[[#This Row],[Med Aide/Tech Hours]])</f>
        <v>90.263777777777776</v>
      </c>
      <c r="T251" s="3">
        <v>85.412999999999997</v>
      </c>
      <c r="U251" s="3">
        <v>0</v>
      </c>
      <c r="V251" s="3">
        <v>4.8507777777777772</v>
      </c>
      <c r="W251" s="3">
        <f>SUM(Table3[[#This Row],[RN Hours Contract]:[Med Aide Hours Contract]])</f>
        <v>0</v>
      </c>
      <c r="X251" s="3">
        <v>0</v>
      </c>
      <c r="Y251" s="3">
        <v>0</v>
      </c>
      <c r="Z251" s="3">
        <v>0</v>
      </c>
      <c r="AA251" s="3">
        <v>0</v>
      </c>
      <c r="AB251" s="3">
        <v>0</v>
      </c>
      <c r="AC251" s="3">
        <v>0</v>
      </c>
      <c r="AD251" s="3">
        <v>0</v>
      </c>
      <c r="AE251" s="3">
        <v>0</v>
      </c>
      <c r="AF251" t="s">
        <v>249</v>
      </c>
      <c r="AG251" s="13">
        <v>4</v>
      </c>
      <c r="AQ251"/>
    </row>
    <row r="252" spans="1:43" x14ac:dyDescent="0.2">
      <c r="A252" t="s">
        <v>407</v>
      </c>
      <c r="B252" t="s">
        <v>660</v>
      </c>
      <c r="C252" t="s">
        <v>820</v>
      </c>
      <c r="D252" t="s">
        <v>1073</v>
      </c>
      <c r="E252" s="3">
        <v>66.288888888888891</v>
      </c>
      <c r="F252" s="3">
        <f>Table3[[#This Row],[Total Hours Nurse Staffing]]/Table3[[#This Row],[MDS Census]]</f>
        <v>4.0344016091183379</v>
      </c>
      <c r="G252" s="3">
        <f>Table3[[#This Row],[Total Direct Care Staff Hours]]/Table3[[#This Row],[MDS Census]]</f>
        <v>3.6820298357358361</v>
      </c>
      <c r="H252" s="3">
        <f>Table3[[#This Row],[Total RN Hours (w/ Admin, DON)]]/Table3[[#This Row],[MDS Census]]</f>
        <v>0.52325343613811603</v>
      </c>
      <c r="I252" s="3">
        <f>Table3[[#This Row],[RN Hours (excl. Admin, DON)]]/Table3[[#This Row],[MDS Census]]</f>
        <v>0.2657945021790144</v>
      </c>
      <c r="J252" s="3">
        <f t="shared" si="4"/>
        <v>267.43600000000004</v>
      </c>
      <c r="K252" s="3">
        <f>SUM(Table3[[#This Row],[RN Hours (excl. Admin, DON)]], Table3[[#This Row],[LPN Hours (excl. Admin)]], Table3[[#This Row],[CNA Hours]], Table3[[#This Row],[NA TR Hours]], Table3[[#This Row],[Med Aide/Tech Hours]])</f>
        <v>244.07766666666666</v>
      </c>
      <c r="L252" s="3">
        <f>SUM(Table3[[#This Row],[RN Hours (excl. Admin, DON)]:[RN DON Hours]])</f>
        <v>34.68588888888889</v>
      </c>
      <c r="M252" s="3">
        <v>17.619222222222223</v>
      </c>
      <c r="N252" s="3">
        <v>11.377777777777778</v>
      </c>
      <c r="O252" s="3">
        <v>5.6888888888888891</v>
      </c>
      <c r="P252" s="3">
        <f>SUM(Table3[[#This Row],[LPN Hours (excl. Admin)]:[LPN Admin Hours]])</f>
        <v>76.174777777777777</v>
      </c>
      <c r="Q252" s="3">
        <v>69.883111111111106</v>
      </c>
      <c r="R252" s="3">
        <v>6.2916666666666652</v>
      </c>
      <c r="S252" s="3">
        <f>SUM(Table3[[#This Row],[CNA Hours]], Table3[[#This Row],[NA TR Hours]], Table3[[#This Row],[Med Aide/Tech Hours]])</f>
        <v>156.57533333333333</v>
      </c>
      <c r="T252" s="3">
        <v>140.26722222222222</v>
      </c>
      <c r="U252" s="3">
        <v>0</v>
      </c>
      <c r="V252" s="3">
        <v>16.308111111111106</v>
      </c>
      <c r="W252" s="3">
        <f>SUM(Table3[[#This Row],[RN Hours Contract]:[Med Aide Hours Contract]])</f>
        <v>0</v>
      </c>
      <c r="X252" s="3">
        <v>0</v>
      </c>
      <c r="Y252" s="3">
        <v>0</v>
      </c>
      <c r="Z252" s="3">
        <v>0</v>
      </c>
      <c r="AA252" s="3">
        <v>0</v>
      </c>
      <c r="AB252" s="3">
        <v>0</v>
      </c>
      <c r="AC252" s="3">
        <v>0</v>
      </c>
      <c r="AD252" s="3">
        <v>0</v>
      </c>
      <c r="AE252" s="3">
        <v>0</v>
      </c>
      <c r="AF252" t="s">
        <v>250</v>
      </c>
      <c r="AG252" s="13">
        <v>4</v>
      </c>
      <c r="AQ252"/>
    </row>
    <row r="253" spans="1:43" x14ac:dyDescent="0.2">
      <c r="A253" t="s">
        <v>407</v>
      </c>
      <c r="B253" t="s">
        <v>661</v>
      </c>
      <c r="C253" t="s">
        <v>972</v>
      </c>
      <c r="D253" t="s">
        <v>1026</v>
      </c>
      <c r="E253" s="3">
        <v>75.833333333333329</v>
      </c>
      <c r="F253" s="3">
        <f>Table3[[#This Row],[Total Hours Nurse Staffing]]/Table3[[#This Row],[MDS Census]]</f>
        <v>3.1599311355311359</v>
      </c>
      <c r="G253" s="3">
        <f>Table3[[#This Row],[Total Direct Care Staff Hours]]/Table3[[#This Row],[MDS Census]]</f>
        <v>3.0035985347985346</v>
      </c>
      <c r="H253" s="3">
        <f>Table3[[#This Row],[Total RN Hours (w/ Admin, DON)]]/Table3[[#This Row],[MDS Census]]</f>
        <v>0.54105201465201469</v>
      </c>
      <c r="I253" s="3">
        <f>Table3[[#This Row],[RN Hours (excl. Admin, DON)]]/Table3[[#This Row],[MDS Census]]</f>
        <v>0.38471941391941394</v>
      </c>
      <c r="J253" s="3">
        <f t="shared" si="4"/>
        <v>239.62811111111114</v>
      </c>
      <c r="K253" s="3">
        <f>SUM(Table3[[#This Row],[RN Hours (excl. Admin, DON)]], Table3[[#This Row],[LPN Hours (excl. Admin)]], Table3[[#This Row],[CNA Hours]], Table3[[#This Row],[NA TR Hours]], Table3[[#This Row],[Med Aide/Tech Hours]])</f>
        <v>227.77288888888887</v>
      </c>
      <c r="L253" s="3">
        <f>SUM(Table3[[#This Row],[RN Hours (excl. Admin, DON)]:[RN DON Hours]])</f>
        <v>41.029777777777781</v>
      </c>
      <c r="M253" s="3">
        <v>29.174555555555557</v>
      </c>
      <c r="N253" s="3">
        <v>7.766333333333332</v>
      </c>
      <c r="O253" s="3">
        <v>4.0888888888888886</v>
      </c>
      <c r="P253" s="3">
        <f>SUM(Table3[[#This Row],[LPN Hours (excl. Admin)]:[LPN Admin Hours]])</f>
        <v>51.2</v>
      </c>
      <c r="Q253" s="3">
        <v>51.2</v>
      </c>
      <c r="R253" s="3">
        <v>0</v>
      </c>
      <c r="S253" s="3">
        <f>SUM(Table3[[#This Row],[CNA Hours]], Table3[[#This Row],[NA TR Hours]], Table3[[#This Row],[Med Aide/Tech Hours]])</f>
        <v>147.39833333333334</v>
      </c>
      <c r="T253" s="3">
        <v>107.42055555555557</v>
      </c>
      <c r="U253" s="3">
        <v>39.977777777777774</v>
      </c>
      <c r="V253" s="3">
        <v>0</v>
      </c>
      <c r="W253" s="3">
        <f>SUM(Table3[[#This Row],[RN Hours Contract]:[Med Aide Hours Contract]])</f>
        <v>0.1111111111111111</v>
      </c>
      <c r="X253" s="3">
        <v>0.1111111111111111</v>
      </c>
      <c r="Y253" s="3">
        <v>0</v>
      </c>
      <c r="Z253" s="3">
        <v>0</v>
      </c>
      <c r="AA253" s="3">
        <v>0</v>
      </c>
      <c r="AB253" s="3">
        <v>0</v>
      </c>
      <c r="AC253" s="3">
        <v>0</v>
      </c>
      <c r="AD253" s="3">
        <v>0</v>
      </c>
      <c r="AE253" s="3">
        <v>0</v>
      </c>
      <c r="AF253" t="s">
        <v>251</v>
      </c>
      <c r="AG253" s="13">
        <v>4</v>
      </c>
      <c r="AQ253"/>
    </row>
    <row r="254" spans="1:43" x14ac:dyDescent="0.2">
      <c r="A254" t="s">
        <v>407</v>
      </c>
      <c r="B254" t="s">
        <v>662</v>
      </c>
      <c r="C254" t="s">
        <v>826</v>
      </c>
      <c r="D254" t="s">
        <v>1035</v>
      </c>
      <c r="E254" s="3">
        <v>94.977777777777774</v>
      </c>
      <c r="F254" s="3">
        <f>Table3[[#This Row],[Total Hours Nurse Staffing]]/Table3[[#This Row],[MDS Census]]</f>
        <v>4.2687634534394006</v>
      </c>
      <c r="G254" s="3">
        <f>Table3[[#This Row],[Total Direct Care Staff Hours]]/Table3[[#This Row],[MDS Census]]</f>
        <v>3.9157814693495556</v>
      </c>
      <c r="H254" s="3">
        <f>Table3[[#This Row],[Total RN Hours (w/ Admin, DON)]]/Table3[[#This Row],[MDS Census]]</f>
        <v>0.40427936359382316</v>
      </c>
      <c r="I254" s="3">
        <f>Table3[[#This Row],[RN Hours (excl. Admin, DON)]]/Table3[[#This Row],[MDS Census]]</f>
        <v>0.18700163781001403</v>
      </c>
      <c r="J254" s="3">
        <f t="shared" si="4"/>
        <v>405.43766666666664</v>
      </c>
      <c r="K254" s="3">
        <f>SUM(Table3[[#This Row],[RN Hours (excl. Admin, DON)]], Table3[[#This Row],[LPN Hours (excl. Admin)]], Table3[[#This Row],[CNA Hours]], Table3[[#This Row],[NA TR Hours]], Table3[[#This Row],[Med Aide/Tech Hours]])</f>
        <v>371.91222222222223</v>
      </c>
      <c r="L254" s="3">
        <f>SUM(Table3[[#This Row],[RN Hours (excl. Admin, DON)]:[RN DON Hours]])</f>
        <v>38.397555555555556</v>
      </c>
      <c r="M254" s="3">
        <v>17.760999999999999</v>
      </c>
      <c r="N254" s="3">
        <v>13.364333333333333</v>
      </c>
      <c r="O254" s="3">
        <v>7.2722222222222221</v>
      </c>
      <c r="P254" s="3">
        <f>SUM(Table3[[#This Row],[LPN Hours (excl. Admin)]:[LPN Admin Hours]])</f>
        <v>123.63955555555555</v>
      </c>
      <c r="Q254" s="3">
        <v>110.75066666666666</v>
      </c>
      <c r="R254" s="3">
        <v>12.888888888888889</v>
      </c>
      <c r="S254" s="3">
        <f>SUM(Table3[[#This Row],[CNA Hours]], Table3[[#This Row],[NA TR Hours]], Table3[[#This Row],[Med Aide/Tech Hours]])</f>
        <v>243.40055555555554</v>
      </c>
      <c r="T254" s="3">
        <v>235.74166666666667</v>
      </c>
      <c r="U254" s="3">
        <v>2.6788888888888884</v>
      </c>
      <c r="V254" s="3">
        <v>4.9800000000000004</v>
      </c>
      <c r="W254" s="3">
        <f>SUM(Table3[[#This Row],[RN Hours Contract]:[Med Aide Hours Contract]])</f>
        <v>1.95</v>
      </c>
      <c r="X254" s="3">
        <v>0</v>
      </c>
      <c r="Y254" s="3">
        <v>1.95</v>
      </c>
      <c r="Z254" s="3">
        <v>0</v>
      </c>
      <c r="AA254" s="3">
        <v>0</v>
      </c>
      <c r="AB254" s="3">
        <v>0</v>
      </c>
      <c r="AC254" s="3">
        <v>0</v>
      </c>
      <c r="AD254" s="3">
        <v>0</v>
      </c>
      <c r="AE254" s="3">
        <v>0</v>
      </c>
      <c r="AF254" t="s">
        <v>252</v>
      </c>
      <c r="AG254" s="13">
        <v>4</v>
      </c>
      <c r="AQ254"/>
    </row>
    <row r="255" spans="1:43" x14ac:dyDescent="0.2">
      <c r="A255" t="s">
        <v>407</v>
      </c>
      <c r="B255" t="s">
        <v>663</v>
      </c>
      <c r="C255" t="s">
        <v>973</v>
      </c>
      <c r="D255" t="s">
        <v>1058</v>
      </c>
      <c r="E255" s="3">
        <v>80.188888888888883</v>
      </c>
      <c r="F255" s="3">
        <f>Table3[[#This Row],[Total Hours Nurse Staffing]]/Table3[[#This Row],[MDS Census]]</f>
        <v>3.5589441596231124</v>
      </c>
      <c r="G255" s="3">
        <f>Table3[[#This Row],[Total Direct Care Staff Hours]]/Table3[[#This Row],[MDS Census]]</f>
        <v>3.3089788000554252</v>
      </c>
      <c r="H255" s="3">
        <f>Table3[[#This Row],[Total RN Hours (w/ Admin, DON)]]/Table3[[#This Row],[MDS Census]]</f>
        <v>0.57340307607038943</v>
      </c>
      <c r="I255" s="3">
        <f>Table3[[#This Row],[RN Hours (excl. Admin, DON)]]/Table3[[#This Row],[MDS Census]]</f>
        <v>0.35856311486767356</v>
      </c>
      <c r="J255" s="3">
        <f t="shared" si="4"/>
        <v>285.38777777777779</v>
      </c>
      <c r="K255" s="3">
        <f>SUM(Table3[[#This Row],[RN Hours (excl. Admin, DON)]], Table3[[#This Row],[LPN Hours (excl. Admin)]], Table3[[#This Row],[CNA Hours]], Table3[[#This Row],[NA TR Hours]], Table3[[#This Row],[Med Aide/Tech Hours]])</f>
        <v>265.34333333333336</v>
      </c>
      <c r="L255" s="3">
        <f>SUM(Table3[[#This Row],[RN Hours (excl. Admin, DON)]:[RN DON Hours]])</f>
        <v>45.980555555555554</v>
      </c>
      <c r="M255" s="3">
        <v>28.752777777777776</v>
      </c>
      <c r="N255" s="3">
        <v>12.338888888888889</v>
      </c>
      <c r="O255" s="3">
        <v>4.8888888888888893</v>
      </c>
      <c r="P255" s="3">
        <f>SUM(Table3[[#This Row],[LPN Hours (excl. Admin)]:[LPN Admin Hours]])</f>
        <v>76.870777777777775</v>
      </c>
      <c r="Q255" s="3">
        <v>74.054111111111112</v>
      </c>
      <c r="R255" s="3">
        <v>2.8166666666666669</v>
      </c>
      <c r="S255" s="3">
        <f>SUM(Table3[[#This Row],[CNA Hours]], Table3[[#This Row],[NA TR Hours]], Table3[[#This Row],[Med Aide/Tech Hours]])</f>
        <v>162.53644444444447</v>
      </c>
      <c r="T255" s="3">
        <v>162.26977777777779</v>
      </c>
      <c r="U255" s="3">
        <v>0.26666666666666666</v>
      </c>
      <c r="V255" s="3">
        <v>0</v>
      </c>
      <c r="W255" s="3">
        <f>SUM(Table3[[#This Row],[RN Hours Contract]:[Med Aide Hours Contract]])</f>
        <v>2.8516666666666666</v>
      </c>
      <c r="X255" s="3">
        <v>0</v>
      </c>
      <c r="Y255" s="3">
        <v>0</v>
      </c>
      <c r="Z255" s="3">
        <v>0</v>
      </c>
      <c r="AA255" s="3">
        <v>0.9568888888888889</v>
      </c>
      <c r="AB255" s="3">
        <v>0</v>
      </c>
      <c r="AC255" s="3">
        <v>1.8781111111111111</v>
      </c>
      <c r="AD255" s="3">
        <v>1.6666666666666666E-2</v>
      </c>
      <c r="AE255" s="3">
        <v>0</v>
      </c>
      <c r="AF255" t="s">
        <v>253</v>
      </c>
      <c r="AG255" s="13">
        <v>4</v>
      </c>
      <c r="AQ255"/>
    </row>
    <row r="256" spans="1:43" x14ac:dyDescent="0.2">
      <c r="A256" t="s">
        <v>407</v>
      </c>
      <c r="B256" t="s">
        <v>664</v>
      </c>
      <c r="C256" t="s">
        <v>957</v>
      </c>
      <c r="D256" t="s">
        <v>1040</v>
      </c>
      <c r="E256" s="3">
        <v>89.555555555555557</v>
      </c>
      <c r="F256" s="3">
        <f>Table3[[#This Row],[Total Hours Nurse Staffing]]/Table3[[#This Row],[MDS Census]]</f>
        <v>4.4578126550868484</v>
      </c>
      <c r="G256" s="3">
        <f>Table3[[#This Row],[Total Direct Care Staff Hours]]/Table3[[#This Row],[MDS Census]]</f>
        <v>4.0511575682382128</v>
      </c>
      <c r="H256" s="3">
        <f>Table3[[#This Row],[Total RN Hours (w/ Admin, DON)]]/Table3[[#This Row],[MDS Census]]</f>
        <v>0.23154962779156327</v>
      </c>
      <c r="I256" s="3">
        <f>Table3[[#This Row],[RN Hours (excl. Admin, DON)]]/Table3[[#This Row],[MDS Census]]</f>
        <v>6.2380893300248146E-2</v>
      </c>
      <c r="J256" s="3">
        <f t="shared" si="4"/>
        <v>399.22188888888888</v>
      </c>
      <c r="K256" s="3">
        <f>SUM(Table3[[#This Row],[RN Hours (excl. Admin, DON)]], Table3[[#This Row],[LPN Hours (excl. Admin)]], Table3[[#This Row],[CNA Hours]], Table3[[#This Row],[NA TR Hours]], Table3[[#This Row],[Med Aide/Tech Hours]])</f>
        <v>362.80366666666663</v>
      </c>
      <c r="L256" s="3">
        <f>SUM(Table3[[#This Row],[RN Hours (excl. Admin, DON)]:[RN DON Hours]])</f>
        <v>20.736555555555555</v>
      </c>
      <c r="M256" s="3">
        <v>5.5865555555555559</v>
      </c>
      <c r="N256" s="3">
        <v>10.083333333333334</v>
      </c>
      <c r="O256" s="3">
        <v>5.0666666666666664</v>
      </c>
      <c r="P256" s="3">
        <f>SUM(Table3[[#This Row],[LPN Hours (excl. Admin)]:[LPN Admin Hours]])</f>
        <v>144.51422222222223</v>
      </c>
      <c r="Q256" s="3">
        <v>123.246</v>
      </c>
      <c r="R256" s="3">
        <v>21.268222222222224</v>
      </c>
      <c r="S256" s="3">
        <f>SUM(Table3[[#This Row],[CNA Hours]], Table3[[#This Row],[NA TR Hours]], Table3[[#This Row],[Med Aide/Tech Hours]])</f>
        <v>233.9711111111111</v>
      </c>
      <c r="T256" s="3">
        <v>199.35244444444444</v>
      </c>
      <c r="U256" s="3">
        <v>0</v>
      </c>
      <c r="V256" s="3">
        <v>34.618666666666648</v>
      </c>
      <c r="W256" s="3">
        <f>SUM(Table3[[#This Row],[RN Hours Contract]:[Med Aide Hours Contract]])</f>
        <v>0</v>
      </c>
      <c r="X256" s="3">
        <v>0</v>
      </c>
      <c r="Y256" s="3">
        <v>0</v>
      </c>
      <c r="Z256" s="3">
        <v>0</v>
      </c>
      <c r="AA256" s="3">
        <v>0</v>
      </c>
      <c r="AB256" s="3">
        <v>0</v>
      </c>
      <c r="AC256" s="3">
        <v>0</v>
      </c>
      <c r="AD256" s="3">
        <v>0</v>
      </c>
      <c r="AE256" s="3">
        <v>0</v>
      </c>
      <c r="AF256" t="s">
        <v>254</v>
      </c>
      <c r="AG256" s="13">
        <v>4</v>
      </c>
      <c r="AQ256"/>
    </row>
    <row r="257" spans="1:43" x14ac:dyDescent="0.2">
      <c r="A257" t="s">
        <v>407</v>
      </c>
      <c r="B257" t="s">
        <v>665</v>
      </c>
      <c r="C257" t="s">
        <v>974</v>
      </c>
      <c r="D257" t="s">
        <v>1073</v>
      </c>
      <c r="E257" s="3">
        <v>47.855555555555554</v>
      </c>
      <c r="F257" s="3">
        <f>Table3[[#This Row],[Total Hours Nurse Staffing]]/Table3[[#This Row],[MDS Census]]</f>
        <v>3.1661574181564895</v>
      </c>
      <c r="G257" s="3">
        <f>Table3[[#This Row],[Total Direct Care Staff Hours]]/Table3[[#This Row],[MDS Census]]</f>
        <v>2.8524820060366842</v>
      </c>
      <c r="H257" s="3">
        <f>Table3[[#This Row],[Total RN Hours (w/ Admin, DON)]]/Table3[[#This Row],[MDS Census]]</f>
        <v>0.63431158579057345</v>
      </c>
      <c r="I257" s="3">
        <f>Table3[[#This Row],[RN Hours (excl. Admin, DON)]]/Table3[[#This Row],[MDS Census]]</f>
        <v>0.44189226840027862</v>
      </c>
      <c r="J257" s="3">
        <f t="shared" si="4"/>
        <v>151.51822222222222</v>
      </c>
      <c r="K257" s="3">
        <f>SUM(Table3[[#This Row],[RN Hours (excl. Admin, DON)]], Table3[[#This Row],[LPN Hours (excl. Admin)]], Table3[[#This Row],[CNA Hours]], Table3[[#This Row],[NA TR Hours]], Table3[[#This Row],[Med Aide/Tech Hours]])</f>
        <v>136.5071111111111</v>
      </c>
      <c r="L257" s="3">
        <f>SUM(Table3[[#This Row],[RN Hours (excl. Admin, DON)]:[RN DON Hours]])</f>
        <v>30.355333333333331</v>
      </c>
      <c r="M257" s="3">
        <v>21.146999999999998</v>
      </c>
      <c r="N257" s="3">
        <v>3.2749999999999999</v>
      </c>
      <c r="O257" s="3">
        <v>5.9333333333333336</v>
      </c>
      <c r="P257" s="3">
        <f>SUM(Table3[[#This Row],[LPN Hours (excl. Admin)]:[LPN Admin Hours]])</f>
        <v>38.031111111111116</v>
      </c>
      <c r="Q257" s="3">
        <v>32.228333333333339</v>
      </c>
      <c r="R257" s="3">
        <v>5.802777777777778</v>
      </c>
      <c r="S257" s="3">
        <f>SUM(Table3[[#This Row],[CNA Hours]], Table3[[#This Row],[NA TR Hours]], Table3[[#This Row],[Med Aide/Tech Hours]])</f>
        <v>83.131777777777771</v>
      </c>
      <c r="T257" s="3">
        <v>78.098444444444439</v>
      </c>
      <c r="U257" s="3">
        <v>5.0333333333333332</v>
      </c>
      <c r="V257" s="3">
        <v>0</v>
      </c>
      <c r="W257" s="3">
        <f>SUM(Table3[[#This Row],[RN Hours Contract]:[Med Aide Hours Contract]])</f>
        <v>0.88888888888888884</v>
      </c>
      <c r="X257" s="3">
        <v>0.88888888888888884</v>
      </c>
      <c r="Y257" s="3">
        <v>0</v>
      </c>
      <c r="Z257" s="3">
        <v>0</v>
      </c>
      <c r="AA257" s="3">
        <v>0</v>
      </c>
      <c r="AB257" s="3">
        <v>0</v>
      </c>
      <c r="AC257" s="3">
        <v>0</v>
      </c>
      <c r="AD257" s="3">
        <v>0</v>
      </c>
      <c r="AE257" s="3">
        <v>0</v>
      </c>
      <c r="AF257" t="s">
        <v>255</v>
      </c>
      <c r="AG257" s="13">
        <v>4</v>
      </c>
      <c r="AQ257"/>
    </row>
    <row r="258" spans="1:43" x14ac:dyDescent="0.2">
      <c r="A258" t="s">
        <v>407</v>
      </c>
      <c r="B258" t="s">
        <v>666</v>
      </c>
      <c r="C258" t="s">
        <v>921</v>
      </c>
      <c r="D258" t="s">
        <v>1022</v>
      </c>
      <c r="E258" s="3">
        <v>45.511111111111113</v>
      </c>
      <c r="F258" s="3">
        <f>Table3[[#This Row],[Total Hours Nurse Staffing]]/Table3[[#This Row],[MDS Census]]</f>
        <v>3.1792114257812503</v>
      </c>
      <c r="G258" s="3">
        <f>Table3[[#This Row],[Total Direct Care Staff Hours]]/Table3[[#This Row],[MDS Census]]</f>
        <v>2.8393676757812498</v>
      </c>
      <c r="H258" s="3">
        <f>Table3[[#This Row],[Total RN Hours (w/ Admin, DON)]]/Table3[[#This Row],[MDS Census]]</f>
        <v>0.72840087890625005</v>
      </c>
      <c r="I258" s="3">
        <f>Table3[[#This Row],[RN Hours (excl. Admin, DON)]]/Table3[[#This Row],[MDS Census]]</f>
        <v>0.39051025390624999</v>
      </c>
      <c r="J258" s="3">
        <f t="shared" si="4"/>
        <v>144.68944444444446</v>
      </c>
      <c r="K258" s="3">
        <f>SUM(Table3[[#This Row],[RN Hours (excl. Admin, DON)]], Table3[[#This Row],[LPN Hours (excl. Admin)]], Table3[[#This Row],[CNA Hours]], Table3[[#This Row],[NA TR Hours]], Table3[[#This Row],[Med Aide/Tech Hours]])</f>
        <v>129.22277777777776</v>
      </c>
      <c r="L258" s="3">
        <f>SUM(Table3[[#This Row],[RN Hours (excl. Admin, DON)]:[RN DON Hours]])</f>
        <v>33.150333333333336</v>
      </c>
      <c r="M258" s="3">
        <v>17.772555555555556</v>
      </c>
      <c r="N258" s="3">
        <v>9.155555555555555</v>
      </c>
      <c r="O258" s="3">
        <v>6.2222222222222223</v>
      </c>
      <c r="P258" s="3">
        <f>SUM(Table3[[#This Row],[LPN Hours (excl. Admin)]:[LPN Admin Hours]])</f>
        <v>33.032555555555554</v>
      </c>
      <c r="Q258" s="3">
        <v>32.943666666666665</v>
      </c>
      <c r="R258" s="3">
        <v>8.8888888888888892E-2</v>
      </c>
      <c r="S258" s="3">
        <f>SUM(Table3[[#This Row],[CNA Hours]], Table3[[#This Row],[NA TR Hours]], Table3[[#This Row],[Med Aide/Tech Hours]])</f>
        <v>78.506555555555551</v>
      </c>
      <c r="T258" s="3">
        <v>65.984222222222215</v>
      </c>
      <c r="U258" s="3">
        <v>10.076444444444443</v>
      </c>
      <c r="V258" s="3">
        <v>2.4458888888888888</v>
      </c>
      <c r="W258" s="3">
        <f>SUM(Table3[[#This Row],[RN Hours Contract]:[Med Aide Hours Contract]])</f>
        <v>2.8113333333333337</v>
      </c>
      <c r="X258" s="3">
        <v>0</v>
      </c>
      <c r="Y258" s="3">
        <v>0</v>
      </c>
      <c r="Z258" s="3">
        <v>0</v>
      </c>
      <c r="AA258" s="3">
        <v>0.41677777777777775</v>
      </c>
      <c r="AB258" s="3">
        <v>0</v>
      </c>
      <c r="AC258" s="3">
        <v>2.3945555555555558</v>
      </c>
      <c r="AD258" s="3">
        <v>0</v>
      </c>
      <c r="AE258" s="3">
        <v>0</v>
      </c>
      <c r="AF258" t="s">
        <v>256</v>
      </c>
      <c r="AG258" s="13">
        <v>4</v>
      </c>
      <c r="AQ258"/>
    </row>
    <row r="259" spans="1:43" x14ac:dyDescent="0.2">
      <c r="A259" t="s">
        <v>407</v>
      </c>
      <c r="B259" t="s">
        <v>667</v>
      </c>
      <c r="C259" t="s">
        <v>975</v>
      </c>
      <c r="D259" t="s">
        <v>1030</v>
      </c>
      <c r="E259" s="3">
        <v>8.0444444444444443</v>
      </c>
      <c r="F259" s="3">
        <f>Table3[[#This Row],[Total Hours Nurse Staffing]]/Table3[[#This Row],[MDS Census]]</f>
        <v>8.5806629834254142</v>
      </c>
      <c r="G259" s="3">
        <f>Table3[[#This Row],[Total Direct Care Staff Hours]]/Table3[[#This Row],[MDS Census]]</f>
        <v>7.8769337016574585</v>
      </c>
      <c r="H259" s="3">
        <f>Table3[[#This Row],[Total RN Hours (w/ Admin, DON)]]/Table3[[#This Row],[MDS Census]]</f>
        <v>4.4886740331491719</v>
      </c>
      <c r="I259" s="3">
        <f>Table3[[#This Row],[RN Hours (excl. Admin, DON)]]/Table3[[#This Row],[MDS Census]]</f>
        <v>3.7849447513812158</v>
      </c>
      <c r="J259" s="3">
        <f t="shared" si="4"/>
        <v>69.026666666666671</v>
      </c>
      <c r="K259" s="3">
        <f>SUM(Table3[[#This Row],[RN Hours (excl. Admin, DON)]], Table3[[#This Row],[LPN Hours (excl. Admin)]], Table3[[#This Row],[CNA Hours]], Table3[[#This Row],[NA TR Hours]], Table3[[#This Row],[Med Aide/Tech Hours]])</f>
        <v>63.365555555555552</v>
      </c>
      <c r="L259" s="3">
        <f>SUM(Table3[[#This Row],[RN Hours (excl. Admin, DON)]:[RN DON Hours]])</f>
        <v>36.108888888888892</v>
      </c>
      <c r="M259" s="3">
        <v>30.44777777777778</v>
      </c>
      <c r="N259" s="3">
        <v>5.6611111111111132</v>
      </c>
      <c r="O259" s="3">
        <v>0</v>
      </c>
      <c r="P259" s="3">
        <f>SUM(Table3[[#This Row],[LPN Hours (excl. Admin)]:[LPN Admin Hours]])</f>
        <v>4.76</v>
      </c>
      <c r="Q259" s="3">
        <v>4.76</v>
      </c>
      <c r="R259" s="3">
        <v>0</v>
      </c>
      <c r="S259" s="3">
        <f>SUM(Table3[[#This Row],[CNA Hours]], Table3[[#This Row],[NA TR Hours]], Table3[[#This Row],[Med Aide/Tech Hours]])</f>
        <v>28.157777777777774</v>
      </c>
      <c r="T259" s="3">
        <v>28.157777777777774</v>
      </c>
      <c r="U259" s="3">
        <v>0</v>
      </c>
      <c r="V259" s="3">
        <v>0</v>
      </c>
      <c r="W259" s="3">
        <f>SUM(Table3[[#This Row],[RN Hours Contract]:[Med Aide Hours Contract]])</f>
        <v>0</v>
      </c>
      <c r="X259" s="3">
        <v>0</v>
      </c>
      <c r="Y259" s="3">
        <v>0</v>
      </c>
      <c r="Z259" s="3">
        <v>0</v>
      </c>
      <c r="AA259" s="3">
        <v>0</v>
      </c>
      <c r="AB259" s="3">
        <v>0</v>
      </c>
      <c r="AC259" s="3">
        <v>0</v>
      </c>
      <c r="AD259" s="3">
        <v>0</v>
      </c>
      <c r="AE259" s="3">
        <v>0</v>
      </c>
      <c r="AF259" t="s">
        <v>257</v>
      </c>
      <c r="AG259" s="13">
        <v>4</v>
      </c>
      <c r="AQ259"/>
    </row>
    <row r="260" spans="1:43" x14ac:dyDescent="0.2">
      <c r="A260" t="s">
        <v>407</v>
      </c>
      <c r="B260" t="s">
        <v>668</v>
      </c>
      <c r="C260" t="s">
        <v>873</v>
      </c>
      <c r="D260" t="s">
        <v>1046</v>
      </c>
      <c r="E260" s="3">
        <v>75.055555555555557</v>
      </c>
      <c r="F260" s="3">
        <f>Table3[[#This Row],[Total Hours Nurse Staffing]]/Table3[[#This Row],[MDS Census]]</f>
        <v>3.5072672094744637</v>
      </c>
      <c r="G260" s="3">
        <f>Table3[[#This Row],[Total Direct Care Staff Hours]]/Table3[[#This Row],[MDS Census]]</f>
        <v>3.3638726868985938</v>
      </c>
      <c r="H260" s="3">
        <f>Table3[[#This Row],[Total RN Hours (w/ Admin, DON)]]/Table3[[#This Row],[MDS Census]]</f>
        <v>0.5197853441894893</v>
      </c>
      <c r="I260" s="3">
        <f>Table3[[#This Row],[RN Hours (excl. Admin, DON)]]/Table3[[#This Row],[MDS Census]]</f>
        <v>0.44756476683937829</v>
      </c>
      <c r="J260" s="3">
        <f t="shared" si="4"/>
        <v>263.23988888888891</v>
      </c>
      <c r="K260" s="3">
        <f>SUM(Table3[[#This Row],[RN Hours (excl. Admin, DON)]], Table3[[#This Row],[LPN Hours (excl. Admin)]], Table3[[#This Row],[CNA Hours]], Table3[[#This Row],[NA TR Hours]], Table3[[#This Row],[Med Aide/Tech Hours]])</f>
        <v>252.47733333333335</v>
      </c>
      <c r="L260" s="3">
        <f>SUM(Table3[[#This Row],[RN Hours (excl. Admin, DON)]:[RN DON Hours]])</f>
        <v>39.012777777777778</v>
      </c>
      <c r="M260" s="3">
        <v>33.592222222222226</v>
      </c>
      <c r="N260" s="3">
        <v>0.70944444444444443</v>
      </c>
      <c r="O260" s="3">
        <v>4.7111111111111112</v>
      </c>
      <c r="P260" s="3">
        <f>SUM(Table3[[#This Row],[LPN Hours (excl. Admin)]:[LPN Admin Hours]])</f>
        <v>70.762</v>
      </c>
      <c r="Q260" s="3">
        <v>65.42</v>
      </c>
      <c r="R260" s="3">
        <v>5.3420000000000005</v>
      </c>
      <c r="S260" s="3">
        <f>SUM(Table3[[#This Row],[CNA Hours]], Table3[[#This Row],[NA TR Hours]], Table3[[#This Row],[Med Aide/Tech Hours]])</f>
        <v>153.46511111111113</v>
      </c>
      <c r="T260" s="3">
        <v>153.46511111111113</v>
      </c>
      <c r="U260" s="3">
        <v>0</v>
      </c>
      <c r="V260" s="3">
        <v>0</v>
      </c>
      <c r="W260" s="3">
        <f>SUM(Table3[[#This Row],[RN Hours Contract]:[Med Aide Hours Contract]])</f>
        <v>0</v>
      </c>
      <c r="X260" s="3">
        <v>0</v>
      </c>
      <c r="Y260" s="3">
        <v>0</v>
      </c>
      <c r="Z260" s="3">
        <v>0</v>
      </c>
      <c r="AA260" s="3">
        <v>0</v>
      </c>
      <c r="AB260" s="3">
        <v>0</v>
      </c>
      <c r="AC260" s="3">
        <v>0</v>
      </c>
      <c r="AD260" s="3">
        <v>0</v>
      </c>
      <c r="AE260" s="3">
        <v>0</v>
      </c>
      <c r="AF260" t="s">
        <v>258</v>
      </c>
      <c r="AG260" s="13">
        <v>4</v>
      </c>
      <c r="AQ260"/>
    </row>
    <row r="261" spans="1:43" x14ac:dyDescent="0.2">
      <c r="A261" t="s">
        <v>407</v>
      </c>
      <c r="B261" t="s">
        <v>669</v>
      </c>
      <c r="C261" t="s">
        <v>858</v>
      </c>
      <c r="D261" t="s">
        <v>1047</v>
      </c>
      <c r="E261" s="3">
        <v>104.3</v>
      </c>
      <c r="F261" s="3">
        <f>Table3[[#This Row],[Total Hours Nurse Staffing]]/Table3[[#This Row],[MDS Census]]</f>
        <v>3.6154053478214556</v>
      </c>
      <c r="G261" s="3">
        <f>Table3[[#This Row],[Total Direct Care Staff Hours]]/Table3[[#This Row],[MDS Census]]</f>
        <v>3.4691232555662084</v>
      </c>
      <c r="H261" s="3">
        <f>Table3[[#This Row],[Total RN Hours (w/ Admin, DON)]]/Table3[[#This Row],[MDS Census]]</f>
        <v>0.49179716629381059</v>
      </c>
      <c r="I261" s="3">
        <f>Table3[[#This Row],[RN Hours (excl. Admin, DON)]]/Table3[[#This Row],[MDS Census]]</f>
        <v>0.34551507403856396</v>
      </c>
      <c r="J261" s="3">
        <f t="shared" ref="J261:J324" si="5">SUM(L261,P261,S261)</f>
        <v>377.0867777777778</v>
      </c>
      <c r="K261" s="3">
        <f>SUM(Table3[[#This Row],[RN Hours (excl. Admin, DON)]], Table3[[#This Row],[LPN Hours (excl. Admin)]], Table3[[#This Row],[CNA Hours]], Table3[[#This Row],[NA TR Hours]], Table3[[#This Row],[Med Aide/Tech Hours]])</f>
        <v>361.82955555555554</v>
      </c>
      <c r="L261" s="3">
        <f>SUM(Table3[[#This Row],[RN Hours (excl. Admin, DON)]:[RN DON Hours]])</f>
        <v>51.294444444444444</v>
      </c>
      <c r="M261" s="3">
        <v>36.037222222222219</v>
      </c>
      <c r="N261" s="3">
        <v>9.6572222222222237</v>
      </c>
      <c r="O261" s="3">
        <v>5.6</v>
      </c>
      <c r="P261" s="3">
        <f>SUM(Table3[[#This Row],[LPN Hours (excl. Admin)]:[LPN Admin Hours]])</f>
        <v>97.970333333333329</v>
      </c>
      <c r="Q261" s="3">
        <v>97.970333333333329</v>
      </c>
      <c r="R261" s="3">
        <v>0</v>
      </c>
      <c r="S261" s="3">
        <f>SUM(Table3[[#This Row],[CNA Hours]], Table3[[#This Row],[NA TR Hours]], Table3[[#This Row],[Med Aide/Tech Hours]])</f>
        <v>227.822</v>
      </c>
      <c r="T261" s="3">
        <v>227.822</v>
      </c>
      <c r="U261" s="3">
        <v>0</v>
      </c>
      <c r="V261" s="3">
        <v>0</v>
      </c>
      <c r="W261" s="3">
        <f>SUM(Table3[[#This Row],[RN Hours Contract]:[Med Aide Hours Contract]])</f>
        <v>2.9575555555555559</v>
      </c>
      <c r="X261" s="3">
        <v>0.35377777777777775</v>
      </c>
      <c r="Y261" s="3">
        <v>0.58888888888888891</v>
      </c>
      <c r="Z261" s="3">
        <v>0</v>
      </c>
      <c r="AA261" s="3">
        <v>2.0148888888888892</v>
      </c>
      <c r="AB261" s="3">
        <v>0</v>
      </c>
      <c r="AC261" s="3">
        <v>0</v>
      </c>
      <c r="AD261" s="3">
        <v>0</v>
      </c>
      <c r="AE261" s="3">
        <v>0</v>
      </c>
      <c r="AF261" t="s">
        <v>259</v>
      </c>
      <c r="AG261" s="13">
        <v>4</v>
      </c>
      <c r="AQ261"/>
    </row>
    <row r="262" spans="1:43" x14ac:dyDescent="0.2">
      <c r="A262" t="s">
        <v>407</v>
      </c>
      <c r="B262" t="s">
        <v>670</v>
      </c>
      <c r="C262" t="s">
        <v>976</v>
      </c>
      <c r="D262" t="s">
        <v>1045</v>
      </c>
      <c r="E262" s="3">
        <v>52.544444444444444</v>
      </c>
      <c r="F262" s="3">
        <f>Table3[[#This Row],[Total Hours Nurse Staffing]]/Table3[[#This Row],[MDS Census]]</f>
        <v>3.0249185874392044</v>
      </c>
      <c r="G262" s="3">
        <f>Table3[[#This Row],[Total Direct Care Staff Hours]]/Table3[[#This Row],[MDS Census]]</f>
        <v>2.6327976316345953</v>
      </c>
      <c r="H262" s="3">
        <f>Table3[[#This Row],[Total RN Hours (w/ Admin, DON)]]/Table3[[#This Row],[MDS Census]]</f>
        <v>0.32110594205963205</v>
      </c>
      <c r="I262" s="3">
        <f>Table3[[#This Row],[RN Hours (excl. Admin, DON)]]/Table3[[#This Row],[MDS Census]]</f>
        <v>0.12052442376823853</v>
      </c>
      <c r="J262" s="3">
        <f t="shared" si="5"/>
        <v>158.94266666666664</v>
      </c>
      <c r="K262" s="3">
        <f>SUM(Table3[[#This Row],[RN Hours (excl. Admin, DON)]], Table3[[#This Row],[LPN Hours (excl. Admin)]], Table3[[#This Row],[CNA Hours]], Table3[[#This Row],[NA TR Hours]], Table3[[#This Row],[Med Aide/Tech Hours]])</f>
        <v>138.3388888888889</v>
      </c>
      <c r="L262" s="3">
        <f>SUM(Table3[[#This Row],[RN Hours (excl. Admin, DON)]:[RN DON Hours]])</f>
        <v>16.872333333333334</v>
      </c>
      <c r="M262" s="3">
        <v>6.3328888888888892</v>
      </c>
      <c r="N262" s="3">
        <v>5.8283333333333314</v>
      </c>
      <c r="O262" s="3">
        <v>4.7111111111111112</v>
      </c>
      <c r="P262" s="3">
        <f>SUM(Table3[[#This Row],[LPN Hours (excl. Admin)]:[LPN Admin Hours]])</f>
        <v>52.992888888888885</v>
      </c>
      <c r="Q262" s="3">
        <v>42.928555555555555</v>
      </c>
      <c r="R262" s="3">
        <v>10.064333333333334</v>
      </c>
      <c r="S262" s="3">
        <f>SUM(Table3[[#This Row],[CNA Hours]], Table3[[#This Row],[NA TR Hours]], Table3[[#This Row],[Med Aide/Tech Hours]])</f>
        <v>89.077444444444438</v>
      </c>
      <c r="T262" s="3">
        <v>84.472999999999999</v>
      </c>
      <c r="U262" s="3">
        <v>0</v>
      </c>
      <c r="V262" s="3">
        <v>4.6044444444444448</v>
      </c>
      <c r="W262" s="3">
        <f>SUM(Table3[[#This Row],[RN Hours Contract]:[Med Aide Hours Contract]])</f>
        <v>8.3592222222222219</v>
      </c>
      <c r="X262" s="3">
        <v>0</v>
      </c>
      <c r="Y262" s="3">
        <v>0</v>
      </c>
      <c r="Z262" s="3">
        <v>0</v>
      </c>
      <c r="AA262" s="3">
        <v>1.7873333333333332</v>
      </c>
      <c r="AB262" s="3">
        <v>0</v>
      </c>
      <c r="AC262" s="3">
        <v>6.5718888888888882</v>
      </c>
      <c r="AD262" s="3">
        <v>0</v>
      </c>
      <c r="AE262" s="3">
        <v>0</v>
      </c>
      <c r="AF262" t="s">
        <v>260</v>
      </c>
      <c r="AG262" s="13">
        <v>4</v>
      </c>
      <c r="AQ262"/>
    </row>
    <row r="263" spans="1:43" x14ac:dyDescent="0.2">
      <c r="A263" t="s">
        <v>407</v>
      </c>
      <c r="B263" t="s">
        <v>671</v>
      </c>
      <c r="C263" t="s">
        <v>824</v>
      </c>
      <c r="D263" t="s">
        <v>1045</v>
      </c>
      <c r="E263" s="3">
        <v>77.566666666666663</v>
      </c>
      <c r="F263" s="3">
        <f>Table3[[#This Row],[Total Hours Nurse Staffing]]/Table3[[#This Row],[MDS Census]]</f>
        <v>3.7709053144248679</v>
      </c>
      <c r="G263" s="3">
        <f>Table3[[#This Row],[Total Direct Care Staff Hours]]/Table3[[#This Row],[MDS Census]]</f>
        <v>3.4604684142672975</v>
      </c>
      <c r="H263" s="3">
        <f>Table3[[#This Row],[Total RN Hours (w/ Admin, DON)]]/Table3[[#This Row],[MDS Census]]</f>
        <v>0.40888411402377889</v>
      </c>
      <c r="I263" s="3">
        <f>Table3[[#This Row],[RN Hours (excl. Admin, DON)]]/Table3[[#This Row],[MDS Census]]</f>
        <v>0.26449219309554506</v>
      </c>
      <c r="J263" s="3">
        <f t="shared" si="5"/>
        <v>292.49655555555557</v>
      </c>
      <c r="K263" s="3">
        <f>SUM(Table3[[#This Row],[RN Hours (excl. Admin, DON)]], Table3[[#This Row],[LPN Hours (excl. Admin)]], Table3[[#This Row],[CNA Hours]], Table3[[#This Row],[NA TR Hours]], Table3[[#This Row],[Med Aide/Tech Hours]])</f>
        <v>268.41700000000003</v>
      </c>
      <c r="L263" s="3">
        <f>SUM(Table3[[#This Row],[RN Hours (excl. Admin, DON)]:[RN DON Hours]])</f>
        <v>31.715777777777781</v>
      </c>
      <c r="M263" s="3">
        <v>20.515777777777778</v>
      </c>
      <c r="N263" s="3">
        <v>5.6</v>
      </c>
      <c r="O263" s="3">
        <v>5.6</v>
      </c>
      <c r="P263" s="3">
        <f>SUM(Table3[[#This Row],[LPN Hours (excl. Admin)]:[LPN Admin Hours]])</f>
        <v>75.196333333333328</v>
      </c>
      <c r="Q263" s="3">
        <v>62.31677777777778</v>
      </c>
      <c r="R263" s="3">
        <v>12.879555555555553</v>
      </c>
      <c r="S263" s="3">
        <f>SUM(Table3[[#This Row],[CNA Hours]], Table3[[#This Row],[NA TR Hours]], Table3[[#This Row],[Med Aide/Tech Hours]])</f>
        <v>185.58444444444444</v>
      </c>
      <c r="T263" s="3">
        <v>143.62077777777779</v>
      </c>
      <c r="U263" s="3">
        <v>0</v>
      </c>
      <c r="V263" s="3">
        <v>41.963666666666668</v>
      </c>
      <c r="W263" s="3">
        <f>SUM(Table3[[#This Row],[RN Hours Contract]:[Med Aide Hours Contract]])</f>
        <v>0</v>
      </c>
      <c r="X263" s="3">
        <v>0</v>
      </c>
      <c r="Y263" s="3">
        <v>0</v>
      </c>
      <c r="Z263" s="3">
        <v>0</v>
      </c>
      <c r="AA263" s="3">
        <v>0</v>
      </c>
      <c r="AB263" s="3">
        <v>0</v>
      </c>
      <c r="AC263" s="3">
        <v>0</v>
      </c>
      <c r="AD263" s="3">
        <v>0</v>
      </c>
      <c r="AE263" s="3">
        <v>0</v>
      </c>
      <c r="AF263" t="s">
        <v>261</v>
      </c>
      <c r="AG263" s="13">
        <v>4</v>
      </c>
      <c r="AQ263"/>
    </row>
    <row r="264" spans="1:43" x14ac:dyDescent="0.2">
      <c r="A264" t="s">
        <v>407</v>
      </c>
      <c r="B264" t="s">
        <v>672</v>
      </c>
      <c r="C264" t="s">
        <v>897</v>
      </c>
      <c r="D264" t="s">
        <v>1053</v>
      </c>
      <c r="E264" s="3">
        <v>55.477777777777774</v>
      </c>
      <c r="F264" s="3">
        <f>Table3[[#This Row],[Total Hours Nurse Staffing]]/Table3[[#This Row],[MDS Census]]</f>
        <v>2.98670538754256</v>
      </c>
      <c r="G264" s="3">
        <f>Table3[[#This Row],[Total Direct Care Staff Hours]]/Table3[[#This Row],[MDS Census]]</f>
        <v>2.6542900060084125</v>
      </c>
      <c r="H264" s="3">
        <f>Table3[[#This Row],[Total RN Hours (w/ Admin, DON)]]/Table3[[#This Row],[MDS Census]]</f>
        <v>0.52166032445423594</v>
      </c>
      <c r="I264" s="3">
        <f>Table3[[#This Row],[RN Hours (excl. Admin, DON)]]/Table3[[#This Row],[MDS Census]]</f>
        <v>0.19880833166433007</v>
      </c>
      <c r="J264" s="3">
        <f t="shared" si="5"/>
        <v>165.69577777777778</v>
      </c>
      <c r="K264" s="3">
        <f>SUM(Table3[[#This Row],[RN Hours (excl. Admin, DON)]], Table3[[#This Row],[LPN Hours (excl. Admin)]], Table3[[#This Row],[CNA Hours]], Table3[[#This Row],[NA TR Hours]], Table3[[#This Row],[Med Aide/Tech Hours]])</f>
        <v>147.25411111111114</v>
      </c>
      <c r="L264" s="3">
        <f>SUM(Table3[[#This Row],[RN Hours (excl. Admin, DON)]:[RN DON Hours]])</f>
        <v>28.940555555555555</v>
      </c>
      <c r="M264" s="3">
        <v>11.029444444444444</v>
      </c>
      <c r="N264" s="3">
        <v>13.377777777777778</v>
      </c>
      <c r="O264" s="3">
        <v>4.5333333333333332</v>
      </c>
      <c r="P264" s="3">
        <f>SUM(Table3[[#This Row],[LPN Hours (excl. Admin)]:[LPN Admin Hours]])</f>
        <v>47.404666666666671</v>
      </c>
      <c r="Q264" s="3">
        <v>46.874111111111112</v>
      </c>
      <c r="R264" s="3">
        <v>0.53055555555555556</v>
      </c>
      <c r="S264" s="3">
        <f>SUM(Table3[[#This Row],[CNA Hours]], Table3[[#This Row],[NA TR Hours]], Table3[[#This Row],[Med Aide/Tech Hours]])</f>
        <v>89.350555555555559</v>
      </c>
      <c r="T264" s="3">
        <v>85.853333333333339</v>
      </c>
      <c r="U264" s="3">
        <v>3.4972222222222222</v>
      </c>
      <c r="V264" s="3">
        <v>0</v>
      </c>
      <c r="W264" s="3">
        <f>SUM(Table3[[#This Row],[RN Hours Contract]:[Med Aide Hours Contract]])</f>
        <v>1.6666666666666666E-2</v>
      </c>
      <c r="X264" s="3">
        <v>0</v>
      </c>
      <c r="Y264" s="3">
        <v>0</v>
      </c>
      <c r="Z264" s="3">
        <v>0</v>
      </c>
      <c r="AA264" s="3">
        <v>0</v>
      </c>
      <c r="AB264" s="3">
        <v>0</v>
      </c>
      <c r="AC264" s="3">
        <v>0</v>
      </c>
      <c r="AD264" s="3">
        <v>1.6666666666666666E-2</v>
      </c>
      <c r="AE264" s="3">
        <v>0</v>
      </c>
      <c r="AF264" t="s">
        <v>262</v>
      </c>
      <c r="AG264" s="13">
        <v>4</v>
      </c>
      <c r="AQ264"/>
    </row>
    <row r="265" spans="1:43" x14ac:dyDescent="0.2">
      <c r="A265" t="s">
        <v>407</v>
      </c>
      <c r="B265" t="s">
        <v>673</v>
      </c>
      <c r="C265" t="s">
        <v>977</v>
      </c>
      <c r="D265" t="s">
        <v>1048</v>
      </c>
      <c r="E265" s="3">
        <v>79.411111111111111</v>
      </c>
      <c r="F265" s="3">
        <f>Table3[[#This Row],[Total Hours Nurse Staffing]]/Table3[[#This Row],[MDS Census]]</f>
        <v>3.3790471526514616</v>
      </c>
      <c r="G265" s="3">
        <f>Table3[[#This Row],[Total Direct Care Staff Hours]]/Table3[[#This Row],[MDS Census]]</f>
        <v>3.0499580243458793</v>
      </c>
      <c r="H265" s="3">
        <f>Table3[[#This Row],[Total RN Hours (w/ Admin, DON)]]/Table3[[#This Row],[MDS Census]]</f>
        <v>1.1010004197565413</v>
      </c>
      <c r="I265" s="3">
        <f>Table3[[#This Row],[RN Hours (excl. Admin, DON)]]/Table3[[#This Row],[MDS Census]]</f>
        <v>0.77191129145095849</v>
      </c>
      <c r="J265" s="3">
        <f t="shared" si="5"/>
        <v>268.33388888888885</v>
      </c>
      <c r="K265" s="3">
        <f>SUM(Table3[[#This Row],[RN Hours (excl. Admin, DON)]], Table3[[#This Row],[LPN Hours (excl. Admin)]], Table3[[#This Row],[CNA Hours]], Table3[[#This Row],[NA TR Hours]], Table3[[#This Row],[Med Aide/Tech Hours]])</f>
        <v>242.20055555555555</v>
      </c>
      <c r="L265" s="3">
        <f>SUM(Table3[[#This Row],[RN Hours (excl. Admin, DON)]:[RN DON Hours]])</f>
        <v>87.431666666666672</v>
      </c>
      <c r="M265" s="3">
        <v>61.298333333333339</v>
      </c>
      <c r="N265" s="3">
        <v>15.377777777777778</v>
      </c>
      <c r="O265" s="3">
        <v>10.755555555555556</v>
      </c>
      <c r="P265" s="3">
        <f>SUM(Table3[[#This Row],[LPN Hours (excl. Admin)]:[LPN Admin Hours]])</f>
        <v>36.913777777777774</v>
      </c>
      <c r="Q265" s="3">
        <v>36.913777777777774</v>
      </c>
      <c r="R265" s="3">
        <v>0</v>
      </c>
      <c r="S265" s="3">
        <f>SUM(Table3[[#This Row],[CNA Hours]], Table3[[#This Row],[NA TR Hours]], Table3[[#This Row],[Med Aide/Tech Hours]])</f>
        <v>143.98844444444444</v>
      </c>
      <c r="T265" s="3">
        <v>143.98844444444444</v>
      </c>
      <c r="U265" s="3">
        <v>0</v>
      </c>
      <c r="V265" s="3">
        <v>0</v>
      </c>
      <c r="W265" s="3">
        <f>SUM(Table3[[#This Row],[RN Hours Contract]:[Med Aide Hours Contract]])</f>
        <v>8.6988888888888898</v>
      </c>
      <c r="X265" s="3">
        <v>0</v>
      </c>
      <c r="Y265" s="3">
        <v>0</v>
      </c>
      <c r="Z265" s="3">
        <v>0</v>
      </c>
      <c r="AA265" s="3">
        <v>5.2360000000000007</v>
      </c>
      <c r="AB265" s="3">
        <v>0</v>
      </c>
      <c r="AC265" s="3">
        <v>3.4628888888888887</v>
      </c>
      <c r="AD265" s="3">
        <v>0</v>
      </c>
      <c r="AE265" s="3">
        <v>0</v>
      </c>
      <c r="AF265" t="s">
        <v>263</v>
      </c>
      <c r="AG265" s="13">
        <v>4</v>
      </c>
      <c r="AQ265"/>
    </row>
    <row r="266" spans="1:43" x14ac:dyDescent="0.2">
      <c r="A266" t="s">
        <v>407</v>
      </c>
      <c r="B266" t="s">
        <v>674</v>
      </c>
      <c r="C266" t="s">
        <v>978</v>
      </c>
      <c r="D266" t="s">
        <v>1034</v>
      </c>
      <c r="E266" s="3">
        <v>38.544444444444444</v>
      </c>
      <c r="F266" s="3">
        <f>Table3[[#This Row],[Total Hours Nurse Staffing]]/Table3[[#This Row],[MDS Census]]</f>
        <v>3.5536177572787548</v>
      </c>
      <c r="G266" s="3">
        <f>Table3[[#This Row],[Total Direct Care Staff Hours]]/Table3[[#This Row],[MDS Census]]</f>
        <v>3.2836552320553474</v>
      </c>
      <c r="H266" s="3">
        <f>Table3[[#This Row],[Total RN Hours (w/ Admin, DON)]]/Table3[[#This Row],[MDS Census]]</f>
        <v>0.43816661862208128</v>
      </c>
      <c r="I266" s="3">
        <f>Table3[[#This Row],[RN Hours (excl. Admin, DON)]]/Table3[[#This Row],[MDS Census]]</f>
        <v>0.29287979244739121</v>
      </c>
      <c r="J266" s="3">
        <f t="shared" si="5"/>
        <v>136.97222222222223</v>
      </c>
      <c r="K266" s="3">
        <f>SUM(Table3[[#This Row],[RN Hours (excl. Admin, DON)]], Table3[[#This Row],[LPN Hours (excl. Admin)]], Table3[[#This Row],[CNA Hours]], Table3[[#This Row],[NA TR Hours]], Table3[[#This Row],[Med Aide/Tech Hours]])</f>
        <v>126.56666666666666</v>
      </c>
      <c r="L266" s="3">
        <f>SUM(Table3[[#This Row],[RN Hours (excl. Admin, DON)]:[RN DON Hours]])</f>
        <v>16.888888888888889</v>
      </c>
      <c r="M266" s="3">
        <v>11.28888888888889</v>
      </c>
      <c r="N266" s="3">
        <v>0</v>
      </c>
      <c r="O266" s="3">
        <v>5.6</v>
      </c>
      <c r="P266" s="3">
        <f>SUM(Table3[[#This Row],[LPN Hours (excl. Admin)]:[LPN Admin Hours]])</f>
        <v>52.802777777777777</v>
      </c>
      <c r="Q266" s="3">
        <v>47.99722222222222</v>
      </c>
      <c r="R266" s="3">
        <v>4.8055555555555554</v>
      </c>
      <c r="S266" s="3">
        <f>SUM(Table3[[#This Row],[CNA Hours]], Table3[[#This Row],[NA TR Hours]], Table3[[#This Row],[Med Aide/Tech Hours]])</f>
        <v>67.280555555555551</v>
      </c>
      <c r="T266" s="3">
        <v>52.81388888888889</v>
      </c>
      <c r="U266" s="3">
        <v>0</v>
      </c>
      <c r="V266" s="3">
        <v>14.466666666666667</v>
      </c>
      <c r="W266" s="3">
        <f>SUM(Table3[[#This Row],[RN Hours Contract]:[Med Aide Hours Contract]])</f>
        <v>0</v>
      </c>
      <c r="X266" s="3">
        <v>0</v>
      </c>
      <c r="Y266" s="3">
        <v>0</v>
      </c>
      <c r="Z266" s="3">
        <v>0</v>
      </c>
      <c r="AA266" s="3">
        <v>0</v>
      </c>
      <c r="AB266" s="3">
        <v>0</v>
      </c>
      <c r="AC266" s="3">
        <v>0</v>
      </c>
      <c r="AD266" s="3">
        <v>0</v>
      </c>
      <c r="AE266" s="3">
        <v>0</v>
      </c>
      <c r="AF266" t="s">
        <v>264</v>
      </c>
      <c r="AG266" s="13">
        <v>4</v>
      </c>
      <c r="AQ266"/>
    </row>
    <row r="267" spans="1:43" x14ac:dyDescent="0.2">
      <c r="A267" t="s">
        <v>407</v>
      </c>
      <c r="B267" t="s">
        <v>675</v>
      </c>
      <c r="C267" t="s">
        <v>945</v>
      </c>
      <c r="D267" t="s">
        <v>1069</v>
      </c>
      <c r="E267" s="3">
        <v>55.766666666666666</v>
      </c>
      <c r="F267" s="3">
        <f>Table3[[#This Row],[Total Hours Nurse Staffing]]/Table3[[#This Row],[MDS Census]]</f>
        <v>4.5987487547320187</v>
      </c>
      <c r="G267" s="3">
        <f>Table3[[#This Row],[Total Direct Care Staff Hours]]/Table3[[#This Row],[MDS Census]]</f>
        <v>3.9511077903964935</v>
      </c>
      <c r="H267" s="3">
        <f>Table3[[#This Row],[Total RN Hours (w/ Admin, DON)]]/Table3[[#This Row],[MDS Census]]</f>
        <v>0.60519027694759908</v>
      </c>
      <c r="I267" s="3">
        <f>Table3[[#This Row],[RN Hours (excl. Admin, DON)]]/Table3[[#This Row],[MDS Census]]</f>
        <v>0.12466228332337118</v>
      </c>
      <c r="J267" s="3">
        <f t="shared" si="5"/>
        <v>256.4568888888889</v>
      </c>
      <c r="K267" s="3">
        <f>SUM(Table3[[#This Row],[RN Hours (excl. Admin, DON)]], Table3[[#This Row],[LPN Hours (excl. Admin)]], Table3[[#This Row],[CNA Hours]], Table3[[#This Row],[NA TR Hours]], Table3[[#This Row],[Med Aide/Tech Hours]])</f>
        <v>220.34011111111113</v>
      </c>
      <c r="L267" s="3">
        <f>SUM(Table3[[#This Row],[RN Hours (excl. Admin, DON)]:[RN DON Hours]])</f>
        <v>33.749444444444443</v>
      </c>
      <c r="M267" s="3">
        <v>6.9519999999999991</v>
      </c>
      <c r="N267" s="3">
        <v>21.908555555555555</v>
      </c>
      <c r="O267" s="3">
        <v>4.8888888888888893</v>
      </c>
      <c r="P267" s="3">
        <f>SUM(Table3[[#This Row],[LPN Hours (excl. Admin)]:[LPN Admin Hours]])</f>
        <v>78.63377777777778</v>
      </c>
      <c r="Q267" s="3">
        <v>69.314444444444447</v>
      </c>
      <c r="R267" s="3">
        <v>9.3193333333333328</v>
      </c>
      <c r="S267" s="3">
        <f>SUM(Table3[[#This Row],[CNA Hours]], Table3[[#This Row],[NA TR Hours]], Table3[[#This Row],[Med Aide/Tech Hours]])</f>
        <v>144.07366666666667</v>
      </c>
      <c r="T267" s="3">
        <v>142.56588888888888</v>
      </c>
      <c r="U267" s="3">
        <v>0</v>
      </c>
      <c r="V267" s="3">
        <v>1.5077777777777777</v>
      </c>
      <c r="W267" s="3">
        <f>SUM(Table3[[#This Row],[RN Hours Contract]:[Med Aide Hours Contract]])</f>
        <v>0</v>
      </c>
      <c r="X267" s="3">
        <v>0</v>
      </c>
      <c r="Y267" s="3">
        <v>0</v>
      </c>
      <c r="Z267" s="3">
        <v>0</v>
      </c>
      <c r="AA267" s="3">
        <v>0</v>
      </c>
      <c r="AB267" s="3">
        <v>0</v>
      </c>
      <c r="AC267" s="3">
        <v>0</v>
      </c>
      <c r="AD267" s="3">
        <v>0</v>
      </c>
      <c r="AE267" s="3">
        <v>0</v>
      </c>
      <c r="AF267" t="s">
        <v>265</v>
      </c>
      <c r="AG267" s="13">
        <v>4</v>
      </c>
      <c r="AQ267"/>
    </row>
    <row r="268" spans="1:43" x14ac:dyDescent="0.2">
      <c r="A268" t="s">
        <v>407</v>
      </c>
      <c r="B268" t="s">
        <v>676</v>
      </c>
      <c r="C268" t="s">
        <v>881</v>
      </c>
      <c r="D268" t="s">
        <v>1061</v>
      </c>
      <c r="E268" s="3">
        <v>31.788888888888888</v>
      </c>
      <c r="F268" s="3">
        <f>Table3[[#This Row],[Total Hours Nurse Staffing]]/Table3[[#This Row],[MDS Census]]</f>
        <v>3.5825515554002099</v>
      </c>
      <c r="G268" s="3">
        <f>Table3[[#This Row],[Total Direct Care Staff Hours]]/Table3[[#This Row],[MDS Census]]</f>
        <v>3.0667354072002797</v>
      </c>
      <c r="H268" s="3">
        <f>Table3[[#This Row],[Total RN Hours (w/ Admin, DON)]]/Table3[[#This Row],[MDS Census]]</f>
        <v>1.9069136665501571</v>
      </c>
      <c r="I268" s="3">
        <f>Table3[[#This Row],[RN Hours (excl. Admin, DON)]]/Table3[[#This Row],[MDS Census]]</f>
        <v>1.3910975183502272</v>
      </c>
      <c r="J268" s="3">
        <f t="shared" si="5"/>
        <v>113.88533333333334</v>
      </c>
      <c r="K268" s="3">
        <f>SUM(Table3[[#This Row],[RN Hours (excl. Admin, DON)]], Table3[[#This Row],[LPN Hours (excl. Admin)]], Table3[[#This Row],[CNA Hours]], Table3[[#This Row],[NA TR Hours]], Table3[[#This Row],[Med Aide/Tech Hours]])</f>
        <v>97.48811111111111</v>
      </c>
      <c r="L268" s="3">
        <f>SUM(Table3[[#This Row],[RN Hours (excl. Admin, DON)]:[RN DON Hours]])</f>
        <v>60.618666666666662</v>
      </c>
      <c r="M268" s="3">
        <v>44.221444444444444</v>
      </c>
      <c r="N268" s="3">
        <v>11.21111111111111</v>
      </c>
      <c r="O268" s="3">
        <v>5.1861111111111109</v>
      </c>
      <c r="P268" s="3">
        <f>SUM(Table3[[#This Row],[LPN Hours (excl. Admin)]:[LPN Admin Hours]])</f>
        <v>5.8861111111111111</v>
      </c>
      <c r="Q268" s="3">
        <v>5.8861111111111111</v>
      </c>
      <c r="R268" s="3">
        <v>0</v>
      </c>
      <c r="S268" s="3">
        <f>SUM(Table3[[#This Row],[CNA Hours]], Table3[[#This Row],[NA TR Hours]], Table3[[#This Row],[Med Aide/Tech Hours]])</f>
        <v>47.380555555555553</v>
      </c>
      <c r="T268" s="3">
        <v>46.37222222222222</v>
      </c>
      <c r="U268" s="3">
        <v>0</v>
      </c>
      <c r="V268" s="3">
        <v>1.0083333333333333</v>
      </c>
      <c r="W268" s="3">
        <f>SUM(Table3[[#This Row],[RN Hours Contract]:[Med Aide Hours Contract]])</f>
        <v>12.841666666666667</v>
      </c>
      <c r="X268" s="3">
        <v>0</v>
      </c>
      <c r="Y268" s="3">
        <v>0</v>
      </c>
      <c r="Z268" s="3">
        <v>0</v>
      </c>
      <c r="AA268" s="3">
        <v>1.0444444444444445</v>
      </c>
      <c r="AB268" s="3">
        <v>0</v>
      </c>
      <c r="AC268" s="3">
        <v>11.797222222222222</v>
      </c>
      <c r="AD268" s="3">
        <v>0</v>
      </c>
      <c r="AE268" s="3">
        <v>0</v>
      </c>
      <c r="AF268" t="s">
        <v>266</v>
      </c>
      <c r="AG268" s="13">
        <v>4</v>
      </c>
      <c r="AQ268"/>
    </row>
    <row r="269" spans="1:43" x14ac:dyDescent="0.2">
      <c r="A269" t="s">
        <v>407</v>
      </c>
      <c r="B269" t="s">
        <v>677</v>
      </c>
      <c r="C269" t="s">
        <v>936</v>
      </c>
      <c r="D269" t="s">
        <v>1077</v>
      </c>
      <c r="E269" s="3">
        <v>46.7</v>
      </c>
      <c r="F269" s="3">
        <f>Table3[[#This Row],[Total Hours Nurse Staffing]]/Table3[[#This Row],[MDS Census]]</f>
        <v>3.5415774446823693</v>
      </c>
      <c r="G269" s="3">
        <f>Table3[[#This Row],[Total Direct Care Staff Hours]]/Table3[[#This Row],[MDS Census]]</f>
        <v>3.2700333095408043</v>
      </c>
      <c r="H269" s="3">
        <f>Table3[[#This Row],[Total RN Hours (w/ Admin, DON)]]/Table3[[#This Row],[MDS Census]]</f>
        <v>0.47273376159885794</v>
      </c>
      <c r="I269" s="3">
        <f>Table3[[#This Row],[RN Hours (excl. Admin, DON)]]/Table3[[#This Row],[MDS Census]]</f>
        <v>0.20118962645729238</v>
      </c>
      <c r="J269" s="3">
        <f t="shared" si="5"/>
        <v>165.39166666666665</v>
      </c>
      <c r="K269" s="3">
        <f>SUM(Table3[[#This Row],[RN Hours (excl. Admin, DON)]], Table3[[#This Row],[LPN Hours (excl. Admin)]], Table3[[#This Row],[CNA Hours]], Table3[[#This Row],[NA TR Hours]], Table3[[#This Row],[Med Aide/Tech Hours]])</f>
        <v>152.71055555555557</v>
      </c>
      <c r="L269" s="3">
        <f>SUM(Table3[[#This Row],[RN Hours (excl. Admin, DON)]:[RN DON Hours]])</f>
        <v>22.076666666666668</v>
      </c>
      <c r="M269" s="3">
        <v>9.3955555555555552</v>
      </c>
      <c r="N269" s="3">
        <v>6.9288888888888893</v>
      </c>
      <c r="O269" s="3">
        <v>5.7522222222222217</v>
      </c>
      <c r="P269" s="3">
        <f>SUM(Table3[[#This Row],[LPN Hours (excl. Admin)]:[LPN Admin Hours]])</f>
        <v>31.349444444444444</v>
      </c>
      <c r="Q269" s="3">
        <v>31.349444444444444</v>
      </c>
      <c r="R269" s="3">
        <v>0</v>
      </c>
      <c r="S269" s="3">
        <f>SUM(Table3[[#This Row],[CNA Hours]], Table3[[#This Row],[NA TR Hours]], Table3[[#This Row],[Med Aide/Tech Hours]])</f>
        <v>111.96555555555555</v>
      </c>
      <c r="T269" s="3">
        <v>92.575555555555553</v>
      </c>
      <c r="U269" s="3">
        <v>9.2722222222222292</v>
      </c>
      <c r="V269" s="3">
        <v>10.117777777777775</v>
      </c>
      <c r="W269" s="3">
        <f>SUM(Table3[[#This Row],[RN Hours Contract]:[Med Aide Hours Contract]])</f>
        <v>6.2216666666666676</v>
      </c>
      <c r="X269" s="3">
        <v>0</v>
      </c>
      <c r="Y269" s="3">
        <v>0</v>
      </c>
      <c r="Z269" s="3">
        <v>0</v>
      </c>
      <c r="AA269" s="3">
        <v>6.2216666666666676</v>
      </c>
      <c r="AB269" s="3">
        <v>0</v>
      </c>
      <c r="AC269" s="3">
        <v>0</v>
      </c>
      <c r="AD269" s="3">
        <v>0</v>
      </c>
      <c r="AE269" s="3">
        <v>0</v>
      </c>
      <c r="AF269" t="s">
        <v>267</v>
      </c>
      <c r="AG269" s="13">
        <v>4</v>
      </c>
      <c r="AQ269"/>
    </row>
    <row r="270" spans="1:43" x14ac:dyDescent="0.2">
      <c r="A270" t="s">
        <v>407</v>
      </c>
      <c r="B270" t="s">
        <v>678</v>
      </c>
      <c r="C270" t="s">
        <v>958</v>
      </c>
      <c r="D270" t="s">
        <v>1010</v>
      </c>
      <c r="E270" s="3">
        <v>73.433333333333337</v>
      </c>
      <c r="F270" s="3">
        <f>Table3[[#This Row],[Total Hours Nurse Staffing]]/Table3[[#This Row],[MDS Census]]</f>
        <v>4.7939552125888936</v>
      </c>
      <c r="G270" s="3">
        <f>Table3[[#This Row],[Total Direct Care Staff Hours]]/Table3[[#This Row],[MDS Census]]</f>
        <v>4.6968149493115448</v>
      </c>
      <c r="H270" s="3">
        <f>Table3[[#This Row],[Total RN Hours (w/ Admin, DON)]]/Table3[[#This Row],[MDS Census]]</f>
        <v>1.2720910879104252</v>
      </c>
      <c r="I270" s="3">
        <f>Table3[[#This Row],[RN Hours (excl. Admin, DON)]]/Table3[[#This Row],[MDS Census]]</f>
        <v>1.174950824633076</v>
      </c>
      <c r="J270" s="3">
        <f t="shared" si="5"/>
        <v>352.0361111111111</v>
      </c>
      <c r="K270" s="3">
        <f>SUM(Table3[[#This Row],[RN Hours (excl. Admin, DON)]], Table3[[#This Row],[LPN Hours (excl. Admin)]], Table3[[#This Row],[CNA Hours]], Table3[[#This Row],[NA TR Hours]], Table3[[#This Row],[Med Aide/Tech Hours]])</f>
        <v>344.90277777777777</v>
      </c>
      <c r="L270" s="3">
        <f>SUM(Table3[[#This Row],[RN Hours (excl. Admin, DON)]:[RN DON Hours]])</f>
        <v>93.413888888888891</v>
      </c>
      <c r="M270" s="3">
        <v>86.280555555555551</v>
      </c>
      <c r="N270" s="3">
        <v>0</v>
      </c>
      <c r="O270" s="3">
        <v>7.1333333333333337</v>
      </c>
      <c r="P270" s="3">
        <f>SUM(Table3[[#This Row],[LPN Hours (excl. Admin)]:[LPN Admin Hours]])</f>
        <v>35.055555555555557</v>
      </c>
      <c r="Q270" s="3">
        <v>35.055555555555557</v>
      </c>
      <c r="R270" s="3">
        <v>0</v>
      </c>
      <c r="S270" s="3">
        <f>SUM(Table3[[#This Row],[CNA Hours]], Table3[[#This Row],[NA TR Hours]], Table3[[#This Row],[Med Aide/Tech Hours]])</f>
        <v>223.56666666666666</v>
      </c>
      <c r="T270" s="3">
        <v>209.15555555555557</v>
      </c>
      <c r="U270" s="3">
        <v>0</v>
      </c>
      <c r="V270" s="3">
        <v>14.411111111111111</v>
      </c>
      <c r="W270" s="3">
        <f>SUM(Table3[[#This Row],[RN Hours Contract]:[Med Aide Hours Contract]])</f>
        <v>2.7333333333333334</v>
      </c>
      <c r="X270" s="3">
        <v>2.7333333333333334</v>
      </c>
      <c r="Y270" s="3">
        <v>0</v>
      </c>
      <c r="Z270" s="3">
        <v>0</v>
      </c>
      <c r="AA270" s="3">
        <v>0</v>
      </c>
      <c r="AB270" s="3">
        <v>0</v>
      </c>
      <c r="AC270" s="3">
        <v>0</v>
      </c>
      <c r="AD270" s="3">
        <v>0</v>
      </c>
      <c r="AE270" s="3">
        <v>0</v>
      </c>
      <c r="AF270" t="s">
        <v>268</v>
      </c>
      <c r="AG270" s="13">
        <v>4</v>
      </c>
      <c r="AQ270"/>
    </row>
    <row r="271" spans="1:43" x14ac:dyDescent="0.2">
      <c r="A271" t="s">
        <v>407</v>
      </c>
      <c r="B271" t="s">
        <v>679</v>
      </c>
      <c r="C271" t="s">
        <v>975</v>
      </c>
      <c r="D271" t="s">
        <v>1030</v>
      </c>
      <c r="E271" s="3">
        <v>105.27777777777777</v>
      </c>
      <c r="F271" s="3">
        <f>Table3[[#This Row],[Total Hours Nurse Staffing]]/Table3[[#This Row],[MDS Census]]</f>
        <v>3.4135883905013191</v>
      </c>
      <c r="G271" s="3">
        <f>Table3[[#This Row],[Total Direct Care Staff Hours]]/Table3[[#This Row],[MDS Census]]</f>
        <v>3.1587546174142478</v>
      </c>
      <c r="H271" s="3">
        <f>Table3[[#This Row],[Total RN Hours (w/ Admin, DON)]]/Table3[[#This Row],[MDS Census]]</f>
        <v>0.74999261213720314</v>
      </c>
      <c r="I271" s="3">
        <f>Table3[[#This Row],[RN Hours (excl. Admin, DON)]]/Table3[[#This Row],[MDS Census]]</f>
        <v>0.49515883905013197</v>
      </c>
      <c r="J271" s="3">
        <f t="shared" si="5"/>
        <v>359.37499999999994</v>
      </c>
      <c r="K271" s="3">
        <f>SUM(Table3[[#This Row],[RN Hours (excl. Admin, DON)]], Table3[[#This Row],[LPN Hours (excl. Admin)]], Table3[[#This Row],[CNA Hours]], Table3[[#This Row],[NA TR Hours]], Table3[[#This Row],[Med Aide/Tech Hours]])</f>
        <v>332.54666666666662</v>
      </c>
      <c r="L271" s="3">
        <f>SUM(Table3[[#This Row],[RN Hours (excl. Admin, DON)]:[RN DON Hours]])</f>
        <v>78.957555555555544</v>
      </c>
      <c r="M271" s="3">
        <v>52.129222222222225</v>
      </c>
      <c r="N271" s="3">
        <v>20.65</v>
      </c>
      <c r="O271" s="3">
        <v>6.1783333333333328</v>
      </c>
      <c r="P271" s="3">
        <f>SUM(Table3[[#This Row],[LPN Hours (excl. Admin)]:[LPN Admin Hours]])</f>
        <v>34.709222222222223</v>
      </c>
      <c r="Q271" s="3">
        <v>34.709222222222223</v>
      </c>
      <c r="R271" s="3">
        <v>0</v>
      </c>
      <c r="S271" s="3">
        <f>SUM(Table3[[#This Row],[CNA Hours]], Table3[[#This Row],[NA TR Hours]], Table3[[#This Row],[Med Aide/Tech Hours]])</f>
        <v>245.70822222222219</v>
      </c>
      <c r="T271" s="3">
        <v>234.31144444444442</v>
      </c>
      <c r="U271" s="3">
        <v>0.69844444444444453</v>
      </c>
      <c r="V271" s="3">
        <v>10.698333333333331</v>
      </c>
      <c r="W271" s="3">
        <f>SUM(Table3[[#This Row],[RN Hours Contract]:[Med Aide Hours Contract]])</f>
        <v>1.3333333333333333</v>
      </c>
      <c r="X271" s="3">
        <v>0</v>
      </c>
      <c r="Y271" s="3">
        <v>1.3333333333333333</v>
      </c>
      <c r="Z271" s="3">
        <v>0</v>
      </c>
      <c r="AA271" s="3">
        <v>0</v>
      </c>
      <c r="AB271" s="3">
        <v>0</v>
      </c>
      <c r="AC271" s="3">
        <v>0</v>
      </c>
      <c r="AD271" s="3">
        <v>0</v>
      </c>
      <c r="AE271" s="3">
        <v>0</v>
      </c>
      <c r="AF271" t="s">
        <v>269</v>
      </c>
      <c r="AG271" s="13">
        <v>4</v>
      </c>
      <c r="AQ271"/>
    </row>
    <row r="272" spans="1:43" x14ac:dyDescent="0.2">
      <c r="A272" t="s">
        <v>407</v>
      </c>
      <c r="B272" t="s">
        <v>680</v>
      </c>
      <c r="C272" t="s">
        <v>979</v>
      </c>
      <c r="D272" t="s">
        <v>1047</v>
      </c>
      <c r="E272" s="3">
        <v>87.37777777777778</v>
      </c>
      <c r="F272" s="3">
        <f>Table3[[#This Row],[Total Hours Nurse Staffing]]/Table3[[#This Row],[MDS Census]]</f>
        <v>3.7074847405900306</v>
      </c>
      <c r="G272" s="3">
        <f>Table3[[#This Row],[Total Direct Care Staff Hours]]/Table3[[#This Row],[MDS Census]]</f>
        <v>3.4297647507629709</v>
      </c>
      <c r="H272" s="3">
        <f>Table3[[#This Row],[Total RN Hours (w/ Admin, DON)]]/Table3[[#This Row],[MDS Census]]</f>
        <v>0.52420269582909462</v>
      </c>
      <c r="I272" s="3">
        <f>Table3[[#This Row],[RN Hours (excl. Admin, DON)]]/Table3[[#This Row],[MDS Census]]</f>
        <v>0.33171159715157678</v>
      </c>
      <c r="J272" s="3">
        <f t="shared" si="5"/>
        <v>323.95177777777781</v>
      </c>
      <c r="K272" s="3">
        <f>SUM(Table3[[#This Row],[RN Hours (excl. Admin, DON)]], Table3[[#This Row],[LPN Hours (excl. Admin)]], Table3[[#This Row],[CNA Hours]], Table3[[#This Row],[NA TR Hours]], Table3[[#This Row],[Med Aide/Tech Hours]])</f>
        <v>299.68522222222225</v>
      </c>
      <c r="L272" s="3">
        <f>SUM(Table3[[#This Row],[RN Hours (excl. Admin, DON)]:[RN DON Hours]])</f>
        <v>45.803666666666665</v>
      </c>
      <c r="M272" s="3">
        <v>28.984222222222222</v>
      </c>
      <c r="N272" s="3">
        <v>11.130555555555556</v>
      </c>
      <c r="O272" s="3">
        <v>5.6888888888888891</v>
      </c>
      <c r="P272" s="3">
        <f>SUM(Table3[[#This Row],[LPN Hours (excl. Admin)]:[LPN Admin Hours]])</f>
        <v>99.48233333333333</v>
      </c>
      <c r="Q272" s="3">
        <v>92.035222222222217</v>
      </c>
      <c r="R272" s="3">
        <v>7.4471111111111128</v>
      </c>
      <c r="S272" s="3">
        <f>SUM(Table3[[#This Row],[CNA Hours]], Table3[[#This Row],[NA TR Hours]], Table3[[#This Row],[Med Aide/Tech Hours]])</f>
        <v>178.66577777777778</v>
      </c>
      <c r="T272" s="3">
        <v>167.80133333333333</v>
      </c>
      <c r="U272" s="3">
        <v>10.864444444444445</v>
      </c>
      <c r="V272" s="3">
        <v>0</v>
      </c>
      <c r="W272" s="3">
        <f>SUM(Table3[[#This Row],[RN Hours Contract]:[Med Aide Hours Contract]])</f>
        <v>126.27622222222224</v>
      </c>
      <c r="X272" s="3">
        <v>1.052111111111111</v>
      </c>
      <c r="Y272" s="3">
        <v>0</v>
      </c>
      <c r="Z272" s="3">
        <v>0</v>
      </c>
      <c r="AA272" s="3">
        <v>29.52088888888888</v>
      </c>
      <c r="AB272" s="3">
        <v>0</v>
      </c>
      <c r="AC272" s="3">
        <v>95.703222222222252</v>
      </c>
      <c r="AD272" s="3">
        <v>0</v>
      </c>
      <c r="AE272" s="3">
        <v>0</v>
      </c>
      <c r="AF272" t="s">
        <v>270</v>
      </c>
      <c r="AG272" s="13">
        <v>4</v>
      </c>
      <c r="AQ272"/>
    </row>
    <row r="273" spans="1:43" x14ac:dyDescent="0.2">
      <c r="A273" t="s">
        <v>407</v>
      </c>
      <c r="B273" t="s">
        <v>681</v>
      </c>
      <c r="C273" t="s">
        <v>833</v>
      </c>
      <c r="D273" t="s">
        <v>1101</v>
      </c>
      <c r="E273" s="3">
        <v>38.12222222222222</v>
      </c>
      <c r="F273" s="3">
        <f>Table3[[#This Row],[Total Hours Nurse Staffing]]/Table3[[#This Row],[MDS Census]]</f>
        <v>3.2875546487904401</v>
      </c>
      <c r="G273" s="3">
        <f>Table3[[#This Row],[Total Direct Care Staff Hours]]/Table3[[#This Row],[MDS Census]]</f>
        <v>3.0751384436024485</v>
      </c>
      <c r="H273" s="3">
        <f>Table3[[#This Row],[Total RN Hours (w/ Admin, DON)]]/Table3[[#This Row],[MDS Census]]</f>
        <v>0.48633051588458176</v>
      </c>
      <c r="I273" s="3">
        <f>Table3[[#This Row],[RN Hours (excl. Admin, DON)]]/Table3[[#This Row],[MDS Census]]</f>
        <v>0.27391431069658995</v>
      </c>
      <c r="J273" s="3">
        <f t="shared" si="5"/>
        <v>125.32888888888888</v>
      </c>
      <c r="K273" s="3">
        <f>SUM(Table3[[#This Row],[RN Hours (excl. Admin, DON)]], Table3[[#This Row],[LPN Hours (excl. Admin)]], Table3[[#This Row],[CNA Hours]], Table3[[#This Row],[NA TR Hours]], Table3[[#This Row],[Med Aide/Tech Hours]])</f>
        <v>117.23111111111112</v>
      </c>
      <c r="L273" s="3">
        <f>SUM(Table3[[#This Row],[RN Hours (excl. Admin, DON)]:[RN DON Hours]])</f>
        <v>18.54</v>
      </c>
      <c r="M273" s="3">
        <v>10.442222222222222</v>
      </c>
      <c r="N273" s="3">
        <v>2.9144444444444444</v>
      </c>
      <c r="O273" s="3">
        <v>5.1833333333333336</v>
      </c>
      <c r="P273" s="3">
        <f>SUM(Table3[[#This Row],[LPN Hours (excl. Admin)]:[LPN Admin Hours]])</f>
        <v>46.051111111111112</v>
      </c>
      <c r="Q273" s="3">
        <v>46.051111111111112</v>
      </c>
      <c r="R273" s="3">
        <v>0</v>
      </c>
      <c r="S273" s="3">
        <f>SUM(Table3[[#This Row],[CNA Hours]], Table3[[#This Row],[NA TR Hours]], Table3[[#This Row],[Med Aide/Tech Hours]])</f>
        <v>60.737777777777779</v>
      </c>
      <c r="T273" s="3">
        <v>56.884444444444448</v>
      </c>
      <c r="U273" s="3">
        <v>0</v>
      </c>
      <c r="V273" s="3">
        <v>3.8533333333333317</v>
      </c>
      <c r="W273" s="3">
        <f>SUM(Table3[[#This Row],[RN Hours Contract]:[Med Aide Hours Contract]])</f>
        <v>0</v>
      </c>
      <c r="X273" s="3">
        <v>0</v>
      </c>
      <c r="Y273" s="3">
        <v>0</v>
      </c>
      <c r="Z273" s="3">
        <v>0</v>
      </c>
      <c r="AA273" s="3">
        <v>0</v>
      </c>
      <c r="AB273" s="3">
        <v>0</v>
      </c>
      <c r="AC273" s="3">
        <v>0</v>
      </c>
      <c r="AD273" s="3">
        <v>0</v>
      </c>
      <c r="AE273" s="3">
        <v>0</v>
      </c>
      <c r="AF273" t="s">
        <v>271</v>
      </c>
      <c r="AG273" s="13">
        <v>4</v>
      </c>
      <c r="AQ273"/>
    </row>
    <row r="274" spans="1:43" x14ac:dyDescent="0.2">
      <c r="A274" t="s">
        <v>407</v>
      </c>
      <c r="B274" t="s">
        <v>682</v>
      </c>
      <c r="C274" t="s">
        <v>873</v>
      </c>
      <c r="D274" t="s">
        <v>1046</v>
      </c>
      <c r="E274" s="3">
        <v>80.455555555555549</v>
      </c>
      <c r="F274" s="3">
        <f>Table3[[#This Row],[Total Hours Nurse Staffing]]/Table3[[#This Row],[MDS Census]]</f>
        <v>2.9380720894904022</v>
      </c>
      <c r="G274" s="3">
        <f>Table3[[#This Row],[Total Direct Care Staff Hours]]/Table3[[#This Row],[MDS Census]]</f>
        <v>2.586497721309212</v>
      </c>
      <c r="H274" s="3">
        <f>Table3[[#This Row],[Total RN Hours (w/ Admin, DON)]]/Table3[[#This Row],[MDS Census]]</f>
        <v>0.60765916309901957</v>
      </c>
      <c r="I274" s="3">
        <f>Table3[[#This Row],[RN Hours (excl. Admin, DON)]]/Table3[[#This Row],[MDS Census]]</f>
        <v>0.33092252451318882</v>
      </c>
      <c r="J274" s="3">
        <f t="shared" si="5"/>
        <v>236.38422222222223</v>
      </c>
      <c r="K274" s="3">
        <f>SUM(Table3[[#This Row],[RN Hours (excl. Admin, DON)]], Table3[[#This Row],[LPN Hours (excl. Admin)]], Table3[[#This Row],[CNA Hours]], Table3[[#This Row],[NA TR Hours]], Table3[[#This Row],[Med Aide/Tech Hours]])</f>
        <v>208.09811111111114</v>
      </c>
      <c r="L274" s="3">
        <f>SUM(Table3[[#This Row],[RN Hours (excl. Admin, DON)]:[RN DON Hours]])</f>
        <v>48.88955555555556</v>
      </c>
      <c r="M274" s="3">
        <v>26.624555555555556</v>
      </c>
      <c r="N274" s="3">
        <v>16.163888888888888</v>
      </c>
      <c r="O274" s="3">
        <v>6.1011111111111127</v>
      </c>
      <c r="P274" s="3">
        <f>SUM(Table3[[#This Row],[LPN Hours (excl. Admin)]:[LPN Admin Hours]])</f>
        <v>60.907777777777781</v>
      </c>
      <c r="Q274" s="3">
        <v>54.88666666666667</v>
      </c>
      <c r="R274" s="3">
        <v>6.0211111111111109</v>
      </c>
      <c r="S274" s="3">
        <f>SUM(Table3[[#This Row],[CNA Hours]], Table3[[#This Row],[NA TR Hours]], Table3[[#This Row],[Med Aide/Tech Hours]])</f>
        <v>126.58688888888889</v>
      </c>
      <c r="T274" s="3">
        <v>121.04766666666667</v>
      </c>
      <c r="U274" s="3">
        <v>5.5392222222222234</v>
      </c>
      <c r="V274" s="3">
        <v>0</v>
      </c>
      <c r="W274" s="3">
        <f>SUM(Table3[[#This Row],[RN Hours Contract]:[Med Aide Hours Contract]])</f>
        <v>3.5182222222222226</v>
      </c>
      <c r="X274" s="3">
        <v>0.12777777777777777</v>
      </c>
      <c r="Y274" s="3">
        <v>0</v>
      </c>
      <c r="Z274" s="3">
        <v>0</v>
      </c>
      <c r="AA274" s="3">
        <v>1.0078888888888891</v>
      </c>
      <c r="AB274" s="3">
        <v>0</v>
      </c>
      <c r="AC274" s="3">
        <v>2.3825555555555558</v>
      </c>
      <c r="AD274" s="3">
        <v>0</v>
      </c>
      <c r="AE274" s="3">
        <v>0</v>
      </c>
      <c r="AF274" t="s">
        <v>272</v>
      </c>
      <c r="AG274" s="13">
        <v>4</v>
      </c>
      <c r="AQ274"/>
    </row>
    <row r="275" spans="1:43" x14ac:dyDescent="0.2">
      <c r="A275" t="s">
        <v>407</v>
      </c>
      <c r="B275" t="s">
        <v>683</v>
      </c>
      <c r="C275" t="s">
        <v>980</v>
      </c>
      <c r="D275" t="s">
        <v>1103</v>
      </c>
      <c r="E275" s="3">
        <v>43.766666666666666</v>
      </c>
      <c r="F275" s="3">
        <f>Table3[[#This Row],[Total Hours Nurse Staffing]]/Table3[[#This Row],[MDS Census]]</f>
        <v>3.2805001269357708</v>
      </c>
      <c r="G275" s="3">
        <f>Table3[[#This Row],[Total Direct Care Staff Hours]]/Table3[[#This Row],[MDS Census]]</f>
        <v>3.0162198527545065</v>
      </c>
      <c r="H275" s="3">
        <f>Table3[[#This Row],[Total RN Hours (w/ Admin, DON)]]/Table3[[#This Row],[MDS Census]]</f>
        <v>0.30455953287636456</v>
      </c>
      <c r="I275" s="3">
        <f>Table3[[#This Row],[RN Hours (excl. Admin, DON)]]/Table3[[#This Row],[MDS Census]]</f>
        <v>4.0279258695100281E-2</v>
      </c>
      <c r="J275" s="3">
        <f t="shared" si="5"/>
        <v>143.57655555555556</v>
      </c>
      <c r="K275" s="3">
        <f>SUM(Table3[[#This Row],[RN Hours (excl. Admin, DON)]], Table3[[#This Row],[LPN Hours (excl. Admin)]], Table3[[#This Row],[CNA Hours]], Table3[[#This Row],[NA TR Hours]], Table3[[#This Row],[Med Aide/Tech Hours]])</f>
        <v>132.0098888888889</v>
      </c>
      <c r="L275" s="3">
        <f>SUM(Table3[[#This Row],[RN Hours (excl. Admin, DON)]:[RN DON Hours]])</f>
        <v>13.329555555555556</v>
      </c>
      <c r="M275" s="3">
        <v>1.7628888888888889</v>
      </c>
      <c r="N275" s="3">
        <v>5.8777777777777782</v>
      </c>
      <c r="O275" s="3">
        <v>5.6888888888888891</v>
      </c>
      <c r="P275" s="3">
        <f>SUM(Table3[[#This Row],[LPN Hours (excl. Admin)]:[LPN Admin Hours]])</f>
        <v>35.710444444444448</v>
      </c>
      <c r="Q275" s="3">
        <v>35.710444444444448</v>
      </c>
      <c r="R275" s="3">
        <v>0</v>
      </c>
      <c r="S275" s="3">
        <f>SUM(Table3[[#This Row],[CNA Hours]], Table3[[#This Row],[NA TR Hours]], Table3[[#This Row],[Med Aide/Tech Hours]])</f>
        <v>94.536555555555566</v>
      </c>
      <c r="T275" s="3">
        <v>79.077444444444453</v>
      </c>
      <c r="U275" s="3">
        <v>0</v>
      </c>
      <c r="V275" s="3">
        <v>15.45911111111111</v>
      </c>
      <c r="W275" s="3">
        <f>SUM(Table3[[#This Row],[RN Hours Contract]:[Med Aide Hours Contract]])</f>
        <v>31.769111111111108</v>
      </c>
      <c r="X275" s="3">
        <v>1.2222222222222223</v>
      </c>
      <c r="Y275" s="3">
        <v>0</v>
      </c>
      <c r="Z275" s="3">
        <v>0</v>
      </c>
      <c r="AA275" s="3">
        <v>3.4</v>
      </c>
      <c r="AB275" s="3">
        <v>0</v>
      </c>
      <c r="AC275" s="3">
        <v>27.146888888888888</v>
      </c>
      <c r="AD275" s="3">
        <v>0</v>
      </c>
      <c r="AE275" s="3">
        <v>0</v>
      </c>
      <c r="AF275" t="s">
        <v>273</v>
      </c>
      <c r="AG275" s="13">
        <v>4</v>
      </c>
      <c r="AQ275"/>
    </row>
    <row r="276" spans="1:43" x14ac:dyDescent="0.2">
      <c r="A276" t="s">
        <v>407</v>
      </c>
      <c r="B276" t="s">
        <v>684</v>
      </c>
      <c r="C276" t="s">
        <v>981</v>
      </c>
      <c r="D276" t="s">
        <v>1104</v>
      </c>
      <c r="E276" s="3">
        <v>25.044444444444444</v>
      </c>
      <c r="F276" s="3">
        <f>Table3[[#This Row],[Total Hours Nurse Staffing]]/Table3[[#This Row],[MDS Census]]</f>
        <v>4.3672582076308792</v>
      </c>
      <c r="G276" s="3">
        <f>Table3[[#This Row],[Total Direct Care Staff Hours]]/Table3[[#This Row],[MDS Census]]</f>
        <v>4.1742679680567889</v>
      </c>
      <c r="H276" s="3">
        <f>Table3[[#This Row],[Total RN Hours (w/ Admin, DON)]]/Table3[[#This Row],[MDS Census]]</f>
        <v>0.49835847382431236</v>
      </c>
      <c r="I276" s="3">
        <f>Table3[[#This Row],[RN Hours (excl. Admin, DON)]]/Table3[[#This Row],[MDS Census]]</f>
        <v>0.3053682342502218</v>
      </c>
      <c r="J276" s="3">
        <f t="shared" si="5"/>
        <v>109.37555555555556</v>
      </c>
      <c r="K276" s="3">
        <f>SUM(Table3[[#This Row],[RN Hours (excl. Admin, DON)]], Table3[[#This Row],[LPN Hours (excl. Admin)]], Table3[[#This Row],[CNA Hours]], Table3[[#This Row],[NA TR Hours]], Table3[[#This Row],[Med Aide/Tech Hours]])</f>
        <v>104.54222222222224</v>
      </c>
      <c r="L276" s="3">
        <f>SUM(Table3[[#This Row],[RN Hours (excl. Admin, DON)]:[RN DON Hours]])</f>
        <v>12.481111111111112</v>
      </c>
      <c r="M276" s="3">
        <v>7.6477777777777769</v>
      </c>
      <c r="N276" s="3">
        <v>0</v>
      </c>
      <c r="O276" s="3">
        <v>4.8333333333333339</v>
      </c>
      <c r="P276" s="3">
        <f>SUM(Table3[[#This Row],[LPN Hours (excl. Admin)]:[LPN Admin Hours]])</f>
        <v>25.156666666666666</v>
      </c>
      <c r="Q276" s="3">
        <v>25.156666666666666</v>
      </c>
      <c r="R276" s="3">
        <v>0</v>
      </c>
      <c r="S276" s="3">
        <f>SUM(Table3[[#This Row],[CNA Hours]], Table3[[#This Row],[NA TR Hours]], Table3[[#This Row],[Med Aide/Tech Hours]])</f>
        <v>71.737777777777794</v>
      </c>
      <c r="T276" s="3">
        <v>66.240000000000009</v>
      </c>
      <c r="U276" s="3">
        <v>0</v>
      </c>
      <c r="V276" s="3">
        <v>5.4977777777777783</v>
      </c>
      <c r="W276" s="3">
        <f>SUM(Table3[[#This Row],[RN Hours Contract]:[Med Aide Hours Contract]])</f>
        <v>11.916666666666666</v>
      </c>
      <c r="X276" s="3">
        <v>0</v>
      </c>
      <c r="Y276" s="3">
        <v>0</v>
      </c>
      <c r="Z276" s="3">
        <v>0</v>
      </c>
      <c r="AA276" s="3">
        <v>1.2</v>
      </c>
      <c r="AB276" s="3">
        <v>0</v>
      </c>
      <c r="AC276" s="3">
        <v>10.716666666666667</v>
      </c>
      <c r="AD276" s="3">
        <v>0</v>
      </c>
      <c r="AE276" s="3">
        <v>0</v>
      </c>
      <c r="AF276" t="s">
        <v>274</v>
      </c>
      <c r="AG276" s="13">
        <v>4</v>
      </c>
      <c r="AQ276"/>
    </row>
    <row r="277" spans="1:43" x14ac:dyDescent="0.2">
      <c r="A277" t="s">
        <v>407</v>
      </c>
      <c r="B277" t="s">
        <v>685</v>
      </c>
      <c r="C277" t="s">
        <v>838</v>
      </c>
      <c r="D277" t="s">
        <v>1042</v>
      </c>
      <c r="E277" s="3">
        <v>99.644444444444446</v>
      </c>
      <c r="F277" s="3">
        <f>Table3[[#This Row],[Total Hours Nurse Staffing]]/Table3[[#This Row],[MDS Census]]</f>
        <v>4.0177297056199821</v>
      </c>
      <c r="G277" s="3">
        <f>Table3[[#This Row],[Total Direct Care Staff Hours]]/Table3[[#This Row],[MDS Census]]</f>
        <v>3.6001895628902765</v>
      </c>
      <c r="H277" s="3">
        <f>Table3[[#This Row],[Total RN Hours (w/ Admin, DON)]]/Table3[[#This Row],[MDS Census]]</f>
        <v>0.95534121320249776</v>
      </c>
      <c r="I277" s="3">
        <f>Table3[[#This Row],[RN Hours (excl. Admin, DON)]]/Table3[[#This Row],[MDS Census]]</f>
        <v>0.61362622658340771</v>
      </c>
      <c r="J277" s="3">
        <f t="shared" si="5"/>
        <v>400.34444444444443</v>
      </c>
      <c r="K277" s="3">
        <f>SUM(Table3[[#This Row],[RN Hours (excl. Admin, DON)]], Table3[[#This Row],[LPN Hours (excl. Admin)]], Table3[[#This Row],[CNA Hours]], Table3[[#This Row],[NA TR Hours]], Table3[[#This Row],[Med Aide/Tech Hours]])</f>
        <v>358.73888888888888</v>
      </c>
      <c r="L277" s="3">
        <f>SUM(Table3[[#This Row],[RN Hours (excl. Admin, DON)]:[RN DON Hours]])</f>
        <v>95.194444444444443</v>
      </c>
      <c r="M277" s="3">
        <v>61.144444444444446</v>
      </c>
      <c r="N277" s="3">
        <v>29.072222222222223</v>
      </c>
      <c r="O277" s="3">
        <v>4.9777777777777779</v>
      </c>
      <c r="P277" s="3">
        <f>SUM(Table3[[#This Row],[LPN Hours (excl. Admin)]:[LPN Admin Hours]])</f>
        <v>102.0638888888889</v>
      </c>
      <c r="Q277" s="3">
        <v>94.50833333333334</v>
      </c>
      <c r="R277" s="3">
        <v>7.5555555555555554</v>
      </c>
      <c r="S277" s="3">
        <f>SUM(Table3[[#This Row],[CNA Hours]], Table3[[#This Row],[NA TR Hours]], Table3[[#This Row],[Med Aide/Tech Hours]])</f>
        <v>203.08611111111111</v>
      </c>
      <c r="T277" s="3">
        <v>201.95555555555555</v>
      </c>
      <c r="U277" s="3">
        <v>1.1305555555555555</v>
      </c>
      <c r="V277" s="3">
        <v>0</v>
      </c>
      <c r="W277" s="3">
        <f>SUM(Table3[[#This Row],[RN Hours Contract]:[Med Aide Hours Contract]])</f>
        <v>0</v>
      </c>
      <c r="X277" s="3">
        <v>0</v>
      </c>
      <c r="Y277" s="3">
        <v>0</v>
      </c>
      <c r="Z277" s="3">
        <v>0</v>
      </c>
      <c r="AA277" s="3">
        <v>0</v>
      </c>
      <c r="AB277" s="3">
        <v>0</v>
      </c>
      <c r="AC277" s="3">
        <v>0</v>
      </c>
      <c r="AD277" s="3">
        <v>0</v>
      </c>
      <c r="AE277" s="3">
        <v>0</v>
      </c>
      <c r="AF277" t="s">
        <v>275</v>
      </c>
      <c r="AG277" s="13">
        <v>4</v>
      </c>
      <c r="AQ277"/>
    </row>
    <row r="278" spans="1:43" x14ac:dyDescent="0.2">
      <c r="A278" t="s">
        <v>407</v>
      </c>
      <c r="B278" t="s">
        <v>686</v>
      </c>
      <c r="C278" t="s">
        <v>867</v>
      </c>
      <c r="D278" t="s">
        <v>1054</v>
      </c>
      <c r="E278" s="3">
        <v>67.777777777777771</v>
      </c>
      <c r="F278" s="3">
        <f>Table3[[#This Row],[Total Hours Nurse Staffing]]/Table3[[#This Row],[MDS Census]]</f>
        <v>3.5236836065573773</v>
      </c>
      <c r="G278" s="3">
        <f>Table3[[#This Row],[Total Direct Care Staff Hours]]/Table3[[#This Row],[MDS Census]]</f>
        <v>3.2887704918032785</v>
      </c>
      <c r="H278" s="3">
        <f>Table3[[#This Row],[Total RN Hours (w/ Admin, DON)]]/Table3[[#This Row],[MDS Census]]</f>
        <v>0.21051803278688525</v>
      </c>
      <c r="I278" s="3">
        <f>Table3[[#This Row],[RN Hours (excl. Admin, DON)]]/Table3[[#This Row],[MDS Census]]</f>
        <v>5.9459016393442629E-2</v>
      </c>
      <c r="J278" s="3">
        <f t="shared" si="5"/>
        <v>238.82744444444444</v>
      </c>
      <c r="K278" s="3">
        <f>SUM(Table3[[#This Row],[RN Hours (excl. Admin, DON)]], Table3[[#This Row],[LPN Hours (excl. Admin)]], Table3[[#This Row],[CNA Hours]], Table3[[#This Row],[NA TR Hours]], Table3[[#This Row],[Med Aide/Tech Hours]])</f>
        <v>222.90555555555554</v>
      </c>
      <c r="L278" s="3">
        <f>SUM(Table3[[#This Row],[RN Hours (excl. Admin, DON)]:[RN DON Hours]])</f>
        <v>14.268444444444443</v>
      </c>
      <c r="M278" s="3">
        <v>4.03</v>
      </c>
      <c r="N278" s="3">
        <v>4.4189999999999987</v>
      </c>
      <c r="O278" s="3">
        <v>5.8194444444444446</v>
      </c>
      <c r="P278" s="3">
        <f>SUM(Table3[[#This Row],[LPN Hours (excl. Admin)]:[LPN Admin Hours]])</f>
        <v>96.917333333333332</v>
      </c>
      <c r="Q278" s="3">
        <v>91.233888888888885</v>
      </c>
      <c r="R278" s="3">
        <v>5.6834444444444454</v>
      </c>
      <c r="S278" s="3">
        <f>SUM(Table3[[#This Row],[CNA Hours]], Table3[[#This Row],[NA TR Hours]], Table3[[#This Row],[Med Aide/Tech Hours]])</f>
        <v>127.64166666666668</v>
      </c>
      <c r="T278" s="3">
        <v>120.10666666666667</v>
      </c>
      <c r="U278" s="3">
        <v>7.5350000000000037</v>
      </c>
      <c r="V278" s="3">
        <v>0</v>
      </c>
      <c r="W278" s="3">
        <f>SUM(Table3[[#This Row],[RN Hours Contract]:[Med Aide Hours Contract]])</f>
        <v>36.096222222222231</v>
      </c>
      <c r="X278" s="3">
        <v>0</v>
      </c>
      <c r="Y278" s="3">
        <v>0</v>
      </c>
      <c r="Z278" s="3">
        <v>0</v>
      </c>
      <c r="AA278" s="3">
        <v>22.541333333333338</v>
      </c>
      <c r="AB278" s="3">
        <v>0</v>
      </c>
      <c r="AC278" s="3">
        <v>13.554888888888891</v>
      </c>
      <c r="AD278" s="3">
        <v>0</v>
      </c>
      <c r="AE278" s="3">
        <v>0</v>
      </c>
      <c r="AF278" t="s">
        <v>276</v>
      </c>
      <c r="AG278" s="13">
        <v>4</v>
      </c>
      <c r="AQ278"/>
    </row>
    <row r="279" spans="1:43" x14ac:dyDescent="0.2">
      <c r="A279" t="s">
        <v>407</v>
      </c>
      <c r="B279" t="s">
        <v>687</v>
      </c>
      <c r="C279" t="s">
        <v>872</v>
      </c>
      <c r="D279" t="s">
        <v>1060</v>
      </c>
      <c r="E279" s="3">
        <v>66.62222222222222</v>
      </c>
      <c r="F279" s="3">
        <f>Table3[[#This Row],[Total Hours Nurse Staffing]]/Table3[[#This Row],[MDS Census]]</f>
        <v>4.9857855236824546</v>
      </c>
      <c r="G279" s="3">
        <f>Table3[[#This Row],[Total Direct Care Staff Hours]]/Table3[[#This Row],[MDS Census]]</f>
        <v>4.6340043362241508</v>
      </c>
      <c r="H279" s="3">
        <f>Table3[[#This Row],[Total RN Hours (w/ Admin, DON)]]/Table3[[#This Row],[MDS Census]]</f>
        <v>0.72760173448965981</v>
      </c>
      <c r="I279" s="3">
        <f>Table3[[#This Row],[RN Hours (excl. Admin, DON)]]/Table3[[#This Row],[MDS Census]]</f>
        <v>0.37582054703135426</v>
      </c>
      <c r="J279" s="3">
        <f t="shared" si="5"/>
        <v>332.16411111111108</v>
      </c>
      <c r="K279" s="3">
        <f>SUM(Table3[[#This Row],[RN Hours (excl. Admin, DON)]], Table3[[#This Row],[LPN Hours (excl. Admin)]], Table3[[#This Row],[CNA Hours]], Table3[[#This Row],[NA TR Hours]], Table3[[#This Row],[Med Aide/Tech Hours]])</f>
        <v>308.72766666666672</v>
      </c>
      <c r="L279" s="3">
        <f>SUM(Table3[[#This Row],[RN Hours (excl. Admin, DON)]:[RN DON Hours]])</f>
        <v>48.474444444444444</v>
      </c>
      <c r="M279" s="3">
        <v>25.038</v>
      </c>
      <c r="N279" s="3">
        <v>17.680888888888891</v>
      </c>
      <c r="O279" s="3">
        <v>5.7555555555555555</v>
      </c>
      <c r="P279" s="3">
        <f>SUM(Table3[[#This Row],[LPN Hours (excl. Admin)]:[LPN Admin Hours]])</f>
        <v>77.486666666666665</v>
      </c>
      <c r="Q279" s="3">
        <v>77.486666666666665</v>
      </c>
      <c r="R279" s="3">
        <v>0</v>
      </c>
      <c r="S279" s="3">
        <f>SUM(Table3[[#This Row],[CNA Hours]], Table3[[#This Row],[NA TR Hours]], Table3[[#This Row],[Med Aide/Tech Hours]])</f>
        <v>206.203</v>
      </c>
      <c r="T279" s="3">
        <v>186.83688888888889</v>
      </c>
      <c r="U279" s="3">
        <v>19.366111111111113</v>
      </c>
      <c r="V279" s="3">
        <v>0</v>
      </c>
      <c r="W279" s="3">
        <f>SUM(Table3[[#This Row],[RN Hours Contract]:[Med Aide Hours Contract]])</f>
        <v>15.744444444444444</v>
      </c>
      <c r="X279" s="3">
        <v>0</v>
      </c>
      <c r="Y279" s="3">
        <v>0</v>
      </c>
      <c r="Z279" s="3">
        <v>0</v>
      </c>
      <c r="AA279" s="3">
        <v>0</v>
      </c>
      <c r="AB279" s="3">
        <v>0</v>
      </c>
      <c r="AC279" s="3">
        <v>15.744444444444444</v>
      </c>
      <c r="AD279" s="3">
        <v>0</v>
      </c>
      <c r="AE279" s="3">
        <v>0</v>
      </c>
      <c r="AF279" t="s">
        <v>277</v>
      </c>
      <c r="AG279" s="13">
        <v>4</v>
      </c>
      <c r="AQ279"/>
    </row>
    <row r="280" spans="1:43" x14ac:dyDescent="0.2">
      <c r="A280" t="s">
        <v>407</v>
      </c>
      <c r="B280" t="s">
        <v>688</v>
      </c>
      <c r="C280" t="s">
        <v>881</v>
      </c>
      <c r="D280" t="s">
        <v>1061</v>
      </c>
      <c r="E280" s="3">
        <v>51.711111111111109</v>
      </c>
      <c r="F280" s="3">
        <f>Table3[[#This Row],[Total Hours Nurse Staffing]]/Table3[[#This Row],[MDS Census]]</f>
        <v>3.8176708207993126</v>
      </c>
      <c r="G280" s="3">
        <f>Table3[[#This Row],[Total Direct Care Staff Hours]]/Table3[[#This Row],[MDS Census]]</f>
        <v>3.3886312849162015</v>
      </c>
      <c r="H280" s="3">
        <f>Table3[[#This Row],[Total RN Hours (w/ Admin, DON)]]/Table3[[#This Row],[MDS Census]]</f>
        <v>0.59513321873657066</v>
      </c>
      <c r="I280" s="3">
        <f>Table3[[#This Row],[RN Hours (excl. Admin, DON)]]/Table3[[#This Row],[MDS Census]]</f>
        <v>0.16609368285345938</v>
      </c>
      <c r="J280" s="3">
        <f t="shared" si="5"/>
        <v>197.416</v>
      </c>
      <c r="K280" s="3">
        <f>SUM(Table3[[#This Row],[RN Hours (excl. Admin, DON)]], Table3[[#This Row],[LPN Hours (excl. Admin)]], Table3[[#This Row],[CNA Hours]], Table3[[#This Row],[NA TR Hours]], Table3[[#This Row],[Med Aide/Tech Hours]])</f>
        <v>175.22988888888889</v>
      </c>
      <c r="L280" s="3">
        <f>SUM(Table3[[#This Row],[RN Hours (excl. Admin, DON)]:[RN DON Hours]])</f>
        <v>30.774999999999999</v>
      </c>
      <c r="M280" s="3">
        <v>8.5888888888888886</v>
      </c>
      <c r="N280" s="3">
        <v>16.941666666666666</v>
      </c>
      <c r="O280" s="3">
        <v>5.2444444444444445</v>
      </c>
      <c r="P280" s="3">
        <f>SUM(Table3[[#This Row],[LPN Hours (excl. Admin)]:[LPN Admin Hours]])</f>
        <v>49.395333333333333</v>
      </c>
      <c r="Q280" s="3">
        <v>49.395333333333333</v>
      </c>
      <c r="R280" s="3">
        <v>0</v>
      </c>
      <c r="S280" s="3">
        <f>SUM(Table3[[#This Row],[CNA Hours]], Table3[[#This Row],[NA TR Hours]], Table3[[#This Row],[Med Aide/Tech Hours]])</f>
        <v>117.24566666666668</v>
      </c>
      <c r="T280" s="3">
        <v>108.04566666666668</v>
      </c>
      <c r="U280" s="3">
        <v>9.1999999999999993</v>
      </c>
      <c r="V280" s="3">
        <v>0</v>
      </c>
      <c r="W280" s="3">
        <f>SUM(Table3[[#This Row],[RN Hours Contract]:[Med Aide Hours Contract]])</f>
        <v>38.102333333333327</v>
      </c>
      <c r="X280" s="3">
        <v>0.12777777777777777</v>
      </c>
      <c r="Y280" s="3">
        <v>0</v>
      </c>
      <c r="Z280" s="3">
        <v>0</v>
      </c>
      <c r="AA280" s="3">
        <v>24.934222222222218</v>
      </c>
      <c r="AB280" s="3">
        <v>0</v>
      </c>
      <c r="AC280" s="3">
        <v>13.040333333333333</v>
      </c>
      <c r="AD280" s="3">
        <v>0</v>
      </c>
      <c r="AE280" s="3">
        <v>0</v>
      </c>
      <c r="AF280" t="s">
        <v>278</v>
      </c>
      <c r="AG280" s="13">
        <v>4</v>
      </c>
      <c r="AQ280"/>
    </row>
    <row r="281" spans="1:43" x14ac:dyDescent="0.2">
      <c r="A281" t="s">
        <v>407</v>
      </c>
      <c r="B281" t="s">
        <v>689</v>
      </c>
      <c r="C281" t="s">
        <v>818</v>
      </c>
      <c r="D281" t="s">
        <v>1093</v>
      </c>
      <c r="E281" s="3">
        <v>50.455555555555556</v>
      </c>
      <c r="F281" s="3">
        <f>Table3[[#This Row],[Total Hours Nurse Staffing]]/Table3[[#This Row],[MDS Census]]</f>
        <v>1.5151288262497249</v>
      </c>
      <c r="G281" s="3">
        <f>Table3[[#This Row],[Total Direct Care Staff Hours]]/Table3[[#This Row],[MDS Census]]</f>
        <v>1.3266351024003524</v>
      </c>
      <c r="H281" s="3">
        <f>Table3[[#This Row],[Total RN Hours (w/ Admin, DON)]]/Table3[[#This Row],[MDS Census]]</f>
        <v>0.39307421272847393</v>
      </c>
      <c r="I281" s="3">
        <f>Table3[[#This Row],[RN Hours (excl. Admin, DON)]]/Table3[[#This Row],[MDS Census]]</f>
        <v>0.24256771636203481</v>
      </c>
      <c r="J281" s="3">
        <f t="shared" si="5"/>
        <v>76.446666666666673</v>
      </c>
      <c r="K281" s="3">
        <f>SUM(Table3[[#This Row],[RN Hours (excl. Admin, DON)]], Table3[[#This Row],[LPN Hours (excl. Admin)]], Table3[[#This Row],[CNA Hours]], Table3[[#This Row],[NA TR Hours]], Table3[[#This Row],[Med Aide/Tech Hours]])</f>
        <v>66.936111111111117</v>
      </c>
      <c r="L281" s="3">
        <f>SUM(Table3[[#This Row],[RN Hours (excl. Admin, DON)]:[RN DON Hours]])</f>
        <v>19.832777777777778</v>
      </c>
      <c r="M281" s="3">
        <v>12.238888888888889</v>
      </c>
      <c r="N281" s="3">
        <v>2.0605555555555553</v>
      </c>
      <c r="O281" s="3">
        <v>5.5333333333333332</v>
      </c>
      <c r="P281" s="3">
        <f>SUM(Table3[[#This Row],[LPN Hours (excl. Admin)]:[LPN Admin Hours]])</f>
        <v>21.975000000000001</v>
      </c>
      <c r="Q281" s="3">
        <v>20.058333333333334</v>
      </c>
      <c r="R281" s="3">
        <v>1.9166666666666667</v>
      </c>
      <c r="S281" s="3">
        <f>SUM(Table3[[#This Row],[CNA Hours]], Table3[[#This Row],[NA TR Hours]], Table3[[#This Row],[Med Aide/Tech Hours]])</f>
        <v>34.638888888888893</v>
      </c>
      <c r="T281" s="3">
        <v>31.577777777777779</v>
      </c>
      <c r="U281" s="3">
        <v>0</v>
      </c>
      <c r="V281" s="3">
        <v>3.0611111111111109</v>
      </c>
      <c r="W281" s="3">
        <f>SUM(Table3[[#This Row],[RN Hours Contract]:[Med Aide Hours Contract]])</f>
        <v>0</v>
      </c>
      <c r="X281" s="3">
        <v>0</v>
      </c>
      <c r="Y281" s="3">
        <v>0</v>
      </c>
      <c r="Z281" s="3">
        <v>0</v>
      </c>
      <c r="AA281" s="3">
        <v>0</v>
      </c>
      <c r="AB281" s="3">
        <v>0</v>
      </c>
      <c r="AC281" s="3">
        <v>0</v>
      </c>
      <c r="AD281" s="3">
        <v>0</v>
      </c>
      <c r="AE281" s="3">
        <v>0</v>
      </c>
      <c r="AF281" t="s">
        <v>279</v>
      </c>
      <c r="AG281" s="13">
        <v>4</v>
      </c>
      <c r="AQ281"/>
    </row>
    <row r="282" spans="1:43" x14ac:dyDescent="0.2">
      <c r="A282" t="s">
        <v>407</v>
      </c>
      <c r="B282" t="s">
        <v>690</v>
      </c>
      <c r="C282" t="s">
        <v>408</v>
      </c>
      <c r="D282" t="s">
        <v>1048</v>
      </c>
      <c r="E282" s="3">
        <v>72.277777777777771</v>
      </c>
      <c r="F282" s="3">
        <f>Table3[[#This Row],[Total Hours Nurse Staffing]]/Table3[[#This Row],[MDS Census]]</f>
        <v>3.3343351268255192</v>
      </c>
      <c r="G282" s="3">
        <f>Table3[[#This Row],[Total Direct Care Staff Hours]]/Table3[[#This Row],[MDS Census]]</f>
        <v>2.9914066102997698</v>
      </c>
      <c r="H282" s="3">
        <f>Table3[[#This Row],[Total RN Hours (w/ Admin, DON)]]/Table3[[#This Row],[MDS Census]]</f>
        <v>0.78593389700230598</v>
      </c>
      <c r="I282" s="3">
        <f>Table3[[#This Row],[RN Hours (excl. Admin, DON)]]/Table3[[#This Row],[MDS Census]]</f>
        <v>0.44300538047655658</v>
      </c>
      <c r="J282" s="3">
        <f t="shared" si="5"/>
        <v>240.99833333333333</v>
      </c>
      <c r="K282" s="3">
        <f>SUM(Table3[[#This Row],[RN Hours (excl. Admin, DON)]], Table3[[#This Row],[LPN Hours (excl. Admin)]], Table3[[#This Row],[CNA Hours]], Table3[[#This Row],[NA TR Hours]], Table3[[#This Row],[Med Aide/Tech Hours]])</f>
        <v>216.21222222222224</v>
      </c>
      <c r="L282" s="3">
        <f>SUM(Table3[[#This Row],[RN Hours (excl. Admin, DON)]:[RN DON Hours]])</f>
        <v>56.805555555555557</v>
      </c>
      <c r="M282" s="3">
        <v>32.019444444444446</v>
      </c>
      <c r="N282" s="3">
        <v>20.108333333333334</v>
      </c>
      <c r="O282" s="3">
        <v>4.677777777777778</v>
      </c>
      <c r="P282" s="3">
        <f>SUM(Table3[[#This Row],[LPN Hours (excl. Admin)]:[LPN Admin Hours]])</f>
        <v>56.469444444444441</v>
      </c>
      <c r="Q282" s="3">
        <v>56.469444444444441</v>
      </c>
      <c r="R282" s="3">
        <v>0</v>
      </c>
      <c r="S282" s="3">
        <f>SUM(Table3[[#This Row],[CNA Hours]], Table3[[#This Row],[NA TR Hours]], Table3[[#This Row],[Med Aide/Tech Hours]])</f>
        <v>127.72333333333334</v>
      </c>
      <c r="T282" s="3">
        <v>117.41500000000001</v>
      </c>
      <c r="U282" s="3">
        <v>10.308333333333334</v>
      </c>
      <c r="V282" s="3">
        <v>0</v>
      </c>
      <c r="W282" s="3">
        <f>SUM(Table3[[#This Row],[RN Hours Contract]:[Med Aide Hours Contract]])</f>
        <v>0</v>
      </c>
      <c r="X282" s="3">
        <v>0</v>
      </c>
      <c r="Y282" s="3">
        <v>0</v>
      </c>
      <c r="Z282" s="3">
        <v>0</v>
      </c>
      <c r="AA282" s="3">
        <v>0</v>
      </c>
      <c r="AB282" s="3">
        <v>0</v>
      </c>
      <c r="AC282" s="3">
        <v>0</v>
      </c>
      <c r="AD282" s="3">
        <v>0</v>
      </c>
      <c r="AE282" s="3">
        <v>0</v>
      </c>
      <c r="AF282" t="s">
        <v>280</v>
      </c>
      <c r="AG282" s="13">
        <v>4</v>
      </c>
      <c r="AQ282"/>
    </row>
    <row r="283" spans="1:43" x14ac:dyDescent="0.2">
      <c r="A283" t="s">
        <v>407</v>
      </c>
      <c r="B283" t="s">
        <v>691</v>
      </c>
      <c r="C283" t="s">
        <v>826</v>
      </c>
      <c r="D283" t="s">
        <v>1035</v>
      </c>
      <c r="E283" s="3">
        <v>78.922222222222217</v>
      </c>
      <c r="F283" s="3">
        <f>Table3[[#This Row],[Total Hours Nurse Staffing]]/Table3[[#This Row],[MDS Census]]</f>
        <v>4.0258369702942423</v>
      </c>
      <c r="G283" s="3">
        <f>Table3[[#This Row],[Total Direct Care Staff Hours]]/Table3[[#This Row],[MDS Census]]</f>
        <v>3.7057440518090949</v>
      </c>
      <c r="H283" s="3">
        <f>Table3[[#This Row],[Total RN Hours (w/ Admin, DON)]]/Table3[[#This Row],[MDS Census]]</f>
        <v>0.50934675489229908</v>
      </c>
      <c r="I283" s="3">
        <f>Table3[[#This Row],[RN Hours (excl. Admin, DON)]]/Table3[[#This Row],[MDS Census]]</f>
        <v>0.22843164859918344</v>
      </c>
      <c r="J283" s="3">
        <f t="shared" si="5"/>
        <v>317.72800000000001</v>
      </c>
      <c r="K283" s="3">
        <f>SUM(Table3[[#This Row],[RN Hours (excl. Admin, DON)]], Table3[[#This Row],[LPN Hours (excl. Admin)]], Table3[[#This Row],[CNA Hours]], Table3[[#This Row],[NA TR Hours]], Table3[[#This Row],[Med Aide/Tech Hours]])</f>
        <v>292.46555555555557</v>
      </c>
      <c r="L283" s="3">
        <f>SUM(Table3[[#This Row],[RN Hours (excl. Admin, DON)]:[RN DON Hours]])</f>
        <v>40.198777777777778</v>
      </c>
      <c r="M283" s="3">
        <v>18.028333333333332</v>
      </c>
      <c r="N283" s="3">
        <v>16.814888888888888</v>
      </c>
      <c r="O283" s="3">
        <v>5.3555555555555552</v>
      </c>
      <c r="P283" s="3">
        <f>SUM(Table3[[#This Row],[LPN Hours (excl. Admin)]:[LPN Admin Hours]])</f>
        <v>105.78633333333333</v>
      </c>
      <c r="Q283" s="3">
        <v>102.69433333333333</v>
      </c>
      <c r="R283" s="3">
        <v>3.0919999999999996</v>
      </c>
      <c r="S283" s="3">
        <f>SUM(Table3[[#This Row],[CNA Hours]], Table3[[#This Row],[NA TR Hours]], Table3[[#This Row],[Med Aide/Tech Hours]])</f>
        <v>171.7428888888889</v>
      </c>
      <c r="T283" s="3">
        <v>157.64488888888889</v>
      </c>
      <c r="U283" s="3">
        <v>0</v>
      </c>
      <c r="V283" s="3">
        <v>14.098000000000003</v>
      </c>
      <c r="W283" s="3">
        <f>SUM(Table3[[#This Row],[RN Hours Contract]:[Med Aide Hours Contract]])</f>
        <v>0</v>
      </c>
      <c r="X283" s="3">
        <v>0</v>
      </c>
      <c r="Y283" s="3">
        <v>0</v>
      </c>
      <c r="Z283" s="3">
        <v>0</v>
      </c>
      <c r="AA283" s="3">
        <v>0</v>
      </c>
      <c r="AB283" s="3">
        <v>0</v>
      </c>
      <c r="AC283" s="3">
        <v>0</v>
      </c>
      <c r="AD283" s="3">
        <v>0</v>
      </c>
      <c r="AE283" s="3">
        <v>0</v>
      </c>
      <c r="AF283" t="s">
        <v>281</v>
      </c>
      <c r="AG283" s="13">
        <v>4</v>
      </c>
      <c r="AQ283"/>
    </row>
    <row r="284" spans="1:43" x14ac:dyDescent="0.2">
      <c r="A284" t="s">
        <v>407</v>
      </c>
      <c r="B284" t="s">
        <v>692</v>
      </c>
      <c r="C284" t="s">
        <v>864</v>
      </c>
      <c r="D284" t="s">
        <v>1046</v>
      </c>
      <c r="E284" s="3">
        <v>53.37777777777778</v>
      </c>
      <c r="F284" s="3">
        <f>Table3[[#This Row],[Total Hours Nurse Staffing]]/Table3[[#This Row],[MDS Census]]</f>
        <v>4.3161948376353036</v>
      </c>
      <c r="G284" s="3">
        <f>Table3[[#This Row],[Total Direct Care Staff Hours]]/Table3[[#This Row],[MDS Census]]</f>
        <v>3.5677560366361369</v>
      </c>
      <c r="H284" s="3">
        <f>Table3[[#This Row],[Total RN Hours (w/ Admin, DON)]]/Table3[[#This Row],[MDS Census]]</f>
        <v>0.69207951706910908</v>
      </c>
      <c r="I284" s="3">
        <f>Table3[[#This Row],[RN Hours (excl. Admin, DON)]]/Table3[[#This Row],[MDS Census]]</f>
        <v>0.34809533721898417</v>
      </c>
      <c r="J284" s="3">
        <f t="shared" si="5"/>
        <v>230.38888888888889</v>
      </c>
      <c r="K284" s="3">
        <f>SUM(Table3[[#This Row],[RN Hours (excl. Admin, DON)]], Table3[[#This Row],[LPN Hours (excl. Admin)]], Table3[[#This Row],[CNA Hours]], Table3[[#This Row],[NA TR Hours]], Table3[[#This Row],[Med Aide/Tech Hours]])</f>
        <v>190.43888888888893</v>
      </c>
      <c r="L284" s="3">
        <f>SUM(Table3[[#This Row],[RN Hours (excl. Admin, DON)]:[RN DON Hours]])</f>
        <v>36.94166666666667</v>
      </c>
      <c r="M284" s="3">
        <v>18.580555555555556</v>
      </c>
      <c r="N284" s="3">
        <v>12.761111111111111</v>
      </c>
      <c r="O284" s="3">
        <v>5.6</v>
      </c>
      <c r="P284" s="3">
        <f>SUM(Table3[[#This Row],[LPN Hours (excl. Admin)]:[LPN Admin Hours]])</f>
        <v>78.894444444444446</v>
      </c>
      <c r="Q284" s="3">
        <v>57.305555555555557</v>
      </c>
      <c r="R284" s="3">
        <v>21.588888888888889</v>
      </c>
      <c r="S284" s="3">
        <f>SUM(Table3[[#This Row],[CNA Hours]], Table3[[#This Row],[NA TR Hours]], Table3[[#This Row],[Med Aide/Tech Hours]])</f>
        <v>114.55277777777778</v>
      </c>
      <c r="T284" s="3">
        <v>114.43611111111112</v>
      </c>
      <c r="U284" s="3">
        <v>0.11666666666666667</v>
      </c>
      <c r="V284" s="3">
        <v>0</v>
      </c>
      <c r="W284" s="3">
        <f>SUM(Table3[[#This Row],[RN Hours Contract]:[Med Aide Hours Contract]])</f>
        <v>0</v>
      </c>
      <c r="X284" s="3">
        <v>0</v>
      </c>
      <c r="Y284" s="3">
        <v>0</v>
      </c>
      <c r="Z284" s="3">
        <v>0</v>
      </c>
      <c r="AA284" s="3">
        <v>0</v>
      </c>
      <c r="AB284" s="3">
        <v>0</v>
      </c>
      <c r="AC284" s="3">
        <v>0</v>
      </c>
      <c r="AD284" s="3">
        <v>0</v>
      </c>
      <c r="AE284" s="3">
        <v>0</v>
      </c>
      <c r="AF284" t="s">
        <v>282</v>
      </c>
      <c r="AG284" s="13">
        <v>4</v>
      </c>
      <c r="AQ284"/>
    </row>
    <row r="285" spans="1:43" x14ac:dyDescent="0.2">
      <c r="A285" t="s">
        <v>407</v>
      </c>
      <c r="B285" t="s">
        <v>693</v>
      </c>
      <c r="C285" t="s">
        <v>982</v>
      </c>
      <c r="D285" t="s">
        <v>1064</v>
      </c>
      <c r="E285" s="3">
        <v>34.088888888888889</v>
      </c>
      <c r="F285" s="3">
        <f>Table3[[#This Row],[Total Hours Nurse Staffing]]/Table3[[#This Row],[MDS Census]]</f>
        <v>4.9329367666232073</v>
      </c>
      <c r="G285" s="3">
        <f>Table3[[#This Row],[Total Direct Care Staff Hours]]/Table3[[#This Row],[MDS Census]]</f>
        <v>3.3280638852672753</v>
      </c>
      <c r="H285" s="3">
        <f>Table3[[#This Row],[Total RN Hours (w/ Admin, DON)]]/Table3[[#This Row],[MDS Census]]</f>
        <v>0.56706323337679276</v>
      </c>
      <c r="I285" s="3">
        <f>Table3[[#This Row],[RN Hours (excl. Admin, DON)]]/Table3[[#This Row],[MDS Census]]</f>
        <v>0.25415580182529335</v>
      </c>
      <c r="J285" s="3">
        <f t="shared" si="5"/>
        <v>168.15833333333333</v>
      </c>
      <c r="K285" s="3">
        <f>SUM(Table3[[#This Row],[RN Hours (excl. Admin, DON)]], Table3[[#This Row],[LPN Hours (excl. Admin)]], Table3[[#This Row],[CNA Hours]], Table3[[#This Row],[NA TR Hours]], Table3[[#This Row],[Med Aide/Tech Hours]])</f>
        <v>113.45</v>
      </c>
      <c r="L285" s="3">
        <f>SUM(Table3[[#This Row],[RN Hours (excl. Admin, DON)]:[RN DON Hours]])</f>
        <v>19.330555555555556</v>
      </c>
      <c r="M285" s="3">
        <v>8.6638888888888896</v>
      </c>
      <c r="N285" s="3">
        <v>5.6</v>
      </c>
      <c r="O285" s="3">
        <v>5.0666666666666664</v>
      </c>
      <c r="P285" s="3">
        <f>SUM(Table3[[#This Row],[LPN Hours (excl. Admin)]:[LPN Admin Hours]])</f>
        <v>44.041666666666664</v>
      </c>
      <c r="Q285" s="3">
        <v>0</v>
      </c>
      <c r="R285" s="3">
        <v>44.041666666666664</v>
      </c>
      <c r="S285" s="3">
        <f>SUM(Table3[[#This Row],[CNA Hours]], Table3[[#This Row],[NA TR Hours]], Table3[[#This Row],[Med Aide/Tech Hours]])</f>
        <v>104.78611111111111</v>
      </c>
      <c r="T285" s="3">
        <v>104.78611111111111</v>
      </c>
      <c r="U285" s="3">
        <v>0</v>
      </c>
      <c r="V285" s="3">
        <v>0</v>
      </c>
      <c r="W285" s="3">
        <f>SUM(Table3[[#This Row],[RN Hours Contract]:[Med Aide Hours Contract]])</f>
        <v>0</v>
      </c>
      <c r="X285" s="3">
        <v>0</v>
      </c>
      <c r="Y285" s="3">
        <v>0</v>
      </c>
      <c r="Z285" s="3">
        <v>0</v>
      </c>
      <c r="AA285" s="3">
        <v>0</v>
      </c>
      <c r="AB285" s="3">
        <v>0</v>
      </c>
      <c r="AC285" s="3">
        <v>0</v>
      </c>
      <c r="AD285" s="3">
        <v>0</v>
      </c>
      <c r="AE285" s="3">
        <v>0</v>
      </c>
      <c r="AF285" t="s">
        <v>283</v>
      </c>
      <c r="AG285" s="13">
        <v>4</v>
      </c>
      <c r="AQ285"/>
    </row>
    <row r="286" spans="1:43" x14ac:dyDescent="0.2">
      <c r="A286" t="s">
        <v>407</v>
      </c>
      <c r="B286" t="s">
        <v>694</v>
      </c>
      <c r="C286" t="s">
        <v>983</v>
      </c>
      <c r="D286" t="s">
        <v>1047</v>
      </c>
      <c r="E286" s="3">
        <v>87.788888888888891</v>
      </c>
      <c r="F286" s="3">
        <f>Table3[[#This Row],[Total Hours Nurse Staffing]]/Table3[[#This Row],[MDS Census]]</f>
        <v>3.7971471965573977</v>
      </c>
      <c r="G286" s="3">
        <f>Table3[[#This Row],[Total Direct Care Staff Hours]]/Table3[[#This Row],[MDS Census]]</f>
        <v>3.7179445639792426</v>
      </c>
      <c r="H286" s="3">
        <f>Table3[[#This Row],[Total RN Hours (w/ Admin, DON)]]/Table3[[#This Row],[MDS Census]]</f>
        <v>0.35092899632957852</v>
      </c>
      <c r="I286" s="3">
        <f>Table3[[#This Row],[RN Hours (excl. Admin, DON)]]/Table3[[#This Row],[MDS Census]]</f>
        <v>0.28510441716238449</v>
      </c>
      <c r="J286" s="3">
        <f t="shared" si="5"/>
        <v>333.34733333333332</v>
      </c>
      <c r="K286" s="3">
        <f>SUM(Table3[[#This Row],[RN Hours (excl. Admin, DON)]], Table3[[#This Row],[LPN Hours (excl. Admin)]], Table3[[#This Row],[CNA Hours]], Table3[[#This Row],[NA TR Hours]], Table3[[#This Row],[Med Aide/Tech Hours]])</f>
        <v>326.3942222222222</v>
      </c>
      <c r="L286" s="3">
        <f>SUM(Table3[[#This Row],[RN Hours (excl. Admin, DON)]:[RN DON Hours]])</f>
        <v>30.807666666666666</v>
      </c>
      <c r="M286" s="3">
        <v>25.029</v>
      </c>
      <c r="N286" s="3">
        <v>0</v>
      </c>
      <c r="O286" s="3">
        <v>5.7786666666666662</v>
      </c>
      <c r="P286" s="3">
        <f>SUM(Table3[[#This Row],[LPN Hours (excl. Admin)]:[LPN Admin Hours]])</f>
        <v>80.295999999999992</v>
      </c>
      <c r="Q286" s="3">
        <v>79.121555555555545</v>
      </c>
      <c r="R286" s="3">
        <v>1.1744444444444444</v>
      </c>
      <c r="S286" s="3">
        <f>SUM(Table3[[#This Row],[CNA Hours]], Table3[[#This Row],[NA TR Hours]], Table3[[#This Row],[Med Aide/Tech Hours]])</f>
        <v>222.24366666666666</v>
      </c>
      <c r="T286" s="3">
        <v>221.20455555555554</v>
      </c>
      <c r="U286" s="3">
        <v>0</v>
      </c>
      <c r="V286" s="3">
        <v>1.0391111111111111</v>
      </c>
      <c r="W286" s="3">
        <f>SUM(Table3[[#This Row],[RN Hours Contract]:[Med Aide Hours Contract]])</f>
        <v>26.142666666666663</v>
      </c>
      <c r="X286" s="3">
        <v>1.5076666666666667</v>
      </c>
      <c r="Y286" s="3">
        <v>0</v>
      </c>
      <c r="Z286" s="3">
        <v>0</v>
      </c>
      <c r="AA286" s="3">
        <v>14.785333333333329</v>
      </c>
      <c r="AB286" s="3">
        <v>0</v>
      </c>
      <c r="AC286" s="3">
        <v>9.8496666666666659</v>
      </c>
      <c r="AD286" s="3">
        <v>0</v>
      </c>
      <c r="AE286" s="3">
        <v>0</v>
      </c>
      <c r="AF286" t="s">
        <v>284</v>
      </c>
      <c r="AG286" s="13">
        <v>4</v>
      </c>
      <c r="AQ286"/>
    </row>
    <row r="287" spans="1:43" x14ac:dyDescent="0.2">
      <c r="A287" t="s">
        <v>407</v>
      </c>
      <c r="B287" t="s">
        <v>695</v>
      </c>
      <c r="C287" t="s">
        <v>984</v>
      </c>
      <c r="D287" t="s">
        <v>1048</v>
      </c>
      <c r="E287" s="3">
        <v>78.733333333333334</v>
      </c>
      <c r="F287" s="3">
        <f>Table3[[#This Row],[Total Hours Nurse Staffing]]/Table3[[#This Row],[MDS Census]]</f>
        <v>3.3704304261924918</v>
      </c>
      <c r="G287" s="3">
        <f>Table3[[#This Row],[Total Direct Care Staff Hours]]/Table3[[#This Row],[MDS Census]]</f>
        <v>3.1038583121648324</v>
      </c>
      <c r="H287" s="3">
        <f>Table3[[#This Row],[Total RN Hours (w/ Admin, DON)]]/Table3[[#This Row],[MDS Census]]</f>
        <v>0.4300592718035563</v>
      </c>
      <c r="I287" s="3">
        <f>Table3[[#This Row],[RN Hours (excl. Admin, DON)]]/Table3[[#This Row],[MDS Census]]</f>
        <v>0.27588343211967259</v>
      </c>
      <c r="J287" s="3">
        <f t="shared" si="5"/>
        <v>265.3652222222222</v>
      </c>
      <c r="K287" s="3">
        <f>SUM(Table3[[#This Row],[RN Hours (excl. Admin, DON)]], Table3[[#This Row],[LPN Hours (excl. Admin)]], Table3[[#This Row],[CNA Hours]], Table3[[#This Row],[NA TR Hours]], Table3[[#This Row],[Med Aide/Tech Hours]])</f>
        <v>244.37711111111113</v>
      </c>
      <c r="L287" s="3">
        <f>SUM(Table3[[#This Row],[RN Hours (excl. Admin, DON)]:[RN DON Hours]])</f>
        <v>33.86</v>
      </c>
      <c r="M287" s="3">
        <v>21.721222222222224</v>
      </c>
      <c r="N287" s="3">
        <v>7.6943333333333346</v>
      </c>
      <c r="O287" s="3">
        <v>4.4444444444444446</v>
      </c>
      <c r="P287" s="3">
        <f>SUM(Table3[[#This Row],[LPN Hours (excl. Admin)]:[LPN Admin Hours]])</f>
        <v>61.24</v>
      </c>
      <c r="Q287" s="3">
        <v>52.390666666666668</v>
      </c>
      <c r="R287" s="3">
        <v>8.8493333333333322</v>
      </c>
      <c r="S287" s="3">
        <f>SUM(Table3[[#This Row],[CNA Hours]], Table3[[#This Row],[NA TR Hours]], Table3[[#This Row],[Med Aide/Tech Hours]])</f>
        <v>170.26522222222223</v>
      </c>
      <c r="T287" s="3">
        <v>153.90188888888889</v>
      </c>
      <c r="U287" s="3">
        <v>0</v>
      </c>
      <c r="V287" s="3">
        <v>16.363333333333337</v>
      </c>
      <c r="W287" s="3">
        <f>SUM(Table3[[#This Row],[RN Hours Contract]:[Med Aide Hours Contract]])</f>
        <v>141.21655555555554</v>
      </c>
      <c r="X287" s="3">
        <v>15.223888888888883</v>
      </c>
      <c r="Y287" s="3">
        <v>0</v>
      </c>
      <c r="Z287" s="3">
        <v>0</v>
      </c>
      <c r="AA287" s="3">
        <v>33.435333333333332</v>
      </c>
      <c r="AB287" s="3">
        <v>0</v>
      </c>
      <c r="AC287" s="3">
        <v>85.227444444444458</v>
      </c>
      <c r="AD287" s="3">
        <v>0</v>
      </c>
      <c r="AE287" s="3">
        <v>7.3298888888888882</v>
      </c>
      <c r="AF287" t="s">
        <v>285</v>
      </c>
      <c r="AG287" s="13">
        <v>4</v>
      </c>
      <c r="AQ287"/>
    </row>
    <row r="288" spans="1:43" x14ac:dyDescent="0.2">
      <c r="A288" t="s">
        <v>407</v>
      </c>
      <c r="B288" t="s">
        <v>696</v>
      </c>
      <c r="C288" t="s">
        <v>861</v>
      </c>
      <c r="D288" t="s">
        <v>1049</v>
      </c>
      <c r="E288" s="3">
        <v>76.36666666666666</v>
      </c>
      <c r="F288" s="3">
        <f>Table3[[#This Row],[Total Hours Nurse Staffing]]/Table3[[#This Row],[MDS Census]]</f>
        <v>3.2777957223919691</v>
      </c>
      <c r="G288" s="3">
        <f>Table3[[#This Row],[Total Direct Care Staff Hours]]/Table3[[#This Row],[MDS Census]]</f>
        <v>2.8686556089044091</v>
      </c>
      <c r="H288" s="3">
        <f>Table3[[#This Row],[Total RN Hours (w/ Admin, DON)]]/Table3[[#This Row],[MDS Census]]</f>
        <v>0.42671759057180281</v>
      </c>
      <c r="I288" s="3">
        <f>Table3[[#This Row],[RN Hours (excl. Admin, DON)]]/Table3[[#This Row],[MDS Census]]</f>
        <v>0.20121344391095594</v>
      </c>
      <c r="J288" s="3">
        <f t="shared" si="5"/>
        <v>250.31433333333337</v>
      </c>
      <c r="K288" s="3">
        <f>SUM(Table3[[#This Row],[RN Hours (excl. Admin, DON)]], Table3[[#This Row],[LPN Hours (excl. Admin)]], Table3[[#This Row],[CNA Hours]], Table3[[#This Row],[NA TR Hours]], Table3[[#This Row],[Med Aide/Tech Hours]])</f>
        <v>219.06966666666668</v>
      </c>
      <c r="L288" s="3">
        <f>SUM(Table3[[#This Row],[RN Hours (excl. Admin, DON)]:[RN DON Hours]])</f>
        <v>32.587000000000003</v>
      </c>
      <c r="M288" s="3">
        <v>15.366000000000001</v>
      </c>
      <c r="N288" s="3">
        <v>12.301222222222219</v>
      </c>
      <c r="O288" s="3">
        <v>4.9197777777777789</v>
      </c>
      <c r="P288" s="3">
        <f>SUM(Table3[[#This Row],[LPN Hours (excl. Admin)]:[LPN Admin Hours]])</f>
        <v>78.020555555555561</v>
      </c>
      <c r="Q288" s="3">
        <v>63.99688888888889</v>
      </c>
      <c r="R288" s="3">
        <v>14.023666666666667</v>
      </c>
      <c r="S288" s="3">
        <f>SUM(Table3[[#This Row],[CNA Hours]], Table3[[#This Row],[NA TR Hours]], Table3[[#This Row],[Med Aide/Tech Hours]])</f>
        <v>139.7067777777778</v>
      </c>
      <c r="T288" s="3">
        <v>130.86022222222223</v>
      </c>
      <c r="U288" s="3">
        <v>8.8465555555555557</v>
      </c>
      <c r="V288" s="3">
        <v>0</v>
      </c>
      <c r="W288" s="3">
        <f>SUM(Table3[[#This Row],[RN Hours Contract]:[Med Aide Hours Contract]])</f>
        <v>4.2072222222222226</v>
      </c>
      <c r="X288" s="3">
        <v>0</v>
      </c>
      <c r="Y288" s="3">
        <v>0</v>
      </c>
      <c r="Z288" s="3">
        <v>0</v>
      </c>
      <c r="AA288" s="3">
        <v>2.3526666666666669</v>
      </c>
      <c r="AB288" s="3">
        <v>0</v>
      </c>
      <c r="AC288" s="3">
        <v>1.8545555555555557</v>
      </c>
      <c r="AD288" s="3">
        <v>0</v>
      </c>
      <c r="AE288" s="3">
        <v>0</v>
      </c>
      <c r="AF288" t="s">
        <v>286</v>
      </c>
      <c r="AG288" s="13">
        <v>4</v>
      </c>
      <c r="AQ288"/>
    </row>
    <row r="289" spans="1:43" x14ac:dyDescent="0.2">
      <c r="A289" t="s">
        <v>407</v>
      </c>
      <c r="B289" t="s">
        <v>697</v>
      </c>
      <c r="C289" t="s">
        <v>834</v>
      </c>
      <c r="D289" t="s">
        <v>1059</v>
      </c>
      <c r="E289" s="3">
        <v>144.95555555555555</v>
      </c>
      <c r="F289" s="3">
        <f>Table3[[#This Row],[Total Hours Nurse Staffing]]/Table3[[#This Row],[MDS Census]]</f>
        <v>2.7574030354131538</v>
      </c>
      <c r="G289" s="3">
        <f>Table3[[#This Row],[Total Direct Care Staff Hours]]/Table3[[#This Row],[MDS Census]]</f>
        <v>2.4469408247738769</v>
      </c>
      <c r="H289" s="3">
        <f>Table3[[#This Row],[Total RN Hours (w/ Admin, DON)]]/Table3[[#This Row],[MDS Census]]</f>
        <v>0.35350375594051814</v>
      </c>
      <c r="I289" s="3">
        <f>Table3[[#This Row],[RN Hours (excl. Admin, DON)]]/Table3[[#This Row],[MDS Census]]</f>
        <v>0.16285604783075272</v>
      </c>
      <c r="J289" s="3">
        <f t="shared" si="5"/>
        <v>399.70088888888893</v>
      </c>
      <c r="K289" s="3">
        <f>SUM(Table3[[#This Row],[RN Hours (excl. Admin, DON)]], Table3[[#This Row],[LPN Hours (excl. Admin)]], Table3[[#This Row],[CNA Hours]], Table3[[#This Row],[NA TR Hours]], Table3[[#This Row],[Med Aide/Tech Hours]])</f>
        <v>354.69766666666663</v>
      </c>
      <c r="L289" s="3">
        <f>SUM(Table3[[#This Row],[RN Hours (excl. Admin, DON)]:[RN DON Hours]])</f>
        <v>51.242333333333328</v>
      </c>
      <c r="M289" s="3">
        <v>23.606888888888889</v>
      </c>
      <c r="N289" s="3">
        <v>20.749111111111105</v>
      </c>
      <c r="O289" s="3">
        <v>6.886333333333333</v>
      </c>
      <c r="P289" s="3">
        <f>SUM(Table3[[#This Row],[LPN Hours (excl. Admin)]:[LPN Admin Hours]])</f>
        <v>122.71933333333334</v>
      </c>
      <c r="Q289" s="3">
        <v>105.35155555555555</v>
      </c>
      <c r="R289" s="3">
        <v>17.367777777777782</v>
      </c>
      <c r="S289" s="3">
        <f>SUM(Table3[[#This Row],[CNA Hours]], Table3[[#This Row],[NA TR Hours]], Table3[[#This Row],[Med Aide/Tech Hours]])</f>
        <v>225.73922222222222</v>
      </c>
      <c r="T289" s="3">
        <v>168.13633333333334</v>
      </c>
      <c r="U289" s="3">
        <v>57.60288888888887</v>
      </c>
      <c r="V289" s="3">
        <v>0</v>
      </c>
      <c r="W289" s="3">
        <f>SUM(Table3[[#This Row],[RN Hours Contract]:[Med Aide Hours Contract]])</f>
        <v>94.893444444444441</v>
      </c>
      <c r="X289" s="3">
        <v>7.0505555555555555</v>
      </c>
      <c r="Y289" s="3">
        <v>5.0844444444444452</v>
      </c>
      <c r="Z289" s="3">
        <v>5.1433333333333335</v>
      </c>
      <c r="AA289" s="3">
        <v>44.665111111111109</v>
      </c>
      <c r="AB289" s="3">
        <v>0</v>
      </c>
      <c r="AC289" s="3">
        <v>32.949999999999996</v>
      </c>
      <c r="AD289" s="3">
        <v>0</v>
      </c>
      <c r="AE289" s="3">
        <v>0</v>
      </c>
      <c r="AF289" t="s">
        <v>287</v>
      </c>
      <c r="AG289" s="13">
        <v>4</v>
      </c>
      <c r="AQ289"/>
    </row>
    <row r="290" spans="1:43" x14ac:dyDescent="0.2">
      <c r="A290" t="s">
        <v>407</v>
      </c>
      <c r="B290" t="s">
        <v>698</v>
      </c>
      <c r="C290" t="s">
        <v>985</v>
      </c>
      <c r="D290" t="s">
        <v>1027</v>
      </c>
      <c r="E290" s="3">
        <v>111.14444444444445</v>
      </c>
      <c r="F290" s="3">
        <f>Table3[[#This Row],[Total Hours Nurse Staffing]]/Table3[[#This Row],[MDS Census]]</f>
        <v>3.8215325402379281</v>
      </c>
      <c r="G290" s="3">
        <f>Table3[[#This Row],[Total Direct Care Staff Hours]]/Table3[[#This Row],[MDS Census]]</f>
        <v>3.7265610316904922</v>
      </c>
      <c r="H290" s="3">
        <f>Table3[[#This Row],[Total RN Hours (w/ Admin, DON)]]/Table3[[#This Row],[MDS Census]]</f>
        <v>0.4296051184644607</v>
      </c>
      <c r="I290" s="3">
        <f>Table3[[#This Row],[RN Hours (excl. Admin, DON)]]/Table3[[#This Row],[MDS Census]]</f>
        <v>0.3346336099170249</v>
      </c>
      <c r="J290" s="3">
        <f t="shared" si="5"/>
        <v>424.74211111111106</v>
      </c>
      <c r="K290" s="3">
        <f>SUM(Table3[[#This Row],[RN Hours (excl. Admin, DON)]], Table3[[#This Row],[LPN Hours (excl. Admin)]], Table3[[#This Row],[CNA Hours]], Table3[[#This Row],[NA TR Hours]], Table3[[#This Row],[Med Aide/Tech Hours]])</f>
        <v>414.18655555555551</v>
      </c>
      <c r="L290" s="3">
        <f>SUM(Table3[[#This Row],[RN Hours (excl. Admin, DON)]:[RN DON Hours]])</f>
        <v>47.748222222222225</v>
      </c>
      <c r="M290" s="3">
        <v>37.192666666666668</v>
      </c>
      <c r="N290" s="3">
        <v>5.2222222222222223</v>
      </c>
      <c r="O290" s="3">
        <v>5.333333333333333</v>
      </c>
      <c r="P290" s="3">
        <f>SUM(Table3[[#This Row],[LPN Hours (excl. Admin)]:[LPN Admin Hours]])</f>
        <v>107.73955555555555</v>
      </c>
      <c r="Q290" s="3">
        <v>107.73955555555555</v>
      </c>
      <c r="R290" s="3">
        <v>0</v>
      </c>
      <c r="S290" s="3">
        <f>SUM(Table3[[#This Row],[CNA Hours]], Table3[[#This Row],[NA TR Hours]], Table3[[#This Row],[Med Aide/Tech Hours]])</f>
        <v>269.25433333333331</v>
      </c>
      <c r="T290" s="3">
        <v>269.25433333333331</v>
      </c>
      <c r="U290" s="3">
        <v>0</v>
      </c>
      <c r="V290" s="3">
        <v>0</v>
      </c>
      <c r="W290" s="3">
        <f>SUM(Table3[[#This Row],[RN Hours Contract]:[Med Aide Hours Contract]])</f>
        <v>52.249444444444457</v>
      </c>
      <c r="X290" s="3">
        <v>5.8825555555555535</v>
      </c>
      <c r="Y290" s="3">
        <v>0</v>
      </c>
      <c r="Z290" s="3">
        <v>0</v>
      </c>
      <c r="AA290" s="3">
        <v>33.680666666666674</v>
      </c>
      <c r="AB290" s="3">
        <v>0</v>
      </c>
      <c r="AC290" s="3">
        <v>12.686222222222225</v>
      </c>
      <c r="AD290" s="3">
        <v>0</v>
      </c>
      <c r="AE290" s="3">
        <v>0</v>
      </c>
      <c r="AF290" t="s">
        <v>288</v>
      </c>
      <c r="AG290" s="13">
        <v>4</v>
      </c>
      <c r="AQ290"/>
    </row>
    <row r="291" spans="1:43" x14ac:dyDescent="0.2">
      <c r="A291" t="s">
        <v>407</v>
      </c>
      <c r="B291" t="s">
        <v>699</v>
      </c>
      <c r="C291" t="s">
        <v>860</v>
      </c>
      <c r="D291" t="s">
        <v>1037</v>
      </c>
      <c r="E291" s="3">
        <v>63.18888888888889</v>
      </c>
      <c r="F291" s="3">
        <f>Table3[[#This Row],[Total Hours Nurse Staffing]]/Table3[[#This Row],[MDS Census]]</f>
        <v>3.5687884649199932</v>
      </c>
      <c r="G291" s="3">
        <f>Table3[[#This Row],[Total Direct Care Staff Hours]]/Table3[[#This Row],[MDS Census]]</f>
        <v>3.1315192544399508</v>
      </c>
      <c r="H291" s="3">
        <f>Table3[[#This Row],[Total RN Hours (w/ Admin, DON)]]/Table3[[#This Row],[MDS Census]]</f>
        <v>0.67490768419201685</v>
      </c>
      <c r="I291" s="3">
        <f>Table3[[#This Row],[RN Hours (excl. Admin, DON)]]/Table3[[#This Row],[MDS Census]]</f>
        <v>0.23763847371197469</v>
      </c>
      <c r="J291" s="3">
        <f t="shared" si="5"/>
        <v>225.50777777777779</v>
      </c>
      <c r="K291" s="3">
        <f>SUM(Table3[[#This Row],[RN Hours (excl. Admin, DON)]], Table3[[#This Row],[LPN Hours (excl. Admin)]], Table3[[#This Row],[CNA Hours]], Table3[[#This Row],[NA TR Hours]], Table3[[#This Row],[Med Aide/Tech Hours]])</f>
        <v>197.87722222222223</v>
      </c>
      <c r="L291" s="3">
        <f>SUM(Table3[[#This Row],[RN Hours (excl. Admin, DON)]:[RN DON Hours]])</f>
        <v>42.646666666666668</v>
      </c>
      <c r="M291" s="3">
        <v>15.016111111111112</v>
      </c>
      <c r="N291" s="3">
        <v>21.941666666666666</v>
      </c>
      <c r="O291" s="3">
        <v>5.6888888888888891</v>
      </c>
      <c r="P291" s="3">
        <f>SUM(Table3[[#This Row],[LPN Hours (excl. Admin)]:[LPN Admin Hours]])</f>
        <v>65.891666666666666</v>
      </c>
      <c r="Q291" s="3">
        <v>65.891666666666666</v>
      </c>
      <c r="R291" s="3">
        <v>0</v>
      </c>
      <c r="S291" s="3">
        <f>SUM(Table3[[#This Row],[CNA Hours]], Table3[[#This Row],[NA TR Hours]], Table3[[#This Row],[Med Aide/Tech Hours]])</f>
        <v>116.96944444444445</v>
      </c>
      <c r="T291" s="3">
        <v>116.96944444444445</v>
      </c>
      <c r="U291" s="3">
        <v>0</v>
      </c>
      <c r="V291" s="3">
        <v>0</v>
      </c>
      <c r="W291" s="3">
        <f>SUM(Table3[[#This Row],[RN Hours Contract]:[Med Aide Hours Contract]])</f>
        <v>44.794444444444444</v>
      </c>
      <c r="X291" s="3">
        <v>0</v>
      </c>
      <c r="Y291" s="3">
        <v>0</v>
      </c>
      <c r="Z291" s="3">
        <v>0</v>
      </c>
      <c r="AA291" s="3">
        <v>14.094444444444445</v>
      </c>
      <c r="AB291" s="3">
        <v>0</v>
      </c>
      <c r="AC291" s="3">
        <v>30.7</v>
      </c>
      <c r="AD291" s="3">
        <v>0</v>
      </c>
      <c r="AE291" s="3">
        <v>0</v>
      </c>
      <c r="AF291" t="s">
        <v>289</v>
      </c>
      <c r="AG291" s="13">
        <v>4</v>
      </c>
      <c r="AQ291"/>
    </row>
    <row r="292" spans="1:43" x14ac:dyDescent="0.2">
      <c r="A292" t="s">
        <v>407</v>
      </c>
      <c r="B292" t="s">
        <v>700</v>
      </c>
      <c r="C292" t="s">
        <v>986</v>
      </c>
      <c r="D292" t="s">
        <v>1057</v>
      </c>
      <c r="E292" s="3">
        <v>23.866666666666667</v>
      </c>
      <c r="F292" s="3">
        <f>Table3[[#This Row],[Total Hours Nurse Staffing]]/Table3[[#This Row],[MDS Census]]</f>
        <v>5.6234869646182499</v>
      </c>
      <c r="G292" s="3">
        <f>Table3[[#This Row],[Total Direct Care Staff Hours]]/Table3[[#This Row],[MDS Census]]</f>
        <v>5.1327979515828677</v>
      </c>
      <c r="H292" s="3">
        <f>Table3[[#This Row],[Total RN Hours (w/ Admin, DON)]]/Table3[[#This Row],[MDS Census]]</f>
        <v>0.92190409683426455</v>
      </c>
      <c r="I292" s="3">
        <f>Table3[[#This Row],[RN Hours (excl. Admin, DON)]]/Table3[[#This Row],[MDS Census]]</f>
        <v>0.43121508379888263</v>
      </c>
      <c r="J292" s="3">
        <f t="shared" si="5"/>
        <v>134.2138888888889</v>
      </c>
      <c r="K292" s="3">
        <f>SUM(Table3[[#This Row],[RN Hours (excl. Admin, DON)]], Table3[[#This Row],[LPN Hours (excl. Admin)]], Table3[[#This Row],[CNA Hours]], Table3[[#This Row],[NA TR Hours]], Table3[[#This Row],[Med Aide/Tech Hours]])</f>
        <v>122.50277777777778</v>
      </c>
      <c r="L292" s="3">
        <f>SUM(Table3[[#This Row],[RN Hours (excl. Admin, DON)]:[RN DON Hours]])</f>
        <v>22.00277777777778</v>
      </c>
      <c r="M292" s="3">
        <v>10.291666666666666</v>
      </c>
      <c r="N292" s="3">
        <v>2.2444444444444445</v>
      </c>
      <c r="O292" s="3">
        <v>9.4666666666666668</v>
      </c>
      <c r="P292" s="3">
        <f>SUM(Table3[[#This Row],[LPN Hours (excl. Admin)]:[LPN Admin Hours]])</f>
        <v>42.530555555555559</v>
      </c>
      <c r="Q292" s="3">
        <v>42.530555555555559</v>
      </c>
      <c r="R292" s="3">
        <v>0</v>
      </c>
      <c r="S292" s="3">
        <f>SUM(Table3[[#This Row],[CNA Hours]], Table3[[#This Row],[NA TR Hours]], Table3[[#This Row],[Med Aide/Tech Hours]])</f>
        <v>69.680555555555557</v>
      </c>
      <c r="T292" s="3">
        <v>69.680555555555557</v>
      </c>
      <c r="U292" s="3">
        <v>0</v>
      </c>
      <c r="V292" s="3">
        <v>0</v>
      </c>
      <c r="W292" s="3">
        <f>SUM(Table3[[#This Row],[RN Hours Contract]:[Med Aide Hours Contract]])</f>
        <v>0</v>
      </c>
      <c r="X292" s="3">
        <v>0</v>
      </c>
      <c r="Y292" s="3">
        <v>0</v>
      </c>
      <c r="Z292" s="3">
        <v>0</v>
      </c>
      <c r="AA292" s="3">
        <v>0</v>
      </c>
      <c r="AB292" s="3">
        <v>0</v>
      </c>
      <c r="AC292" s="3">
        <v>0</v>
      </c>
      <c r="AD292" s="3">
        <v>0</v>
      </c>
      <c r="AE292" s="3">
        <v>0</v>
      </c>
      <c r="AF292" t="s">
        <v>290</v>
      </c>
      <c r="AG292" s="13">
        <v>4</v>
      </c>
      <c r="AQ292"/>
    </row>
    <row r="293" spans="1:43" x14ac:dyDescent="0.2">
      <c r="A293" t="s">
        <v>407</v>
      </c>
      <c r="B293" t="s">
        <v>701</v>
      </c>
      <c r="C293" t="s">
        <v>987</v>
      </c>
      <c r="D293" t="s">
        <v>1018</v>
      </c>
      <c r="E293" s="3">
        <v>37.93333333333333</v>
      </c>
      <c r="F293" s="3">
        <f>Table3[[#This Row],[Total Hours Nurse Staffing]]/Table3[[#This Row],[MDS Census]]</f>
        <v>3.6218834212067965</v>
      </c>
      <c r="G293" s="3">
        <f>Table3[[#This Row],[Total Direct Care Staff Hours]]/Table3[[#This Row],[MDS Census]]</f>
        <v>3.0799970708845934</v>
      </c>
      <c r="H293" s="3">
        <f>Table3[[#This Row],[Total RN Hours (w/ Admin, DON)]]/Table3[[#This Row],[MDS Census]]</f>
        <v>1.2986057410661982</v>
      </c>
      <c r="I293" s="3">
        <f>Table3[[#This Row],[RN Hours (excl. Admin, DON)]]/Table3[[#This Row],[MDS Census]]</f>
        <v>0.87681312243702414</v>
      </c>
      <c r="J293" s="3">
        <f t="shared" si="5"/>
        <v>137.39011111111114</v>
      </c>
      <c r="K293" s="3">
        <f>SUM(Table3[[#This Row],[RN Hours (excl. Admin, DON)]], Table3[[#This Row],[LPN Hours (excl. Admin)]], Table3[[#This Row],[CNA Hours]], Table3[[#This Row],[NA TR Hours]], Table3[[#This Row],[Med Aide/Tech Hours]])</f>
        <v>116.83455555555557</v>
      </c>
      <c r="L293" s="3">
        <f>SUM(Table3[[#This Row],[RN Hours (excl. Admin, DON)]:[RN DON Hours]])</f>
        <v>49.260444444444445</v>
      </c>
      <c r="M293" s="3">
        <v>33.260444444444445</v>
      </c>
      <c r="N293" s="3">
        <v>11.2</v>
      </c>
      <c r="O293" s="3">
        <v>4.8</v>
      </c>
      <c r="P293" s="3">
        <f>SUM(Table3[[#This Row],[LPN Hours (excl. Admin)]:[LPN Admin Hours]])</f>
        <v>27.955333333333336</v>
      </c>
      <c r="Q293" s="3">
        <v>23.399777777777778</v>
      </c>
      <c r="R293" s="3">
        <v>4.5555555555555554</v>
      </c>
      <c r="S293" s="3">
        <f>SUM(Table3[[#This Row],[CNA Hours]], Table3[[#This Row],[NA TR Hours]], Table3[[#This Row],[Med Aide/Tech Hours]])</f>
        <v>60.174333333333337</v>
      </c>
      <c r="T293" s="3">
        <v>45.13666666666667</v>
      </c>
      <c r="U293" s="3">
        <v>14.948555555555554</v>
      </c>
      <c r="V293" s="3">
        <v>8.9111111111111113E-2</v>
      </c>
      <c r="W293" s="3">
        <f>SUM(Table3[[#This Row],[RN Hours Contract]:[Med Aide Hours Contract]])</f>
        <v>0</v>
      </c>
      <c r="X293" s="3">
        <v>0</v>
      </c>
      <c r="Y293" s="3">
        <v>0</v>
      </c>
      <c r="Z293" s="3">
        <v>0</v>
      </c>
      <c r="AA293" s="3">
        <v>0</v>
      </c>
      <c r="AB293" s="3">
        <v>0</v>
      </c>
      <c r="AC293" s="3">
        <v>0</v>
      </c>
      <c r="AD293" s="3">
        <v>0</v>
      </c>
      <c r="AE293" s="3">
        <v>0</v>
      </c>
      <c r="AF293" t="s">
        <v>291</v>
      </c>
      <c r="AG293" s="13">
        <v>4</v>
      </c>
      <c r="AQ293"/>
    </row>
    <row r="294" spans="1:43" x14ac:dyDescent="0.2">
      <c r="A294" t="s">
        <v>407</v>
      </c>
      <c r="B294" t="s">
        <v>702</v>
      </c>
      <c r="C294" t="s">
        <v>837</v>
      </c>
      <c r="D294" t="s">
        <v>1038</v>
      </c>
      <c r="E294" s="3">
        <v>68.63333333333334</v>
      </c>
      <c r="F294" s="3">
        <f>Table3[[#This Row],[Total Hours Nurse Staffing]]/Table3[[#This Row],[MDS Census]]</f>
        <v>3.8360255787599149</v>
      </c>
      <c r="G294" s="3">
        <f>Table3[[#This Row],[Total Direct Care Staff Hours]]/Table3[[#This Row],[MDS Census]]</f>
        <v>3.6113615023474175</v>
      </c>
      <c r="H294" s="3">
        <f>Table3[[#This Row],[Total RN Hours (w/ Admin, DON)]]/Table3[[#This Row],[MDS Census]]</f>
        <v>0.43552695483244286</v>
      </c>
      <c r="I294" s="3">
        <f>Table3[[#This Row],[RN Hours (excl. Admin, DON)]]/Table3[[#This Row],[MDS Census]]</f>
        <v>0.21086287841994492</v>
      </c>
      <c r="J294" s="3">
        <f t="shared" si="5"/>
        <v>263.27922222222219</v>
      </c>
      <c r="K294" s="3">
        <f>SUM(Table3[[#This Row],[RN Hours (excl. Admin, DON)]], Table3[[#This Row],[LPN Hours (excl. Admin)]], Table3[[#This Row],[CNA Hours]], Table3[[#This Row],[NA TR Hours]], Table3[[#This Row],[Med Aide/Tech Hours]])</f>
        <v>247.85977777777777</v>
      </c>
      <c r="L294" s="3">
        <f>SUM(Table3[[#This Row],[RN Hours (excl. Admin, DON)]:[RN DON Hours]])</f>
        <v>29.891666666666666</v>
      </c>
      <c r="M294" s="3">
        <v>14.472222222222221</v>
      </c>
      <c r="N294" s="3">
        <v>8.4416666666666664</v>
      </c>
      <c r="O294" s="3">
        <v>6.9777777777777779</v>
      </c>
      <c r="P294" s="3">
        <f>SUM(Table3[[#This Row],[LPN Hours (excl. Admin)]:[LPN Admin Hours]])</f>
        <v>64.401777777777781</v>
      </c>
      <c r="Q294" s="3">
        <v>64.401777777777781</v>
      </c>
      <c r="R294" s="3">
        <v>0</v>
      </c>
      <c r="S294" s="3">
        <f>SUM(Table3[[#This Row],[CNA Hours]], Table3[[#This Row],[NA TR Hours]], Table3[[#This Row],[Med Aide/Tech Hours]])</f>
        <v>168.98577777777777</v>
      </c>
      <c r="T294" s="3">
        <v>168.98577777777777</v>
      </c>
      <c r="U294" s="3">
        <v>0</v>
      </c>
      <c r="V294" s="3">
        <v>0</v>
      </c>
      <c r="W294" s="3">
        <f>SUM(Table3[[#This Row],[RN Hours Contract]:[Med Aide Hours Contract]])</f>
        <v>65.86333333333333</v>
      </c>
      <c r="X294" s="3">
        <v>1.2509999999999999</v>
      </c>
      <c r="Y294" s="3">
        <v>0</v>
      </c>
      <c r="Z294" s="3">
        <v>0</v>
      </c>
      <c r="AA294" s="3">
        <v>22.674222222222227</v>
      </c>
      <c r="AB294" s="3">
        <v>0</v>
      </c>
      <c r="AC294" s="3">
        <v>41.938111111111098</v>
      </c>
      <c r="AD294" s="3">
        <v>0</v>
      </c>
      <c r="AE294" s="3">
        <v>0</v>
      </c>
      <c r="AF294" t="s">
        <v>292</v>
      </c>
      <c r="AG294" s="13">
        <v>4</v>
      </c>
      <c r="AQ294"/>
    </row>
    <row r="295" spans="1:43" x14ac:dyDescent="0.2">
      <c r="A295" t="s">
        <v>407</v>
      </c>
      <c r="B295" t="s">
        <v>703</v>
      </c>
      <c r="C295" t="s">
        <v>877</v>
      </c>
      <c r="D295" t="s">
        <v>1051</v>
      </c>
      <c r="E295" s="3">
        <v>80.933333333333337</v>
      </c>
      <c r="F295" s="3">
        <f>Table3[[#This Row],[Total Hours Nurse Staffing]]/Table3[[#This Row],[MDS Census]]</f>
        <v>2.9539497528830312</v>
      </c>
      <c r="G295" s="3">
        <f>Table3[[#This Row],[Total Direct Care Staff Hours]]/Table3[[#This Row],[MDS Census]]</f>
        <v>2.56995057660626</v>
      </c>
      <c r="H295" s="3">
        <f>Table3[[#This Row],[Total RN Hours (w/ Admin, DON)]]/Table3[[#This Row],[MDS Census]]</f>
        <v>0.46685749588138387</v>
      </c>
      <c r="I295" s="3">
        <f>Table3[[#This Row],[RN Hours (excl. Admin, DON)]]/Table3[[#This Row],[MDS Census]]</f>
        <v>8.2858319604612846E-2</v>
      </c>
      <c r="J295" s="3">
        <f t="shared" si="5"/>
        <v>239.07300000000001</v>
      </c>
      <c r="K295" s="3">
        <f>SUM(Table3[[#This Row],[RN Hours (excl. Admin, DON)]], Table3[[#This Row],[LPN Hours (excl. Admin)]], Table3[[#This Row],[CNA Hours]], Table3[[#This Row],[NA TR Hours]], Table3[[#This Row],[Med Aide/Tech Hours]])</f>
        <v>207.99466666666666</v>
      </c>
      <c r="L295" s="3">
        <f>SUM(Table3[[#This Row],[RN Hours (excl. Admin, DON)]:[RN DON Hours]])</f>
        <v>37.784333333333336</v>
      </c>
      <c r="M295" s="3">
        <v>6.7059999999999995</v>
      </c>
      <c r="N295" s="3">
        <v>25.389444444444447</v>
      </c>
      <c r="O295" s="3">
        <v>5.6888888888888891</v>
      </c>
      <c r="P295" s="3">
        <f>SUM(Table3[[#This Row],[LPN Hours (excl. Admin)]:[LPN Admin Hours]])</f>
        <v>57.273111111111113</v>
      </c>
      <c r="Q295" s="3">
        <v>57.273111111111113</v>
      </c>
      <c r="R295" s="3">
        <v>0</v>
      </c>
      <c r="S295" s="3">
        <f>SUM(Table3[[#This Row],[CNA Hours]], Table3[[#This Row],[NA TR Hours]], Table3[[#This Row],[Med Aide/Tech Hours]])</f>
        <v>144.01555555555555</v>
      </c>
      <c r="T295" s="3">
        <v>143.32966666666667</v>
      </c>
      <c r="U295" s="3">
        <v>0</v>
      </c>
      <c r="V295" s="3">
        <v>0.68588888888888888</v>
      </c>
      <c r="W295" s="3">
        <f>SUM(Table3[[#This Row],[RN Hours Contract]:[Med Aide Hours Contract]])</f>
        <v>6.1111111111111109E-2</v>
      </c>
      <c r="X295" s="3">
        <v>0</v>
      </c>
      <c r="Y295" s="3">
        <v>6.1111111111111109E-2</v>
      </c>
      <c r="Z295" s="3">
        <v>0</v>
      </c>
      <c r="AA295" s="3">
        <v>0</v>
      </c>
      <c r="AB295" s="3">
        <v>0</v>
      </c>
      <c r="AC295" s="3">
        <v>0</v>
      </c>
      <c r="AD295" s="3">
        <v>0</v>
      </c>
      <c r="AE295" s="3">
        <v>0</v>
      </c>
      <c r="AF295" t="s">
        <v>293</v>
      </c>
      <c r="AG295" s="13">
        <v>4</v>
      </c>
      <c r="AQ295"/>
    </row>
    <row r="296" spans="1:43" x14ac:dyDescent="0.2">
      <c r="A296" t="s">
        <v>407</v>
      </c>
      <c r="B296" t="s">
        <v>704</v>
      </c>
      <c r="C296" t="s">
        <v>889</v>
      </c>
      <c r="D296" t="s">
        <v>1048</v>
      </c>
      <c r="E296" s="3">
        <v>29.944444444444443</v>
      </c>
      <c r="F296" s="3">
        <f>Table3[[#This Row],[Total Hours Nurse Staffing]]/Table3[[#This Row],[MDS Census]]</f>
        <v>4.2104378478664195</v>
      </c>
      <c r="G296" s="3">
        <f>Table3[[#This Row],[Total Direct Care Staff Hours]]/Table3[[#This Row],[MDS Census]]</f>
        <v>3.8173654916512065</v>
      </c>
      <c r="H296" s="3">
        <f>Table3[[#This Row],[Total RN Hours (w/ Admin, DON)]]/Table3[[#This Row],[MDS Census]]</f>
        <v>1.1574063079777366</v>
      </c>
      <c r="I296" s="3">
        <f>Table3[[#This Row],[RN Hours (excl. Admin, DON)]]/Table3[[#This Row],[MDS Census]]</f>
        <v>0.76433395176252328</v>
      </c>
      <c r="J296" s="3">
        <f t="shared" si="5"/>
        <v>126.07922222222223</v>
      </c>
      <c r="K296" s="3">
        <f>SUM(Table3[[#This Row],[RN Hours (excl. Admin, DON)]], Table3[[#This Row],[LPN Hours (excl. Admin)]], Table3[[#This Row],[CNA Hours]], Table3[[#This Row],[NA TR Hours]], Table3[[#This Row],[Med Aide/Tech Hours]])</f>
        <v>114.3088888888889</v>
      </c>
      <c r="L296" s="3">
        <f>SUM(Table3[[#This Row],[RN Hours (excl. Admin, DON)]:[RN DON Hours]])</f>
        <v>34.657888888888891</v>
      </c>
      <c r="M296" s="3">
        <v>22.887555555555558</v>
      </c>
      <c r="N296" s="3">
        <v>6.0203333333333324</v>
      </c>
      <c r="O296" s="3">
        <v>5.75</v>
      </c>
      <c r="P296" s="3">
        <f>SUM(Table3[[#This Row],[LPN Hours (excl. Admin)]:[LPN Admin Hours]])</f>
        <v>27.261111111111113</v>
      </c>
      <c r="Q296" s="3">
        <v>27.261111111111113</v>
      </c>
      <c r="R296" s="3">
        <v>0</v>
      </c>
      <c r="S296" s="3">
        <f>SUM(Table3[[#This Row],[CNA Hours]], Table3[[#This Row],[NA TR Hours]], Table3[[#This Row],[Med Aide/Tech Hours]])</f>
        <v>64.160222222222231</v>
      </c>
      <c r="T296" s="3">
        <v>64.104666666666674</v>
      </c>
      <c r="U296" s="3">
        <v>0</v>
      </c>
      <c r="V296" s="3">
        <v>5.5555555555555552E-2</v>
      </c>
      <c r="W296" s="3">
        <f>SUM(Table3[[#This Row],[RN Hours Contract]:[Med Aide Hours Contract]])</f>
        <v>1.6222222222222222</v>
      </c>
      <c r="X296" s="3">
        <v>0</v>
      </c>
      <c r="Y296" s="3">
        <v>0</v>
      </c>
      <c r="Z296" s="3">
        <v>0</v>
      </c>
      <c r="AA296" s="3">
        <v>0.5444444444444444</v>
      </c>
      <c r="AB296" s="3">
        <v>0</v>
      </c>
      <c r="AC296" s="3">
        <v>1.0777777777777777</v>
      </c>
      <c r="AD296" s="3">
        <v>0</v>
      </c>
      <c r="AE296" s="3">
        <v>0</v>
      </c>
      <c r="AF296" t="s">
        <v>294</v>
      </c>
      <c r="AG296" s="13">
        <v>4</v>
      </c>
      <c r="AQ296"/>
    </row>
    <row r="297" spans="1:43" x14ac:dyDescent="0.2">
      <c r="A297" t="s">
        <v>407</v>
      </c>
      <c r="B297" t="s">
        <v>705</v>
      </c>
      <c r="C297" t="s">
        <v>988</v>
      </c>
      <c r="D297" t="s">
        <v>1015</v>
      </c>
      <c r="E297" s="3">
        <v>62.766666666666666</v>
      </c>
      <c r="F297" s="3">
        <f>Table3[[#This Row],[Total Hours Nurse Staffing]]/Table3[[#This Row],[MDS Census]]</f>
        <v>4.0754292795184988</v>
      </c>
      <c r="G297" s="3">
        <f>Table3[[#This Row],[Total Direct Care Staff Hours]]/Table3[[#This Row],[MDS Census]]</f>
        <v>3.7196140909895559</v>
      </c>
      <c r="H297" s="3">
        <f>Table3[[#This Row],[Total RN Hours (w/ Admin, DON)]]/Table3[[#This Row],[MDS Census]]</f>
        <v>1.2018817489821207</v>
      </c>
      <c r="I297" s="3">
        <f>Table3[[#This Row],[RN Hours (excl. Admin, DON)]]/Table3[[#This Row],[MDS Census]]</f>
        <v>0.85173127987254393</v>
      </c>
      <c r="J297" s="3">
        <f t="shared" si="5"/>
        <v>255.80111111111108</v>
      </c>
      <c r="K297" s="3">
        <f>SUM(Table3[[#This Row],[RN Hours (excl. Admin, DON)]], Table3[[#This Row],[LPN Hours (excl. Admin)]], Table3[[#This Row],[CNA Hours]], Table3[[#This Row],[NA TR Hours]], Table3[[#This Row],[Med Aide/Tech Hours]])</f>
        <v>233.4677777777778</v>
      </c>
      <c r="L297" s="3">
        <f>SUM(Table3[[#This Row],[RN Hours (excl. Admin, DON)]:[RN DON Hours]])</f>
        <v>75.438111111111112</v>
      </c>
      <c r="M297" s="3">
        <v>53.460333333333338</v>
      </c>
      <c r="N297" s="3">
        <v>16.911111111111111</v>
      </c>
      <c r="O297" s="3">
        <v>5.0666666666666664</v>
      </c>
      <c r="P297" s="3">
        <f>SUM(Table3[[#This Row],[LPN Hours (excl. Admin)]:[LPN Admin Hours]])</f>
        <v>44.51</v>
      </c>
      <c r="Q297" s="3">
        <v>44.154444444444444</v>
      </c>
      <c r="R297" s="3">
        <v>0.35555555555555557</v>
      </c>
      <c r="S297" s="3">
        <f>SUM(Table3[[#This Row],[CNA Hours]], Table3[[#This Row],[NA TR Hours]], Table3[[#This Row],[Med Aide/Tech Hours]])</f>
        <v>135.85299999999998</v>
      </c>
      <c r="T297" s="3">
        <v>127.25888888888888</v>
      </c>
      <c r="U297" s="3">
        <v>8.594111111111113</v>
      </c>
      <c r="V297" s="3">
        <v>0</v>
      </c>
      <c r="W297" s="3">
        <f>SUM(Table3[[#This Row],[RN Hours Contract]:[Med Aide Hours Contract]])</f>
        <v>0</v>
      </c>
      <c r="X297" s="3">
        <v>0</v>
      </c>
      <c r="Y297" s="3">
        <v>0</v>
      </c>
      <c r="Z297" s="3">
        <v>0</v>
      </c>
      <c r="AA297" s="3">
        <v>0</v>
      </c>
      <c r="AB297" s="3">
        <v>0</v>
      </c>
      <c r="AC297" s="3">
        <v>0</v>
      </c>
      <c r="AD297" s="3">
        <v>0</v>
      </c>
      <c r="AE297" s="3">
        <v>0</v>
      </c>
      <c r="AF297" t="s">
        <v>295</v>
      </c>
      <c r="AG297" s="13">
        <v>4</v>
      </c>
      <c r="AQ297"/>
    </row>
    <row r="298" spans="1:43" x14ac:dyDescent="0.2">
      <c r="A298" t="s">
        <v>407</v>
      </c>
      <c r="B298" t="s">
        <v>706</v>
      </c>
      <c r="C298" t="s">
        <v>838</v>
      </c>
      <c r="D298" t="s">
        <v>1042</v>
      </c>
      <c r="E298" s="3">
        <v>149.57777777777778</v>
      </c>
      <c r="F298" s="3">
        <f>Table3[[#This Row],[Total Hours Nurse Staffing]]/Table3[[#This Row],[MDS Census]]</f>
        <v>3.5783286287327289</v>
      </c>
      <c r="G298" s="3">
        <f>Table3[[#This Row],[Total Direct Care Staff Hours]]/Table3[[#This Row],[MDS Census]]</f>
        <v>2.9693366513148116</v>
      </c>
      <c r="H298" s="3">
        <f>Table3[[#This Row],[Total RN Hours (w/ Admin, DON)]]/Table3[[#This Row],[MDS Census]]</f>
        <v>0.17682216609716239</v>
      </c>
      <c r="I298" s="3">
        <f>Table3[[#This Row],[RN Hours (excl. Admin, DON)]]/Table3[[#This Row],[MDS Census]]</f>
        <v>8.0346902391917996E-2</v>
      </c>
      <c r="J298" s="3">
        <f t="shared" si="5"/>
        <v>535.23844444444444</v>
      </c>
      <c r="K298" s="3">
        <f>SUM(Table3[[#This Row],[RN Hours (excl. Admin, DON)]], Table3[[#This Row],[LPN Hours (excl. Admin)]], Table3[[#This Row],[CNA Hours]], Table3[[#This Row],[NA TR Hours]], Table3[[#This Row],[Med Aide/Tech Hours]])</f>
        <v>444.14677777777774</v>
      </c>
      <c r="L298" s="3">
        <f>SUM(Table3[[#This Row],[RN Hours (excl. Admin, DON)]:[RN DON Hours]])</f>
        <v>26.448666666666668</v>
      </c>
      <c r="M298" s="3">
        <v>12.018111111111113</v>
      </c>
      <c r="N298" s="3">
        <v>9.8083333333333336</v>
      </c>
      <c r="O298" s="3">
        <v>4.6222222222222218</v>
      </c>
      <c r="P298" s="3">
        <f>SUM(Table3[[#This Row],[LPN Hours (excl. Admin)]:[LPN Admin Hours]])</f>
        <v>200.57177777777775</v>
      </c>
      <c r="Q298" s="3">
        <v>123.91066666666666</v>
      </c>
      <c r="R298" s="3">
        <v>76.661111111111111</v>
      </c>
      <c r="S298" s="3">
        <f>SUM(Table3[[#This Row],[CNA Hours]], Table3[[#This Row],[NA TR Hours]], Table3[[#This Row],[Med Aide/Tech Hours]])</f>
        <v>308.21799999999996</v>
      </c>
      <c r="T298" s="3">
        <v>298.1152222222222</v>
      </c>
      <c r="U298" s="3">
        <v>0</v>
      </c>
      <c r="V298" s="3">
        <v>10.102777777777778</v>
      </c>
      <c r="W298" s="3">
        <f>SUM(Table3[[#This Row],[RN Hours Contract]:[Med Aide Hours Contract]])</f>
        <v>129.38955555555557</v>
      </c>
      <c r="X298" s="3">
        <v>5.0542222222222231</v>
      </c>
      <c r="Y298" s="3">
        <v>7.822222222222222</v>
      </c>
      <c r="Z298" s="3">
        <v>0</v>
      </c>
      <c r="AA298" s="3">
        <v>39.557888888888897</v>
      </c>
      <c r="AB298" s="3">
        <v>22.755555555555556</v>
      </c>
      <c r="AC298" s="3">
        <v>54.199666666666673</v>
      </c>
      <c r="AD298" s="3">
        <v>0</v>
      </c>
      <c r="AE298" s="3">
        <v>0</v>
      </c>
      <c r="AF298" t="s">
        <v>296</v>
      </c>
      <c r="AG298" s="13">
        <v>4</v>
      </c>
      <c r="AQ298"/>
    </row>
    <row r="299" spans="1:43" x14ac:dyDescent="0.2">
      <c r="A299" t="s">
        <v>407</v>
      </c>
      <c r="B299" t="s">
        <v>707</v>
      </c>
      <c r="C299" t="s">
        <v>989</v>
      </c>
      <c r="D299" t="s">
        <v>1047</v>
      </c>
      <c r="E299" s="3">
        <v>52.177777777777777</v>
      </c>
      <c r="F299" s="3">
        <f>Table3[[#This Row],[Total Hours Nurse Staffing]]/Table3[[#This Row],[MDS Census]]</f>
        <v>3.9763160136286197</v>
      </c>
      <c r="G299" s="3">
        <f>Table3[[#This Row],[Total Direct Care Staff Hours]]/Table3[[#This Row],[MDS Census]]</f>
        <v>3.5363224020442927</v>
      </c>
      <c r="H299" s="3">
        <f>Table3[[#This Row],[Total RN Hours (w/ Admin, DON)]]/Table3[[#This Row],[MDS Census]]</f>
        <v>0.64391396933560474</v>
      </c>
      <c r="I299" s="3">
        <f>Table3[[#This Row],[RN Hours (excl. Admin, DON)]]/Table3[[#This Row],[MDS Census]]</f>
        <v>0.32353918228279382</v>
      </c>
      <c r="J299" s="3">
        <f t="shared" si="5"/>
        <v>207.47533333333331</v>
      </c>
      <c r="K299" s="3">
        <f>SUM(Table3[[#This Row],[RN Hours (excl. Admin, DON)]], Table3[[#This Row],[LPN Hours (excl. Admin)]], Table3[[#This Row],[CNA Hours]], Table3[[#This Row],[NA TR Hours]], Table3[[#This Row],[Med Aide/Tech Hours]])</f>
        <v>184.51744444444444</v>
      </c>
      <c r="L299" s="3">
        <f>SUM(Table3[[#This Row],[RN Hours (excl. Admin, DON)]:[RN DON Hours]])</f>
        <v>33.597999999999999</v>
      </c>
      <c r="M299" s="3">
        <v>16.881555555555554</v>
      </c>
      <c r="N299" s="3">
        <v>11.472</v>
      </c>
      <c r="O299" s="3">
        <v>5.2444444444444445</v>
      </c>
      <c r="P299" s="3">
        <f>SUM(Table3[[#This Row],[LPN Hours (excl. Admin)]:[LPN Admin Hours]])</f>
        <v>66.663666666666671</v>
      </c>
      <c r="Q299" s="3">
        <v>60.422222222222224</v>
      </c>
      <c r="R299" s="3">
        <v>6.2414444444444461</v>
      </c>
      <c r="S299" s="3">
        <f>SUM(Table3[[#This Row],[CNA Hours]], Table3[[#This Row],[NA TR Hours]], Table3[[#This Row],[Med Aide/Tech Hours]])</f>
        <v>107.21366666666665</v>
      </c>
      <c r="T299" s="3">
        <v>105.2221111111111</v>
      </c>
      <c r="U299" s="3">
        <v>1.9915555555555557</v>
      </c>
      <c r="V299" s="3">
        <v>0</v>
      </c>
      <c r="W299" s="3">
        <f>SUM(Table3[[#This Row],[RN Hours Contract]:[Med Aide Hours Contract]])</f>
        <v>0</v>
      </c>
      <c r="X299" s="3">
        <v>0</v>
      </c>
      <c r="Y299" s="3">
        <v>0</v>
      </c>
      <c r="Z299" s="3">
        <v>0</v>
      </c>
      <c r="AA299" s="3">
        <v>0</v>
      </c>
      <c r="AB299" s="3">
        <v>0</v>
      </c>
      <c r="AC299" s="3">
        <v>0</v>
      </c>
      <c r="AD299" s="3">
        <v>0</v>
      </c>
      <c r="AE299" s="3">
        <v>0</v>
      </c>
      <c r="AF299" t="s">
        <v>297</v>
      </c>
      <c r="AG299" s="13">
        <v>4</v>
      </c>
      <c r="AQ299"/>
    </row>
    <row r="300" spans="1:43" x14ac:dyDescent="0.2">
      <c r="A300" t="s">
        <v>407</v>
      </c>
      <c r="B300" t="s">
        <v>708</v>
      </c>
      <c r="C300" t="s">
        <v>990</v>
      </c>
      <c r="D300" t="s">
        <v>1014</v>
      </c>
      <c r="E300" s="3">
        <v>50.577777777777776</v>
      </c>
      <c r="F300" s="3">
        <f>Table3[[#This Row],[Total Hours Nurse Staffing]]/Table3[[#This Row],[MDS Census]]</f>
        <v>4.5516014938488576</v>
      </c>
      <c r="G300" s="3">
        <f>Table3[[#This Row],[Total Direct Care Staff Hours]]/Table3[[#This Row],[MDS Census]]</f>
        <v>4.1750087873462221</v>
      </c>
      <c r="H300" s="3">
        <f>Table3[[#This Row],[Total RN Hours (w/ Admin, DON)]]/Table3[[#This Row],[MDS Census]]</f>
        <v>1.1258721441124779</v>
      </c>
      <c r="I300" s="3">
        <f>Table3[[#This Row],[RN Hours (excl. Admin, DON)]]/Table3[[#This Row],[MDS Census]]</f>
        <v>0.74927943760984184</v>
      </c>
      <c r="J300" s="3">
        <f t="shared" si="5"/>
        <v>230.20988888888888</v>
      </c>
      <c r="K300" s="3">
        <f>SUM(Table3[[#This Row],[RN Hours (excl. Admin, DON)]], Table3[[#This Row],[LPN Hours (excl. Admin)]], Table3[[#This Row],[CNA Hours]], Table3[[#This Row],[NA TR Hours]], Table3[[#This Row],[Med Aide/Tech Hours]])</f>
        <v>211.16266666666667</v>
      </c>
      <c r="L300" s="3">
        <f>SUM(Table3[[#This Row],[RN Hours (excl. Admin, DON)]:[RN DON Hours]])</f>
        <v>56.944111111111106</v>
      </c>
      <c r="M300" s="3">
        <v>37.896888888888888</v>
      </c>
      <c r="N300" s="3">
        <v>13.647222222222222</v>
      </c>
      <c r="O300" s="3">
        <v>5.4</v>
      </c>
      <c r="P300" s="3">
        <f>SUM(Table3[[#This Row],[LPN Hours (excl. Admin)]:[LPN Admin Hours]])</f>
        <v>46.202777777777776</v>
      </c>
      <c r="Q300" s="3">
        <v>46.202777777777776</v>
      </c>
      <c r="R300" s="3">
        <v>0</v>
      </c>
      <c r="S300" s="3">
        <f>SUM(Table3[[#This Row],[CNA Hours]], Table3[[#This Row],[NA TR Hours]], Table3[[#This Row],[Med Aide/Tech Hours]])</f>
        <v>127.063</v>
      </c>
      <c r="T300" s="3">
        <v>122.6768888888889</v>
      </c>
      <c r="U300" s="3">
        <v>0</v>
      </c>
      <c r="V300" s="3">
        <v>4.3861111111111111</v>
      </c>
      <c r="W300" s="3">
        <f>SUM(Table3[[#This Row],[RN Hours Contract]:[Med Aide Hours Contract]])</f>
        <v>0</v>
      </c>
      <c r="X300" s="3">
        <v>0</v>
      </c>
      <c r="Y300" s="3">
        <v>0</v>
      </c>
      <c r="Z300" s="3">
        <v>0</v>
      </c>
      <c r="AA300" s="3">
        <v>0</v>
      </c>
      <c r="AB300" s="3">
        <v>0</v>
      </c>
      <c r="AC300" s="3">
        <v>0</v>
      </c>
      <c r="AD300" s="3">
        <v>0</v>
      </c>
      <c r="AE300" s="3">
        <v>0</v>
      </c>
      <c r="AF300" t="s">
        <v>298</v>
      </c>
      <c r="AG300" s="13">
        <v>4</v>
      </c>
      <c r="AQ300"/>
    </row>
    <row r="301" spans="1:43" x14ac:dyDescent="0.2">
      <c r="A301" t="s">
        <v>407</v>
      </c>
      <c r="B301" t="s">
        <v>709</v>
      </c>
      <c r="C301" t="s">
        <v>889</v>
      </c>
      <c r="D301" t="s">
        <v>1048</v>
      </c>
      <c r="E301" s="3">
        <v>49.3</v>
      </c>
      <c r="F301" s="3">
        <f>Table3[[#This Row],[Total Hours Nurse Staffing]]/Table3[[#This Row],[MDS Census]]</f>
        <v>5.0908609420779811</v>
      </c>
      <c r="G301" s="3">
        <f>Table3[[#This Row],[Total Direct Care Staff Hours]]/Table3[[#This Row],[MDS Census]]</f>
        <v>4.8794568402073475</v>
      </c>
      <c r="H301" s="3">
        <f>Table3[[#This Row],[Total RN Hours (w/ Admin, DON)]]/Table3[[#This Row],[MDS Census]]</f>
        <v>1.7762384494027497</v>
      </c>
      <c r="I301" s="3">
        <f>Table3[[#This Row],[RN Hours (excl. Admin, DON)]]/Table3[[#This Row],[MDS Census]]</f>
        <v>1.5648343475321163</v>
      </c>
      <c r="J301" s="3">
        <f t="shared" si="5"/>
        <v>250.97944444444445</v>
      </c>
      <c r="K301" s="3">
        <f>SUM(Table3[[#This Row],[RN Hours (excl. Admin, DON)]], Table3[[#This Row],[LPN Hours (excl. Admin)]], Table3[[#This Row],[CNA Hours]], Table3[[#This Row],[NA TR Hours]], Table3[[#This Row],[Med Aide/Tech Hours]])</f>
        <v>240.55722222222224</v>
      </c>
      <c r="L301" s="3">
        <f>SUM(Table3[[#This Row],[RN Hours (excl. Admin, DON)]:[RN DON Hours]])</f>
        <v>87.568555555555548</v>
      </c>
      <c r="M301" s="3">
        <v>77.146333333333331</v>
      </c>
      <c r="N301" s="3">
        <v>5.3555555555555552</v>
      </c>
      <c r="O301" s="3">
        <v>5.0666666666666664</v>
      </c>
      <c r="P301" s="3">
        <f>SUM(Table3[[#This Row],[LPN Hours (excl. Admin)]:[LPN Admin Hours]])</f>
        <v>30.961222222222226</v>
      </c>
      <c r="Q301" s="3">
        <v>30.961222222222226</v>
      </c>
      <c r="R301" s="3">
        <v>0</v>
      </c>
      <c r="S301" s="3">
        <f>SUM(Table3[[#This Row],[CNA Hours]], Table3[[#This Row],[NA TR Hours]], Table3[[#This Row],[Med Aide/Tech Hours]])</f>
        <v>132.44966666666667</v>
      </c>
      <c r="T301" s="3">
        <v>132.44966666666667</v>
      </c>
      <c r="U301" s="3">
        <v>0</v>
      </c>
      <c r="V301" s="3">
        <v>0</v>
      </c>
      <c r="W301" s="3">
        <f>SUM(Table3[[#This Row],[RN Hours Contract]:[Med Aide Hours Contract]])</f>
        <v>9.1052222222222223</v>
      </c>
      <c r="X301" s="3">
        <v>2.8314444444444442</v>
      </c>
      <c r="Y301" s="3">
        <v>0</v>
      </c>
      <c r="Z301" s="3">
        <v>0</v>
      </c>
      <c r="AA301" s="3">
        <v>3.715444444444445</v>
      </c>
      <c r="AB301" s="3">
        <v>0</v>
      </c>
      <c r="AC301" s="3">
        <v>2.5583333333333331</v>
      </c>
      <c r="AD301" s="3">
        <v>0</v>
      </c>
      <c r="AE301" s="3">
        <v>0</v>
      </c>
      <c r="AF301" t="s">
        <v>299</v>
      </c>
      <c r="AG301" s="13">
        <v>4</v>
      </c>
      <c r="AQ301"/>
    </row>
    <row r="302" spans="1:43" x14ac:dyDescent="0.2">
      <c r="A302" t="s">
        <v>407</v>
      </c>
      <c r="B302" t="s">
        <v>710</v>
      </c>
      <c r="C302" t="s">
        <v>884</v>
      </c>
      <c r="D302" t="s">
        <v>1025</v>
      </c>
      <c r="E302" s="3">
        <v>53.788888888888891</v>
      </c>
      <c r="F302" s="3">
        <f>Table3[[#This Row],[Total Hours Nurse Staffing]]/Table3[[#This Row],[MDS Census]]</f>
        <v>4.4056579219169585</v>
      </c>
      <c r="G302" s="3">
        <f>Table3[[#This Row],[Total Direct Care Staff Hours]]/Table3[[#This Row],[MDS Census]]</f>
        <v>3.9084362734972107</v>
      </c>
      <c r="H302" s="3">
        <f>Table3[[#This Row],[Total RN Hours (w/ Admin, DON)]]/Table3[[#This Row],[MDS Census]]</f>
        <v>0.70670109481512078</v>
      </c>
      <c r="I302" s="3">
        <f>Table3[[#This Row],[RN Hours (excl. Admin, DON)]]/Table3[[#This Row],[MDS Census]]</f>
        <v>0.29958479652964265</v>
      </c>
      <c r="J302" s="3">
        <f t="shared" si="5"/>
        <v>236.97544444444443</v>
      </c>
      <c r="K302" s="3">
        <f>SUM(Table3[[#This Row],[RN Hours (excl. Admin, DON)]], Table3[[#This Row],[LPN Hours (excl. Admin)]], Table3[[#This Row],[CNA Hours]], Table3[[#This Row],[NA TR Hours]], Table3[[#This Row],[Med Aide/Tech Hours]])</f>
        <v>210.23044444444443</v>
      </c>
      <c r="L302" s="3">
        <f>SUM(Table3[[#This Row],[RN Hours (excl. Admin, DON)]:[RN DON Hours]])</f>
        <v>38.012666666666668</v>
      </c>
      <c r="M302" s="3">
        <v>16.114333333333335</v>
      </c>
      <c r="N302" s="3">
        <v>16.742777777777778</v>
      </c>
      <c r="O302" s="3">
        <v>5.1555555555555559</v>
      </c>
      <c r="P302" s="3">
        <f>SUM(Table3[[#This Row],[LPN Hours (excl. Admin)]:[LPN Admin Hours]])</f>
        <v>72.721888888888884</v>
      </c>
      <c r="Q302" s="3">
        <v>67.87522222222222</v>
      </c>
      <c r="R302" s="3">
        <v>4.8466666666666667</v>
      </c>
      <c r="S302" s="3">
        <f>SUM(Table3[[#This Row],[CNA Hours]], Table3[[#This Row],[NA TR Hours]], Table3[[#This Row],[Med Aide/Tech Hours]])</f>
        <v>126.24088888888889</v>
      </c>
      <c r="T302" s="3">
        <v>120.46555555555555</v>
      </c>
      <c r="U302" s="3">
        <v>0</v>
      </c>
      <c r="V302" s="3">
        <v>5.7753333333333332</v>
      </c>
      <c r="W302" s="3">
        <f>SUM(Table3[[#This Row],[RN Hours Contract]:[Med Aide Hours Contract]])</f>
        <v>0</v>
      </c>
      <c r="X302" s="3">
        <v>0</v>
      </c>
      <c r="Y302" s="3">
        <v>0</v>
      </c>
      <c r="Z302" s="3">
        <v>0</v>
      </c>
      <c r="AA302" s="3">
        <v>0</v>
      </c>
      <c r="AB302" s="3">
        <v>0</v>
      </c>
      <c r="AC302" s="3">
        <v>0</v>
      </c>
      <c r="AD302" s="3">
        <v>0</v>
      </c>
      <c r="AE302" s="3">
        <v>0</v>
      </c>
      <c r="AF302" t="s">
        <v>300</v>
      </c>
      <c r="AG302" s="13">
        <v>4</v>
      </c>
      <c r="AQ302"/>
    </row>
    <row r="303" spans="1:43" x14ac:dyDescent="0.2">
      <c r="A303" t="s">
        <v>407</v>
      </c>
      <c r="B303" t="s">
        <v>711</v>
      </c>
      <c r="C303" t="s">
        <v>922</v>
      </c>
      <c r="D303" t="s">
        <v>1069</v>
      </c>
      <c r="E303" s="3">
        <v>47.911111111111111</v>
      </c>
      <c r="F303" s="3">
        <f>Table3[[#This Row],[Total Hours Nurse Staffing]]/Table3[[#This Row],[MDS Census]]</f>
        <v>3.3461525974025972</v>
      </c>
      <c r="G303" s="3">
        <f>Table3[[#This Row],[Total Direct Care Staff Hours]]/Table3[[#This Row],[MDS Census]]</f>
        <v>3.1086757884972167</v>
      </c>
      <c r="H303" s="3">
        <f>Table3[[#This Row],[Total RN Hours (w/ Admin, DON)]]/Table3[[#This Row],[MDS Census]]</f>
        <v>0.57438543599257885</v>
      </c>
      <c r="I303" s="3">
        <f>Table3[[#This Row],[RN Hours (excl. Admin, DON)]]/Table3[[#This Row],[MDS Census]]</f>
        <v>0.33690862708719849</v>
      </c>
      <c r="J303" s="3">
        <f t="shared" si="5"/>
        <v>160.31788888888889</v>
      </c>
      <c r="K303" s="3">
        <f>SUM(Table3[[#This Row],[RN Hours (excl. Admin, DON)]], Table3[[#This Row],[LPN Hours (excl. Admin)]], Table3[[#This Row],[CNA Hours]], Table3[[#This Row],[NA TR Hours]], Table3[[#This Row],[Med Aide/Tech Hours]])</f>
        <v>148.94011111111109</v>
      </c>
      <c r="L303" s="3">
        <f>SUM(Table3[[#This Row],[RN Hours (excl. Admin, DON)]:[RN DON Hours]])</f>
        <v>27.519444444444446</v>
      </c>
      <c r="M303" s="3">
        <v>16.141666666666666</v>
      </c>
      <c r="N303" s="3">
        <v>5.6888888888888891</v>
      </c>
      <c r="O303" s="3">
        <v>5.6888888888888891</v>
      </c>
      <c r="P303" s="3">
        <f>SUM(Table3[[#This Row],[LPN Hours (excl. Admin)]:[LPN Admin Hours]])</f>
        <v>31.513888888888889</v>
      </c>
      <c r="Q303" s="3">
        <v>31.513888888888889</v>
      </c>
      <c r="R303" s="3">
        <v>0</v>
      </c>
      <c r="S303" s="3">
        <f>SUM(Table3[[#This Row],[CNA Hours]], Table3[[#This Row],[NA TR Hours]], Table3[[#This Row],[Med Aide/Tech Hours]])</f>
        <v>101.28455555555554</v>
      </c>
      <c r="T303" s="3">
        <v>82.145666666666656</v>
      </c>
      <c r="U303" s="3">
        <v>0</v>
      </c>
      <c r="V303" s="3">
        <v>19.138888888888889</v>
      </c>
      <c r="W303" s="3">
        <f>SUM(Table3[[#This Row],[RN Hours Contract]:[Med Aide Hours Contract]])</f>
        <v>65.251222222222225</v>
      </c>
      <c r="X303" s="3">
        <v>7.3</v>
      </c>
      <c r="Y303" s="3">
        <v>0</v>
      </c>
      <c r="Z303" s="3">
        <v>0</v>
      </c>
      <c r="AA303" s="3">
        <v>19.105555555555554</v>
      </c>
      <c r="AB303" s="3">
        <v>0</v>
      </c>
      <c r="AC303" s="3">
        <v>38.845666666666666</v>
      </c>
      <c r="AD303" s="3">
        <v>0</v>
      </c>
      <c r="AE303" s="3">
        <v>0</v>
      </c>
      <c r="AF303" t="s">
        <v>301</v>
      </c>
      <c r="AG303" s="13">
        <v>4</v>
      </c>
      <c r="AQ303"/>
    </row>
    <row r="304" spans="1:43" x14ac:dyDescent="0.2">
      <c r="A304" t="s">
        <v>407</v>
      </c>
      <c r="B304" t="s">
        <v>712</v>
      </c>
      <c r="C304" t="s">
        <v>906</v>
      </c>
      <c r="D304" t="s">
        <v>1062</v>
      </c>
      <c r="E304" s="3">
        <v>43.111111111111114</v>
      </c>
      <c r="F304" s="3">
        <f>Table3[[#This Row],[Total Hours Nurse Staffing]]/Table3[[#This Row],[MDS Census]]</f>
        <v>3.3956752577319578</v>
      </c>
      <c r="G304" s="3">
        <f>Table3[[#This Row],[Total Direct Care Staff Hours]]/Table3[[#This Row],[MDS Census]]</f>
        <v>3.0451597938144328</v>
      </c>
      <c r="H304" s="3">
        <f>Table3[[#This Row],[Total RN Hours (w/ Admin, DON)]]/Table3[[#This Row],[MDS Census]]</f>
        <v>0.47295876288659788</v>
      </c>
      <c r="I304" s="3">
        <f>Table3[[#This Row],[RN Hours (excl. Admin, DON)]]/Table3[[#This Row],[MDS Census]]</f>
        <v>0.12244329896907215</v>
      </c>
      <c r="J304" s="3">
        <f t="shared" si="5"/>
        <v>146.39133333333331</v>
      </c>
      <c r="K304" s="3">
        <f>SUM(Table3[[#This Row],[RN Hours (excl. Admin, DON)]], Table3[[#This Row],[LPN Hours (excl. Admin)]], Table3[[#This Row],[CNA Hours]], Table3[[#This Row],[NA TR Hours]], Table3[[#This Row],[Med Aide/Tech Hours]])</f>
        <v>131.28022222222222</v>
      </c>
      <c r="L304" s="3">
        <f>SUM(Table3[[#This Row],[RN Hours (excl. Admin, DON)]:[RN DON Hours]])</f>
        <v>20.389777777777777</v>
      </c>
      <c r="M304" s="3">
        <v>5.2786666666666662</v>
      </c>
      <c r="N304" s="3">
        <v>9.4222222222222225</v>
      </c>
      <c r="O304" s="3">
        <v>5.6888888888888891</v>
      </c>
      <c r="P304" s="3">
        <f>SUM(Table3[[#This Row],[LPN Hours (excl. Admin)]:[LPN Admin Hours]])</f>
        <v>47.277777777777779</v>
      </c>
      <c r="Q304" s="3">
        <v>47.277777777777779</v>
      </c>
      <c r="R304" s="3">
        <v>0</v>
      </c>
      <c r="S304" s="3">
        <f>SUM(Table3[[#This Row],[CNA Hours]], Table3[[#This Row],[NA TR Hours]], Table3[[#This Row],[Med Aide/Tech Hours]])</f>
        <v>78.723777777777769</v>
      </c>
      <c r="T304" s="3">
        <v>52.916777777777781</v>
      </c>
      <c r="U304" s="3">
        <v>22.222222222222218</v>
      </c>
      <c r="V304" s="3">
        <v>3.5847777777777785</v>
      </c>
      <c r="W304" s="3">
        <f>SUM(Table3[[#This Row],[RN Hours Contract]:[Med Aide Hours Contract]])</f>
        <v>6.1333333333333337</v>
      </c>
      <c r="X304" s="3">
        <v>0.44444444444444442</v>
      </c>
      <c r="Y304" s="3">
        <v>0</v>
      </c>
      <c r="Z304" s="3">
        <v>5.6888888888888891</v>
      </c>
      <c r="AA304" s="3">
        <v>0</v>
      </c>
      <c r="AB304" s="3">
        <v>0</v>
      </c>
      <c r="AC304" s="3">
        <v>0</v>
      </c>
      <c r="AD304" s="3">
        <v>0</v>
      </c>
      <c r="AE304" s="3">
        <v>0</v>
      </c>
      <c r="AF304" t="s">
        <v>302</v>
      </c>
      <c r="AG304" s="13">
        <v>4</v>
      </c>
      <c r="AQ304"/>
    </row>
    <row r="305" spans="1:43" x14ac:dyDescent="0.2">
      <c r="A305" t="s">
        <v>407</v>
      </c>
      <c r="B305" t="s">
        <v>713</v>
      </c>
      <c r="C305" t="s">
        <v>952</v>
      </c>
      <c r="D305" t="s">
        <v>1033</v>
      </c>
      <c r="E305" s="3">
        <v>132.64444444444445</v>
      </c>
      <c r="F305" s="3">
        <f>Table3[[#This Row],[Total Hours Nurse Staffing]]/Table3[[#This Row],[MDS Census]]</f>
        <v>2.2560118947897472</v>
      </c>
      <c r="G305" s="3">
        <f>Table3[[#This Row],[Total Direct Care Staff Hours]]/Table3[[#This Row],[MDS Census]]</f>
        <v>2.1463921929971517</v>
      </c>
      <c r="H305" s="3">
        <f>Table3[[#This Row],[Total RN Hours (w/ Admin, DON)]]/Table3[[#This Row],[MDS Census]]</f>
        <v>0.25963813034009048</v>
      </c>
      <c r="I305" s="3">
        <f>Table3[[#This Row],[RN Hours (excl. Admin, DON)]]/Table3[[#This Row],[MDS Census]]</f>
        <v>0.15001842854749539</v>
      </c>
      <c r="J305" s="3">
        <f t="shared" si="5"/>
        <v>299.24744444444445</v>
      </c>
      <c r="K305" s="3">
        <f>SUM(Table3[[#This Row],[RN Hours (excl. Admin, DON)]], Table3[[#This Row],[LPN Hours (excl. Admin)]], Table3[[#This Row],[CNA Hours]], Table3[[#This Row],[NA TR Hours]], Table3[[#This Row],[Med Aide/Tech Hours]])</f>
        <v>284.70699999999999</v>
      </c>
      <c r="L305" s="3">
        <f>SUM(Table3[[#This Row],[RN Hours (excl. Admin, DON)]:[RN DON Hours]])</f>
        <v>34.439555555555557</v>
      </c>
      <c r="M305" s="3">
        <v>19.899111111111111</v>
      </c>
      <c r="N305" s="3">
        <v>10.762666666666668</v>
      </c>
      <c r="O305" s="3">
        <v>3.7777777777777777</v>
      </c>
      <c r="P305" s="3">
        <f>SUM(Table3[[#This Row],[LPN Hours (excl. Admin)]:[LPN Admin Hours]])</f>
        <v>70.687222222222232</v>
      </c>
      <c r="Q305" s="3">
        <v>70.687222222222232</v>
      </c>
      <c r="R305" s="3">
        <v>0</v>
      </c>
      <c r="S305" s="3">
        <f>SUM(Table3[[#This Row],[CNA Hours]], Table3[[#This Row],[NA TR Hours]], Table3[[#This Row],[Med Aide/Tech Hours]])</f>
        <v>194.12066666666666</v>
      </c>
      <c r="T305" s="3">
        <v>167.53022222222222</v>
      </c>
      <c r="U305" s="3">
        <v>0</v>
      </c>
      <c r="V305" s="3">
        <v>26.590444444444444</v>
      </c>
      <c r="W305" s="3">
        <f>SUM(Table3[[#This Row],[RN Hours Contract]:[Med Aide Hours Contract]])</f>
        <v>46.20655555555556</v>
      </c>
      <c r="X305" s="3">
        <v>2.2963333333333336</v>
      </c>
      <c r="Y305" s="3">
        <v>0</v>
      </c>
      <c r="Z305" s="3">
        <v>0</v>
      </c>
      <c r="AA305" s="3">
        <v>15.899666666666667</v>
      </c>
      <c r="AB305" s="3">
        <v>0</v>
      </c>
      <c r="AC305" s="3">
        <v>28.010555555555559</v>
      </c>
      <c r="AD305" s="3">
        <v>0</v>
      </c>
      <c r="AE305" s="3">
        <v>0</v>
      </c>
      <c r="AF305" t="s">
        <v>303</v>
      </c>
      <c r="AG305" s="13">
        <v>4</v>
      </c>
      <c r="AQ305"/>
    </row>
    <row r="306" spans="1:43" x14ac:dyDescent="0.2">
      <c r="A306" t="s">
        <v>407</v>
      </c>
      <c r="B306" t="s">
        <v>714</v>
      </c>
      <c r="C306" t="s">
        <v>979</v>
      </c>
      <c r="D306" t="s">
        <v>1047</v>
      </c>
      <c r="E306" s="3">
        <v>59</v>
      </c>
      <c r="F306" s="3">
        <f>Table3[[#This Row],[Total Hours Nurse Staffing]]/Table3[[#This Row],[MDS Census]]</f>
        <v>7.1272184557438791</v>
      </c>
      <c r="G306" s="3">
        <f>Table3[[#This Row],[Total Direct Care Staff Hours]]/Table3[[#This Row],[MDS Census]]</f>
        <v>6.4261902071563091</v>
      </c>
      <c r="H306" s="3">
        <f>Table3[[#This Row],[Total RN Hours (w/ Admin, DON)]]/Table3[[#This Row],[MDS Census]]</f>
        <v>0.74138983050847462</v>
      </c>
      <c r="I306" s="3">
        <f>Table3[[#This Row],[RN Hours (excl. Admin, DON)]]/Table3[[#This Row],[MDS Census]]</f>
        <v>0.48857250470809799</v>
      </c>
      <c r="J306" s="3">
        <f t="shared" si="5"/>
        <v>420.50588888888888</v>
      </c>
      <c r="K306" s="3">
        <f>SUM(Table3[[#This Row],[RN Hours (excl. Admin, DON)]], Table3[[#This Row],[LPN Hours (excl. Admin)]], Table3[[#This Row],[CNA Hours]], Table3[[#This Row],[NA TR Hours]], Table3[[#This Row],[Med Aide/Tech Hours]])</f>
        <v>379.14522222222223</v>
      </c>
      <c r="L306" s="3">
        <f>SUM(Table3[[#This Row],[RN Hours (excl. Admin, DON)]:[RN DON Hours]])</f>
        <v>43.742000000000004</v>
      </c>
      <c r="M306" s="3">
        <v>28.82577777777778</v>
      </c>
      <c r="N306" s="3">
        <v>9.2273333333333341</v>
      </c>
      <c r="O306" s="3">
        <v>5.6888888888888891</v>
      </c>
      <c r="P306" s="3">
        <f>SUM(Table3[[#This Row],[LPN Hours (excl. Admin)]:[LPN Admin Hours]])</f>
        <v>102.14433333333334</v>
      </c>
      <c r="Q306" s="3">
        <v>75.699888888888893</v>
      </c>
      <c r="R306" s="3">
        <v>26.444444444444443</v>
      </c>
      <c r="S306" s="3">
        <f>SUM(Table3[[#This Row],[CNA Hours]], Table3[[#This Row],[NA TR Hours]], Table3[[#This Row],[Med Aide/Tech Hours]])</f>
        <v>274.61955555555556</v>
      </c>
      <c r="T306" s="3">
        <v>274.61955555555556</v>
      </c>
      <c r="U306" s="3">
        <v>0</v>
      </c>
      <c r="V306" s="3">
        <v>0</v>
      </c>
      <c r="W306" s="3">
        <f>SUM(Table3[[#This Row],[RN Hours Contract]:[Med Aide Hours Contract]])</f>
        <v>0</v>
      </c>
      <c r="X306" s="3">
        <v>0</v>
      </c>
      <c r="Y306" s="3">
        <v>0</v>
      </c>
      <c r="Z306" s="3">
        <v>0</v>
      </c>
      <c r="AA306" s="3">
        <v>0</v>
      </c>
      <c r="AB306" s="3">
        <v>0</v>
      </c>
      <c r="AC306" s="3">
        <v>0</v>
      </c>
      <c r="AD306" s="3">
        <v>0</v>
      </c>
      <c r="AE306" s="3">
        <v>0</v>
      </c>
      <c r="AF306" t="s">
        <v>304</v>
      </c>
      <c r="AG306" s="13">
        <v>4</v>
      </c>
      <c r="AQ306"/>
    </row>
    <row r="307" spans="1:43" x14ac:dyDescent="0.2">
      <c r="A307" t="s">
        <v>407</v>
      </c>
      <c r="B307" t="s">
        <v>715</v>
      </c>
      <c r="C307" t="s">
        <v>991</v>
      </c>
      <c r="D307" t="s">
        <v>1031</v>
      </c>
      <c r="E307" s="3">
        <v>89.788888888888891</v>
      </c>
      <c r="F307" s="3">
        <f>Table3[[#This Row],[Total Hours Nurse Staffing]]/Table3[[#This Row],[MDS Census]]</f>
        <v>3.7662133399331763</v>
      </c>
      <c r="G307" s="3">
        <f>Table3[[#This Row],[Total Direct Care Staff Hours]]/Table3[[#This Row],[MDS Census]]</f>
        <v>3.5800358866476918</v>
      </c>
      <c r="H307" s="3">
        <f>Table3[[#This Row],[Total RN Hours (w/ Admin, DON)]]/Table3[[#This Row],[MDS Census]]</f>
        <v>0.45581858680856324</v>
      </c>
      <c r="I307" s="3">
        <f>Table3[[#This Row],[RN Hours (excl. Admin, DON)]]/Table3[[#This Row],[MDS Census]]</f>
        <v>0.28678010147258998</v>
      </c>
      <c r="J307" s="3">
        <f t="shared" si="5"/>
        <v>338.16411111111108</v>
      </c>
      <c r="K307" s="3">
        <f>SUM(Table3[[#This Row],[RN Hours (excl. Admin, DON)]], Table3[[#This Row],[LPN Hours (excl. Admin)]], Table3[[#This Row],[CNA Hours]], Table3[[#This Row],[NA TR Hours]], Table3[[#This Row],[Med Aide/Tech Hours]])</f>
        <v>321.44744444444444</v>
      </c>
      <c r="L307" s="3">
        <f>SUM(Table3[[#This Row],[RN Hours (excl. Admin, DON)]:[RN DON Hours]])</f>
        <v>40.92744444444444</v>
      </c>
      <c r="M307" s="3">
        <v>25.749666666666663</v>
      </c>
      <c r="N307" s="3">
        <v>8.2972222222222225</v>
      </c>
      <c r="O307" s="3">
        <v>6.8805555555555555</v>
      </c>
      <c r="P307" s="3">
        <f>SUM(Table3[[#This Row],[LPN Hours (excl. Admin)]:[LPN Admin Hours]])</f>
        <v>83.26144444444445</v>
      </c>
      <c r="Q307" s="3">
        <v>81.722555555555559</v>
      </c>
      <c r="R307" s="3">
        <v>1.538888888888889</v>
      </c>
      <c r="S307" s="3">
        <f>SUM(Table3[[#This Row],[CNA Hours]], Table3[[#This Row],[NA TR Hours]], Table3[[#This Row],[Med Aide/Tech Hours]])</f>
        <v>213.97522222222221</v>
      </c>
      <c r="T307" s="3">
        <v>194.75055555555554</v>
      </c>
      <c r="U307" s="3">
        <v>19.224666666666664</v>
      </c>
      <c r="V307" s="3">
        <v>0</v>
      </c>
      <c r="W307" s="3">
        <f>SUM(Table3[[#This Row],[RN Hours Contract]:[Med Aide Hours Contract]])</f>
        <v>8.9666666666666672E-2</v>
      </c>
      <c r="X307" s="3">
        <v>0</v>
      </c>
      <c r="Y307" s="3">
        <v>0</v>
      </c>
      <c r="Z307" s="3">
        <v>0</v>
      </c>
      <c r="AA307" s="3">
        <v>0</v>
      </c>
      <c r="AB307" s="3">
        <v>0</v>
      </c>
      <c r="AC307" s="3">
        <v>8.9666666666666672E-2</v>
      </c>
      <c r="AD307" s="3">
        <v>0</v>
      </c>
      <c r="AE307" s="3">
        <v>0</v>
      </c>
      <c r="AF307" t="s">
        <v>305</v>
      </c>
      <c r="AG307" s="13">
        <v>4</v>
      </c>
      <c r="AQ307"/>
    </row>
    <row r="308" spans="1:43" x14ac:dyDescent="0.2">
      <c r="A308" t="s">
        <v>407</v>
      </c>
      <c r="B308" t="s">
        <v>716</v>
      </c>
      <c r="C308" t="s">
        <v>889</v>
      </c>
      <c r="D308" t="s">
        <v>1048</v>
      </c>
      <c r="E308" s="3">
        <v>73.966666666666669</v>
      </c>
      <c r="F308" s="3">
        <f>Table3[[#This Row],[Total Hours Nurse Staffing]]/Table3[[#This Row],[MDS Census]]</f>
        <v>3.6005437884933156</v>
      </c>
      <c r="G308" s="3">
        <f>Table3[[#This Row],[Total Direct Care Staff Hours]]/Table3[[#This Row],[MDS Census]]</f>
        <v>3.3012888688598467</v>
      </c>
      <c r="H308" s="3">
        <f>Table3[[#This Row],[Total RN Hours (w/ Admin, DON)]]/Table3[[#This Row],[MDS Census]]</f>
        <v>0.47777978068198884</v>
      </c>
      <c r="I308" s="3">
        <f>Table3[[#This Row],[RN Hours (excl. Admin, DON)]]/Table3[[#This Row],[MDS Census]]</f>
        <v>0.2470452155625657</v>
      </c>
      <c r="J308" s="3">
        <f t="shared" si="5"/>
        <v>266.32022222222224</v>
      </c>
      <c r="K308" s="3">
        <f>SUM(Table3[[#This Row],[RN Hours (excl. Admin, DON)]], Table3[[#This Row],[LPN Hours (excl. Admin)]], Table3[[#This Row],[CNA Hours]], Table3[[#This Row],[NA TR Hours]], Table3[[#This Row],[Med Aide/Tech Hours]])</f>
        <v>244.18533333333335</v>
      </c>
      <c r="L308" s="3">
        <f>SUM(Table3[[#This Row],[RN Hours (excl. Admin, DON)]:[RN DON Hours]])</f>
        <v>35.339777777777776</v>
      </c>
      <c r="M308" s="3">
        <v>18.27311111111111</v>
      </c>
      <c r="N308" s="3">
        <v>11.377777777777778</v>
      </c>
      <c r="O308" s="3">
        <v>5.6888888888888891</v>
      </c>
      <c r="P308" s="3">
        <f>SUM(Table3[[#This Row],[LPN Hours (excl. Admin)]:[LPN Admin Hours]])</f>
        <v>62.644888888888879</v>
      </c>
      <c r="Q308" s="3">
        <v>57.576666666666661</v>
      </c>
      <c r="R308" s="3">
        <v>5.0682222222222206</v>
      </c>
      <c r="S308" s="3">
        <f>SUM(Table3[[#This Row],[CNA Hours]], Table3[[#This Row],[NA TR Hours]], Table3[[#This Row],[Med Aide/Tech Hours]])</f>
        <v>168.33555555555557</v>
      </c>
      <c r="T308" s="3">
        <v>119.22922222222222</v>
      </c>
      <c r="U308" s="3">
        <v>41.299222222222227</v>
      </c>
      <c r="V308" s="3">
        <v>7.8071111111111096</v>
      </c>
      <c r="W308" s="3">
        <f>SUM(Table3[[#This Row],[RN Hours Contract]:[Med Aide Hours Contract]])</f>
        <v>5.3167777777777783</v>
      </c>
      <c r="X308" s="3">
        <v>0</v>
      </c>
      <c r="Y308" s="3">
        <v>0</v>
      </c>
      <c r="Z308" s="3">
        <v>0</v>
      </c>
      <c r="AA308" s="3">
        <v>5.3167777777777783</v>
      </c>
      <c r="AB308" s="3">
        <v>0</v>
      </c>
      <c r="AC308" s="3">
        <v>0</v>
      </c>
      <c r="AD308" s="3">
        <v>0</v>
      </c>
      <c r="AE308" s="3">
        <v>0</v>
      </c>
      <c r="AF308" t="s">
        <v>306</v>
      </c>
      <c r="AG308" s="13">
        <v>4</v>
      </c>
      <c r="AQ308"/>
    </row>
    <row r="309" spans="1:43" x14ac:dyDescent="0.2">
      <c r="A309" t="s">
        <v>407</v>
      </c>
      <c r="B309" t="s">
        <v>717</v>
      </c>
      <c r="C309" t="s">
        <v>824</v>
      </c>
      <c r="D309" t="s">
        <v>1045</v>
      </c>
      <c r="E309" s="3">
        <v>115.98888888888889</v>
      </c>
      <c r="F309" s="3">
        <f>Table3[[#This Row],[Total Hours Nurse Staffing]]/Table3[[#This Row],[MDS Census]]</f>
        <v>4.6933700546029309</v>
      </c>
      <c r="G309" s="3">
        <f>Table3[[#This Row],[Total Direct Care Staff Hours]]/Table3[[#This Row],[MDS Census]]</f>
        <v>4.490302710987641</v>
      </c>
      <c r="H309" s="3">
        <f>Table3[[#This Row],[Total RN Hours (w/ Admin, DON)]]/Table3[[#This Row],[MDS Census]]</f>
        <v>0.6034993773349937</v>
      </c>
      <c r="I309" s="3">
        <f>Table3[[#This Row],[RN Hours (excl. Admin, DON)]]/Table3[[#This Row],[MDS Census]]</f>
        <v>0.43486732445636556</v>
      </c>
      <c r="J309" s="3">
        <f t="shared" si="5"/>
        <v>544.37877777777771</v>
      </c>
      <c r="K309" s="3">
        <f>SUM(Table3[[#This Row],[RN Hours (excl. Admin, DON)]], Table3[[#This Row],[LPN Hours (excl. Admin)]], Table3[[#This Row],[CNA Hours]], Table3[[#This Row],[NA TR Hours]], Table3[[#This Row],[Med Aide/Tech Hours]])</f>
        <v>520.82522222222212</v>
      </c>
      <c r="L309" s="3">
        <f>SUM(Table3[[#This Row],[RN Hours (excl. Admin, DON)]:[RN DON Hours]])</f>
        <v>69.999222222222215</v>
      </c>
      <c r="M309" s="3">
        <v>50.439777777777778</v>
      </c>
      <c r="N309" s="3">
        <v>14.848333333333333</v>
      </c>
      <c r="O309" s="3">
        <v>4.7111111111111112</v>
      </c>
      <c r="P309" s="3">
        <f>SUM(Table3[[#This Row],[LPN Hours (excl. Admin)]:[LPN Admin Hours]])</f>
        <v>154.10166666666669</v>
      </c>
      <c r="Q309" s="3">
        <v>150.10755555555556</v>
      </c>
      <c r="R309" s="3">
        <v>3.9941111111111116</v>
      </c>
      <c r="S309" s="3">
        <f>SUM(Table3[[#This Row],[CNA Hours]], Table3[[#This Row],[NA TR Hours]], Table3[[#This Row],[Med Aide/Tech Hours]])</f>
        <v>320.27788888888887</v>
      </c>
      <c r="T309" s="3">
        <v>291.95055555555552</v>
      </c>
      <c r="U309" s="3">
        <v>0</v>
      </c>
      <c r="V309" s="3">
        <v>28.327333333333339</v>
      </c>
      <c r="W309" s="3">
        <f>SUM(Table3[[#This Row],[RN Hours Contract]:[Med Aide Hours Contract]])</f>
        <v>183.22222222222223</v>
      </c>
      <c r="X309" s="3">
        <v>13.858333333333333</v>
      </c>
      <c r="Y309" s="3">
        <v>0</v>
      </c>
      <c r="Z309" s="3">
        <v>0</v>
      </c>
      <c r="AA309" s="3">
        <v>81.513888888888886</v>
      </c>
      <c r="AB309" s="3">
        <v>0</v>
      </c>
      <c r="AC309" s="3">
        <v>87.85</v>
      </c>
      <c r="AD309" s="3">
        <v>0</v>
      </c>
      <c r="AE309" s="3">
        <v>0</v>
      </c>
      <c r="AF309" t="s">
        <v>307</v>
      </c>
      <c r="AG309" s="13">
        <v>4</v>
      </c>
      <c r="AQ309"/>
    </row>
    <row r="310" spans="1:43" x14ac:dyDescent="0.2">
      <c r="A310" t="s">
        <v>407</v>
      </c>
      <c r="B310" t="s">
        <v>718</v>
      </c>
      <c r="C310" t="s">
        <v>973</v>
      </c>
      <c r="D310" t="s">
        <v>1058</v>
      </c>
      <c r="E310" s="3">
        <v>77.7</v>
      </c>
      <c r="F310" s="3">
        <f>Table3[[#This Row],[Total Hours Nurse Staffing]]/Table3[[#This Row],[MDS Census]]</f>
        <v>3.4029744029744036</v>
      </c>
      <c r="G310" s="3">
        <f>Table3[[#This Row],[Total Direct Care Staff Hours]]/Table3[[#This Row],[MDS Census]]</f>
        <v>3.1138996138996138</v>
      </c>
      <c r="H310" s="3">
        <f>Table3[[#This Row],[Total RN Hours (w/ Admin, DON)]]/Table3[[#This Row],[MDS Census]]</f>
        <v>0.36179036179036178</v>
      </c>
      <c r="I310" s="3">
        <f>Table3[[#This Row],[RN Hours (excl. Admin, DON)]]/Table3[[#This Row],[MDS Census]]</f>
        <v>0.11761761761761762</v>
      </c>
      <c r="J310" s="3">
        <f t="shared" si="5"/>
        <v>264.41111111111115</v>
      </c>
      <c r="K310" s="3">
        <f>SUM(Table3[[#This Row],[RN Hours (excl. Admin, DON)]], Table3[[#This Row],[LPN Hours (excl. Admin)]], Table3[[#This Row],[CNA Hours]], Table3[[#This Row],[NA TR Hours]], Table3[[#This Row],[Med Aide/Tech Hours]])</f>
        <v>241.95</v>
      </c>
      <c r="L310" s="3">
        <f>SUM(Table3[[#This Row],[RN Hours (excl. Admin, DON)]:[RN DON Hours]])</f>
        <v>28.111111111111111</v>
      </c>
      <c r="M310" s="3">
        <v>9.1388888888888893</v>
      </c>
      <c r="N310" s="3">
        <v>14.705555555555556</v>
      </c>
      <c r="O310" s="3">
        <v>4.2666666666666666</v>
      </c>
      <c r="P310" s="3">
        <f>SUM(Table3[[#This Row],[LPN Hours (excl. Admin)]:[LPN Admin Hours]])</f>
        <v>70.788888888888891</v>
      </c>
      <c r="Q310" s="3">
        <v>67.3</v>
      </c>
      <c r="R310" s="3">
        <v>3.4888888888888889</v>
      </c>
      <c r="S310" s="3">
        <f>SUM(Table3[[#This Row],[CNA Hours]], Table3[[#This Row],[NA TR Hours]], Table3[[#This Row],[Med Aide/Tech Hours]])</f>
        <v>165.51111111111112</v>
      </c>
      <c r="T310" s="3">
        <v>97.511111111111106</v>
      </c>
      <c r="U310" s="3">
        <v>19.555555555555557</v>
      </c>
      <c r="V310" s="3">
        <v>48.444444444444443</v>
      </c>
      <c r="W310" s="3">
        <f>SUM(Table3[[#This Row],[RN Hours Contract]:[Med Aide Hours Contract]])</f>
        <v>35.466666666666669</v>
      </c>
      <c r="X310" s="3">
        <v>0</v>
      </c>
      <c r="Y310" s="3">
        <v>0</v>
      </c>
      <c r="Z310" s="3">
        <v>0</v>
      </c>
      <c r="AA310" s="3">
        <v>16.533333333333335</v>
      </c>
      <c r="AB310" s="3">
        <v>0</v>
      </c>
      <c r="AC310" s="3">
        <v>18.933333333333334</v>
      </c>
      <c r="AD310" s="3">
        <v>0</v>
      </c>
      <c r="AE310" s="3">
        <v>0</v>
      </c>
      <c r="AF310" t="s">
        <v>308</v>
      </c>
      <c r="AG310" s="13">
        <v>4</v>
      </c>
      <c r="AQ310"/>
    </row>
    <row r="311" spans="1:43" x14ac:dyDescent="0.2">
      <c r="A311" t="s">
        <v>407</v>
      </c>
      <c r="B311" t="s">
        <v>719</v>
      </c>
      <c r="C311" t="s">
        <v>992</v>
      </c>
      <c r="D311" t="s">
        <v>1016</v>
      </c>
      <c r="E311" s="3">
        <v>51.633333333333333</v>
      </c>
      <c r="F311" s="3">
        <f>Table3[[#This Row],[Total Hours Nurse Staffing]]/Table3[[#This Row],[MDS Census]]</f>
        <v>2.6412072304712719</v>
      </c>
      <c r="G311" s="3">
        <f>Table3[[#This Row],[Total Direct Care Staff Hours]]/Table3[[#This Row],[MDS Census]]</f>
        <v>2.3812545728426944</v>
      </c>
      <c r="H311" s="3">
        <f>Table3[[#This Row],[Total RN Hours (w/ Admin, DON)]]/Table3[[#This Row],[MDS Census]]</f>
        <v>0.57467183128900368</v>
      </c>
      <c r="I311" s="3">
        <f>Table3[[#This Row],[RN Hours (excl. Admin, DON)]]/Table3[[#This Row],[MDS Census]]</f>
        <v>0.31471917366042607</v>
      </c>
      <c r="J311" s="3">
        <f t="shared" si="5"/>
        <v>136.37433333333334</v>
      </c>
      <c r="K311" s="3">
        <f>SUM(Table3[[#This Row],[RN Hours (excl. Admin, DON)]], Table3[[#This Row],[LPN Hours (excl. Admin)]], Table3[[#This Row],[CNA Hours]], Table3[[#This Row],[NA TR Hours]], Table3[[#This Row],[Med Aide/Tech Hours]])</f>
        <v>122.95211111111111</v>
      </c>
      <c r="L311" s="3">
        <f>SUM(Table3[[#This Row],[RN Hours (excl. Admin, DON)]:[RN DON Hours]])</f>
        <v>29.672222222222221</v>
      </c>
      <c r="M311" s="3">
        <v>16.25</v>
      </c>
      <c r="N311" s="3">
        <v>8.1777777777777771</v>
      </c>
      <c r="O311" s="3">
        <v>5.2444444444444445</v>
      </c>
      <c r="P311" s="3">
        <f>SUM(Table3[[#This Row],[LPN Hours (excl. Admin)]:[LPN Admin Hours]])</f>
        <v>38.55522222222222</v>
      </c>
      <c r="Q311" s="3">
        <v>38.55522222222222</v>
      </c>
      <c r="R311" s="3">
        <v>0</v>
      </c>
      <c r="S311" s="3">
        <f>SUM(Table3[[#This Row],[CNA Hours]], Table3[[#This Row],[NA TR Hours]], Table3[[#This Row],[Med Aide/Tech Hours]])</f>
        <v>68.146888888888896</v>
      </c>
      <c r="T311" s="3">
        <v>65.228777777777779</v>
      </c>
      <c r="U311" s="3">
        <v>2.9181111111111111</v>
      </c>
      <c r="V311" s="3">
        <v>0</v>
      </c>
      <c r="W311" s="3">
        <f>SUM(Table3[[#This Row],[RN Hours Contract]:[Med Aide Hours Contract]])</f>
        <v>0</v>
      </c>
      <c r="X311" s="3">
        <v>0</v>
      </c>
      <c r="Y311" s="3">
        <v>0</v>
      </c>
      <c r="Z311" s="3">
        <v>0</v>
      </c>
      <c r="AA311" s="3">
        <v>0</v>
      </c>
      <c r="AB311" s="3">
        <v>0</v>
      </c>
      <c r="AC311" s="3">
        <v>0</v>
      </c>
      <c r="AD311" s="3">
        <v>0</v>
      </c>
      <c r="AE311" s="3">
        <v>0</v>
      </c>
      <c r="AF311" t="s">
        <v>309</v>
      </c>
      <c r="AG311" s="13">
        <v>4</v>
      </c>
      <c r="AQ311"/>
    </row>
    <row r="312" spans="1:43" x14ac:dyDescent="0.2">
      <c r="A312" t="s">
        <v>407</v>
      </c>
      <c r="B312" t="s">
        <v>720</v>
      </c>
      <c r="C312" t="s">
        <v>922</v>
      </c>
      <c r="D312" t="s">
        <v>1069</v>
      </c>
      <c r="E312" s="3">
        <v>72.511111111111106</v>
      </c>
      <c r="F312" s="3">
        <f>Table3[[#This Row],[Total Hours Nurse Staffing]]/Table3[[#This Row],[MDS Census]]</f>
        <v>3.2386714679742572</v>
      </c>
      <c r="G312" s="3">
        <f>Table3[[#This Row],[Total Direct Care Staff Hours]]/Table3[[#This Row],[MDS Census]]</f>
        <v>2.8635289610787624</v>
      </c>
      <c r="H312" s="3">
        <f>Table3[[#This Row],[Total RN Hours (w/ Admin, DON)]]/Table3[[#This Row],[MDS Census]]</f>
        <v>0.55070487281642677</v>
      </c>
      <c r="I312" s="3">
        <f>Table3[[#This Row],[RN Hours (excl. Admin, DON)]]/Table3[[#This Row],[MDS Census]]</f>
        <v>0.23925681887833286</v>
      </c>
      <c r="J312" s="3">
        <f t="shared" si="5"/>
        <v>234.83966666666669</v>
      </c>
      <c r="K312" s="3">
        <f>SUM(Table3[[#This Row],[RN Hours (excl. Admin, DON)]], Table3[[#This Row],[LPN Hours (excl. Admin)]], Table3[[#This Row],[CNA Hours]], Table3[[#This Row],[NA TR Hours]], Table3[[#This Row],[Med Aide/Tech Hours]])</f>
        <v>207.63766666666669</v>
      </c>
      <c r="L312" s="3">
        <f>SUM(Table3[[#This Row],[RN Hours (excl. Admin, DON)]:[RN DON Hours]])</f>
        <v>39.932222222222229</v>
      </c>
      <c r="M312" s="3">
        <v>17.34877777777778</v>
      </c>
      <c r="N312" s="3">
        <v>16.728777777777779</v>
      </c>
      <c r="O312" s="3">
        <v>5.8546666666666676</v>
      </c>
      <c r="P312" s="3">
        <f>SUM(Table3[[#This Row],[LPN Hours (excl. Admin)]:[LPN Admin Hours]])</f>
        <v>65.39255555555556</v>
      </c>
      <c r="Q312" s="3">
        <v>60.774000000000001</v>
      </c>
      <c r="R312" s="3">
        <v>4.618555555555556</v>
      </c>
      <c r="S312" s="3">
        <f>SUM(Table3[[#This Row],[CNA Hours]], Table3[[#This Row],[NA TR Hours]], Table3[[#This Row],[Med Aide/Tech Hours]])</f>
        <v>129.51488888888889</v>
      </c>
      <c r="T312" s="3">
        <v>114.97644444444444</v>
      </c>
      <c r="U312" s="3">
        <v>14.538444444444442</v>
      </c>
      <c r="V312" s="3">
        <v>0</v>
      </c>
      <c r="W312" s="3">
        <f>SUM(Table3[[#This Row],[RN Hours Contract]:[Med Aide Hours Contract]])</f>
        <v>0</v>
      </c>
      <c r="X312" s="3">
        <v>0</v>
      </c>
      <c r="Y312" s="3">
        <v>0</v>
      </c>
      <c r="Z312" s="3">
        <v>0</v>
      </c>
      <c r="AA312" s="3">
        <v>0</v>
      </c>
      <c r="AB312" s="3">
        <v>0</v>
      </c>
      <c r="AC312" s="3">
        <v>0</v>
      </c>
      <c r="AD312" s="3">
        <v>0</v>
      </c>
      <c r="AE312" s="3">
        <v>0</v>
      </c>
      <c r="AF312" t="s">
        <v>310</v>
      </c>
      <c r="AG312" s="13">
        <v>4</v>
      </c>
      <c r="AQ312"/>
    </row>
    <row r="313" spans="1:43" x14ac:dyDescent="0.2">
      <c r="A313" t="s">
        <v>407</v>
      </c>
      <c r="B313" t="s">
        <v>721</v>
      </c>
      <c r="C313" t="s">
        <v>838</v>
      </c>
      <c r="D313" t="s">
        <v>1042</v>
      </c>
      <c r="E313" s="3">
        <v>83</v>
      </c>
      <c r="F313" s="3">
        <f>Table3[[#This Row],[Total Hours Nurse Staffing]]/Table3[[#This Row],[MDS Census]]</f>
        <v>3.2893239625167339</v>
      </c>
      <c r="G313" s="3">
        <f>Table3[[#This Row],[Total Direct Care Staff Hours]]/Table3[[#This Row],[MDS Census]]</f>
        <v>3.0242302543507362</v>
      </c>
      <c r="H313" s="3">
        <f>Table3[[#This Row],[Total RN Hours (w/ Admin, DON)]]/Table3[[#This Row],[MDS Census]]</f>
        <v>0.55261044176706831</v>
      </c>
      <c r="I313" s="3">
        <f>Table3[[#This Row],[RN Hours (excl. Admin, DON)]]/Table3[[#This Row],[MDS Census]]</f>
        <v>0.2928714859437751</v>
      </c>
      <c r="J313" s="3">
        <f t="shared" si="5"/>
        <v>273.01388888888891</v>
      </c>
      <c r="K313" s="3">
        <f>SUM(Table3[[#This Row],[RN Hours (excl. Admin, DON)]], Table3[[#This Row],[LPN Hours (excl. Admin)]], Table3[[#This Row],[CNA Hours]], Table3[[#This Row],[NA TR Hours]], Table3[[#This Row],[Med Aide/Tech Hours]])</f>
        <v>251.01111111111112</v>
      </c>
      <c r="L313" s="3">
        <f>SUM(Table3[[#This Row],[RN Hours (excl. Admin, DON)]:[RN DON Hours]])</f>
        <v>45.866666666666667</v>
      </c>
      <c r="M313" s="3">
        <v>24.308333333333334</v>
      </c>
      <c r="N313" s="3">
        <v>15.958333333333334</v>
      </c>
      <c r="O313" s="3">
        <v>5.6</v>
      </c>
      <c r="P313" s="3">
        <f>SUM(Table3[[#This Row],[LPN Hours (excl. Admin)]:[LPN Admin Hours]])</f>
        <v>81.422222222222217</v>
      </c>
      <c r="Q313" s="3">
        <v>80.977777777777774</v>
      </c>
      <c r="R313" s="3">
        <v>0.44444444444444442</v>
      </c>
      <c r="S313" s="3">
        <f>SUM(Table3[[#This Row],[CNA Hours]], Table3[[#This Row],[NA TR Hours]], Table3[[#This Row],[Med Aide/Tech Hours]])</f>
        <v>145.72499999999999</v>
      </c>
      <c r="T313" s="3">
        <v>145.72499999999999</v>
      </c>
      <c r="U313" s="3">
        <v>0</v>
      </c>
      <c r="V313" s="3">
        <v>0</v>
      </c>
      <c r="W313" s="3">
        <f>SUM(Table3[[#This Row],[RN Hours Contract]:[Med Aide Hours Contract]])</f>
        <v>0</v>
      </c>
      <c r="X313" s="3">
        <v>0</v>
      </c>
      <c r="Y313" s="3">
        <v>0</v>
      </c>
      <c r="Z313" s="3">
        <v>0</v>
      </c>
      <c r="AA313" s="3">
        <v>0</v>
      </c>
      <c r="AB313" s="3">
        <v>0</v>
      </c>
      <c r="AC313" s="3">
        <v>0</v>
      </c>
      <c r="AD313" s="3">
        <v>0</v>
      </c>
      <c r="AE313" s="3">
        <v>0</v>
      </c>
      <c r="AF313" t="s">
        <v>311</v>
      </c>
      <c r="AG313" s="13">
        <v>4</v>
      </c>
      <c r="AQ313"/>
    </row>
    <row r="314" spans="1:43" x14ac:dyDescent="0.2">
      <c r="A314" t="s">
        <v>407</v>
      </c>
      <c r="B314" t="s">
        <v>722</v>
      </c>
      <c r="C314" t="s">
        <v>844</v>
      </c>
      <c r="D314" t="s">
        <v>1023</v>
      </c>
      <c r="E314" s="3">
        <v>18.855555555555554</v>
      </c>
      <c r="F314" s="3">
        <f>Table3[[#This Row],[Total Hours Nurse Staffing]]/Table3[[#This Row],[MDS Census]]</f>
        <v>4.2941956393635827</v>
      </c>
      <c r="G314" s="3">
        <f>Table3[[#This Row],[Total Direct Care Staff Hours]]/Table3[[#This Row],[MDS Census]]</f>
        <v>3.7472068355922215</v>
      </c>
      <c r="H314" s="3">
        <f>Table3[[#This Row],[Total RN Hours (w/ Admin, DON)]]/Table3[[#This Row],[MDS Census]]</f>
        <v>1.3467177371832646</v>
      </c>
      <c r="I314" s="3">
        <f>Table3[[#This Row],[RN Hours (excl. Admin, DON)]]/Table3[[#This Row],[MDS Census]]</f>
        <v>0.79972893341190343</v>
      </c>
      <c r="J314" s="3">
        <f t="shared" si="5"/>
        <v>80.969444444444434</v>
      </c>
      <c r="K314" s="3">
        <f>SUM(Table3[[#This Row],[RN Hours (excl. Admin, DON)]], Table3[[#This Row],[LPN Hours (excl. Admin)]], Table3[[#This Row],[CNA Hours]], Table3[[#This Row],[NA TR Hours]], Table3[[#This Row],[Med Aide/Tech Hours]])</f>
        <v>70.655666666666662</v>
      </c>
      <c r="L314" s="3">
        <f>SUM(Table3[[#This Row],[RN Hours (excl. Admin, DON)]:[RN DON Hours]])</f>
        <v>25.393111111111111</v>
      </c>
      <c r="M314" s="3">
        <v>15.079333333333334</v>
      </c>
      <c r="N314" s="3">
        <v>6.7541111111111114</v>
      </c>
      <c r="O314" s="3">
        <v>3.5596666666666636</v>
      </c>
      <c r="P314" s="3">
        <f>SUM(Table3[[#This Row],[LPN Hours (excl. Admin)]:[LPN Admin Hours]])</f>
        <v>15.993111111111112</v>
      </c>
      <c r="Q314" s="3">
        <v>15.993111111111112</v>
      </c>
      <c r="R314" s="3">
        <v>0</v>
      </c>
      <c r="S314" s="3">
        <f>SUM(Table3[[#This Row],[CNA Hours]], Table3[[#This Row],[NA TR Hours]], Table3[[#This Row],[Med Aide/Tech Hours]])</f>
        <v>39.583222222222219</v>
      </c>
      <c r="T314" s="3">
        <v>39.583222222222219</v>
      </c>
      <c r="U314" s="3">
        <v>0</v>
      </c>
      <c r="V314" s="3">
        <v>0</v>
      </c>
      <c r="W314" s="3">
        <f>SUM(Table3[[#This Row],[RN Hours Contract]:[Med Aide Hours Contract]])</f>
        <v>0</v>
      </c>
      <c r="X314" s="3">
        <v>0</v>
      </c>
      <c r="Y314" s="3">
        <v>0</v>
      </c>
      <c r="Z314" s="3">
        <v>0</v>
      </c>
      <c r="AA314" s="3">
        <v>0</v>
      </c>
      <c r="AB314" s="3">
        <v>0</v>
      </c>
      <c r="AC314" s="3">
        <v>0</v>
      </c>
      <c r="AD314" s="3">
        <v>0</v>
      </c>
      <c r="AE314" s="3">
        <v>0</v>
      </c>
      <c r="AF314" t="s">
        <v>312</v>
      </c>
      <c r="AG314" s="13">
        <v>4</v>
      </c>
      <c r="AQ314"/>
    </row>
    <row r="315" spans="1:43" x14ac:dyDescent="0.2">
      <c r="A315" t="s">
        <v>407</v>
      </c>
      <c r="B315" t="s">
        <v>723</v>
      </c>
      <c r="C315" t="s">
        <v>824</v>
      </c>
      <c r="D315" t="s">
        <v>1045</v>
      </c>
      <c r="E315" s="3">
        <v>93.63333333333334</v>
      </c>
      <c r="F315" s="3">
        <f>Table3[[#This Row],[Total Hours Nurse Staffing]]/Table3[[#This Row],[MDS Census]]</f>
        <v>3.3041948498872662</v>
      </c>
      <c r="G315" s="3">
        <f>Table3[[#This Row],[Total Direct Care Staff Hours]]/Table3[[#This Row],[MDS Census]]</f>
        <v>2.9848320873383165</v>
      </c>
      <c r="H315" s="3">
        <f>Table3[[#This Row],[Total RN Hours (w/ Admin, DON)]]/Table3[[#This Row],[MDS Census]]</f>
        <v>0.4136383054467781</v>
      </c>
      <c r="I315" s="3">
        <f>Table3[[#This Row],[RN Hours (excl. Admin, DON)]]/Table3[[#This Row],[MDS Census]]</f>
        <v>9.4275542897828413E-2</v>
      </c>
      <c r="J315" s="3">
        <f t="shared" si="5"/>
        <v>309.38277777777773</v>
      </c>
      <c r="K315" s="3">
        <f>SUM(Table3[[#This Row],[RN Hours (excl. Admin, DON)]], Table3[[#This Row],[LPN Hours (excl. Admin)]], Table3[[#This Row],[CNA Hours]], Table3[[#This Row],[NA TR Hours]], Table3[[#This Row],[Med Aide/Tech Hours]])</f>
        <v>279.47977777777771</v>
      </c>
      <c r="L315" s="3">
        <f>SUM(Table3[[#This Row],[RN Hours (excl. Admin, DON)]:[RN DON Hours]])</f>
        <v>38.730333333333327</v>
      </c>
      <c r="M315" s="3">
        <v>8.8273333333333337</v>
      </c>
      <c r="N315" s="3">
        <v>23.849111111111103</v>
      </c>
      <c r="O315" s="3">
        <v>6.0538888888888893</v>
      </c>
      <c r="P315" s="3">
        <f>SUM(Table3[[#This Row],[LPN Hours (excl. Admin)]:[LPN Admin Hours]])</f>
        <v>100.89699999999999</v>
      </c>
      <c r="Q315" s="3">
        <v>100.89699999999999</v>
      </c>
      <c r="R315" s="3">
        <v>0</v>
      </c>
      <c r="S315" s="3">
        <f>SUM(Table3[[#This Row],[CNA Hours]], Table3[[#This Row],[NA TR Hours]], Table3[[#This Row],[Med Aide/Tech Hours]])</f>
        <v>169.75544444444444</v>
      </c>
      <c r="T315" s="3">
        <v>141.97166666666666</v>
      </c>
      <c r="U315" s="3">
        <v>27.783777777777772</v>
      </c>
      <c r="V315" s="3">
        <v>0</v>
      </c>
      <c r="W315" s="3">
        <f>SUM(Table3[[#This Row],[RN Hours Contract]:[Med Aide Hours Contract]])</f>
        <v>84.584333333333348</v>
      </c>
      <c r="X315" s="3">
        <v>8.5869999999999997</v>
      </c>
      <c r="Y315" s="3">
        <v>7.2333333333333334</v>
      </c>
      <c r="Z315" s="3">
        <v>6.0538888888888893</v>
      </c>
      <c r="AA315" s="3">
        <v>37.354111111111123</v>
      </c>
      <c r="AB315" s="3">
        <v>0</v>
      </c>
      <c r="AC315" s="3">
        <v>25.356000000000005</v>
      </c>
      <c r="AD315" s="3">
        <v>0</v>
      </c>
      <c r="AE315" s="3">
        <v>0</v>
      </c>
      <c r="AF315" t="s">
        <v>313</v>
      </c>
      <c r="AG315" s="13">
        <v>4</v>
      </c>
      <c r="AQ315"/>
    </row>
    <row r="316" spans="1:43" x14ac:dyDescent="0.2">
      <c r="A316" t="s">
        <v>407</v>
      </c>
      <c r="B316" t="s">
        <v>724</v>
      </c>
      <c r="C316" t="s">
        <v>937</v>
      </c>
      <c r="D316" t="s">
        <v>1080</v>
      </c>
      <c r="E316" s="3">
        <v>71.166666666666671</v>
      </c>
      <c r="F316" s="3">
        <f>Table3[[#This Row],[Total Hours Nurse Staffing]]/Table3[[#This Row],[MDS Census]]</f>
        <v>3.5708227946916469</v>
      </c>
      <c r="G316" s="3">
        <f>Table3[[#This Row],[Total Direct Care Staff Hours]]/Table3[[#This Row],[MDS Census]]</f>
        <v>3.3866307572209209</v>
      </c>
      <c r="H316" s="3">
        <f>Table3[[#This Row],[Total RN Hours (w/ Admin, DON)]]/Table3[[#This Row],[MDS Census]]</f>
        <v>1.4474597970335674</v>
      </c>
      <c r="I316" s="3">
        <f>Table3[[#This Row],[RN Hours (excl. Admin, DON)]]/Table3[[#This Row],[MDS Census]]</f>
        <v>1.2632677595628414</v>
      </c>
      <c r="J316" s="3">
        <f t="shared" si="5"/>
        <v>254.12355555555555</v>
      </c>
      <c r="K316" s="3">
        <f>SUM(Table3[[#This Row],[RN Hours (excl. Admin, DON)]], Table3[[#This Row],[LPN Hours (excl. Admin)]], Table3[[#This Row],[CNA Hours]], Table3[[#This Row],[NA TR Hours]], Table3[[#This Row],[Med Aide/Tech Hours]])</f>
        <v>241.01522222222221</v>
      </c>
      <c r="L316" s="3">
        <f>SUM(Table3[[#This Row],[RN Hours (excl. Admin, DON)]:[RN DON Hours]])</f>
        <v>103.01088888888889</v>
      </c>
      <c r="M316" s="3">
        <v>89.902555555555551</v>
      </c>
      <c r="N316" s="3">
        <v>7.5083333333333337</v>
      </c>
      <c r="O316" s="3">
        <v>5.6</v>
      </c>
      <c r="P316" s="3">
        <f>SUM(Table3[[#This Row],[LPN Hours (excl. Admin)]:[LPN Admin Hours]])</f>
        <v>29.491555555555554</v>
      </c>
      <c r="Q316" s="3">
        <v>29.491555555555554</v>
      </c>
      <c r="R316" s="3">
        <v>0</v>
      </c>
      <c r="S316" s="3">
        <f>SUM(Table3[[#This Row],[CNA Hours]], Table3[[#This Row],[NA TR Hours]], Table3[[#This Row],[Med Aide/Tech Hours]])</f>
        <v>121.62111111111111</v>
      </c>
      <c r="T316" s="3">
        <v>121.62111111111111</v>
      </c>
      <c r="U316" s="3">
        <v>0</v>
      </c>
      <c r="V316" s="3">
        <v>0</v>
      </c>
      <c r="W316" s="3">
        <f>SUM(Table3[[#This Row],[RN Hours Contract]:[Med Aide Hours Contract]])</f>
        <v>0</v>
      </c>
      <c r="X316" s="3">
        <v>0</v>
      </c>
      <c r="Y316" s="3">
        <v>0</v>
      </c>
      <c r="Z316" s="3">
        <v>0</v>
      </c>
      <c r="AA316" s="3">
        <v>0</v>
      </c>
      <c r="AB316" s="3">
        <v>0</v>
      </c>
      <c r="AC316" s="3">
        <v>0</v>
      </c>
      <c r="AD316" s="3">
        <v>0</v>
      </c>
      <c r="AE316" s="3">
        <v>0</v>
      </c>
      <c r="AF316" t="s">
        <v>314</v>
      </c>
      <c r="AG316" s="13">
        <v>4</v>
      </c>
      <c r="AQ316"/>
    </row>
    <row r="317" spans="1:43" x14ac:dyDescent="0.2">
      <c r="A317" t="s">
        <v>407</v>
      </c>
      <c r="B317" t="s">
        <v>725</v>
      </c>
      <c r="C317" t="s">
        <v>908</v>
      </c>
      <c r="D317" t="s">
        <v>1036</v>
      </c>
      <c r="E317" s="3">
        <v>59.444444444444443</v>
      </c>
      <c r="F317" s="3">
        <f>Table3[[#This Row],[Total Hours Nurse Staffing]]/Table3[[#This Row],[MDS Census]]</f>
        <v>3.7995887850467289</v>
      </c>
      <c r="G317" s="3">
        <f>Table3[[#This Row],[Total Direct Care Staff Hours]]/Table3[[#This Row],[MDS Census]]</f>
        <v>3.3300355140186912</v>
      </c>
      <c r="H317" s="3">
        <f>Table3[[#This Row],[Total RN Hours (w/ Admin, DON)]]/Table3[[#This Row],[MDS Census]]</f>
        <v>1.0777476635514018</v>
      </c>
      <c r="I317" s="3">
        <f>Table3[[#This Row],[RN Hours (excl. Admin, DON)]]/Table3[[#This Row],[MDS Census]]</f>
        <v>0.60819439252336449</v>
      </c>
      <c r="J317" s="3">
        <f t="shared" si="5"/>
        <v>225.86444444444444</v>
      </c>
      <c r="K317" s="3">
        <f>SUM(Table3[[#This Row],[RN Hours (excl. Admin, DON)]], Table3[[#This Row],[LPN Hours (excl. Admin)]], Table3[[#This Row],[CNA Hours]], Table3[[#This Row],[NA TR Hours]], Table3[[#This Row],[Med Aide/Tech Hours]])</f>
        <v>197.95211111111109</v>
      </c>
      <c r="L317" s="3">
        <f>SUM(Table3[[#This Row],[RN Hours (excl. Admin, DON)]:[RN DON Hours]])</f>
        <v>64.066111111111113</v>
      </c>
      <c r="M317" s="3">
        <v>36.153777777777776</v>
      </c>
      <c r="N317" s="3">
        <v>22.312333333333338</v>
      </c>
      <c r="O317" s="3">
        <v>5.6</v>
      </c>
      <c r="P317" s="3">
        <f>SUM(Table3[[#This Row],[LPN Hours (excl. Admin)]:[LPN Admin Hours]])</f>
        <v>40.989111111111114</v>
      </c>
      <c r="Q317" s="3">
        <v>40.989111111111114</v>
      </c>
      <c r="R317" s="3">
        <v>0</v>
      </c>
      <c r="S317" s="3">
        <f>SUM(Table3[[#This Row],[CNA Hours]], Table3[[#This Row],[NA TR Hours]], Table3[[#This Row],[Med Aide/Tech Hours]])</f>
        <v>120.80922222222222</v>
      </c>
      <c r="T317" s="3">
        <v>120.80922222222222</v>
      </c>
      <c r="U317" s="3">
        <v>0</v>
      </c>
      <c r="V317" s="3">
        <v>0</v>
      </c>
      <c r="W317" s="3">
        <f>SUM(Table3[[#This Row],[RN Hours Contract]:[Med Aide Hours Contract]])</f>
        <v>0</v>
      </c>
      <c r="X317" s="3">
        <v>0</v>
      </c>
      <c r="Y317" s="3">
        <v>0</v>
      </c>
      <c r="Z317" s="3">
        <v>0</v>
      </c>
      <c r="AA317" s="3">
        <v>0</v>
      </c>
      <c r="AB317" s="3">
        <v>0</v>
      </c>
      <c r="AC317" s="3">
        <v>0</v>
      </c>
      <c r="AD317" s="3">
        <v>0</v>
      </c>
      <c r="AE317" s="3">
        <v>0</v>
      </c>
      <c r="AF317" t="s">
        <v>315</v>
      </c>
      <c r="AG317" s="13">
        <v>4</v>
      </c>
      <c r="AQ317"/>
    </row>
    <row r="318" spans="1:43" x14ac:dyDescent="0.2">
      <c r="A318" t="s">
        <v>407</v>
      </c>
      <c r="B318" t="s">
        <v>726</v>
      </c>
      <c r="C318" t="s">
        <v>899</v>
      </c>
      <c r="D318" t="s">
        <v>1057</v>
      </c>
      <c r="E318" s="3">
        <v>43.388888888888886</v>
      </c>
      <c r="F318" s="3">
        <f>Table3[[#This Row],[Total Hours Nurse Staffing]]/Table3[[#This Row],[MDS Census]]</f>
        <v>3.9328937259923178</v>
      </c>
      <c r="G318" s="3">
        <f>Table3[[#This Row],[Total Direct Care Staff Hours]]/Table3[[#This Row],[MDS Census]]</f>
        <v>3.489964148527529</v>
      </c>
      <c r="H318" s="3">
        <f>Table3[[#This Row],[Total RN Hours (w/ Admin, DON)]]/Table3[[#This Row],[MDS Census]]</f>
        <v>0.50150576184379003</v>
      </c>
      <c r="I318" s="3">
        <f>Table3[[#This Row],[RN Hours (excl. Admin, DON)]]/Table3[[#This Row],[MDS Census]]</f>
        <v>0.28639692701664538</v>
      </c>
      <c r="J318" s="3">
        <f t="shared" si="5"/>
        <v>170.64388888888888</v>
      </c>
      <c r="K318" s="3">
        <f>SUM(Table3[[#This Row],[RN Hours (excl. Admin, DON)]], Table3[[#This Row],[LPN Hours (excl. Admin)]], Table3[[#This Row],[CNA Hours]], Table3[[#This Row],[NA TR Hours]], Table3[[#This Row],[Med Aide/Tech Hours]])</f>
        <v>151.42566666666667</v>
      </c>
      <c r="L318" s="3">
        <f>SUM(Table3[[#This Row],[RN Hours (excl. Admin, DON)]:[RN DON Hours]])</f>
        <v>21.759777777777778</v>
      </c>
      <c r="M318" s="3">
        <v>12.426444444444446</v>
      </c>
      <c r="N318" s="3">
        <v>3.2</v>
      </c>
      <c r="O318" s="3">
        <v>6.1333333333333337</v>
      </c>
      <c r="P318" s="3">
        <f>SUM(Table3[[#This Row],[LPN Hours (excl. Admin)]:[LPN Admin Hours]])</f>
        <v>58.215555555555554</v>
      </c>
      <c r="Q318" s="3">
        <v>48.330666666666666</v>
      </c>
      <c r="R318" s="3">
        <v>9.8848888888888915</v>
      </c>
      <c r="S318" s="3">
        <f>SUM(Table3[[#This Row],[CNA Hours]], Table3[[#This Row],[NA TR Hours]], Table3[[#This Row],[Med Aide/Tech Hours]])</f>
        <v>90.668555555555542</v>
      </c>
      <c r="T318" s="3">
        <v>70.715555555555554</v>
      </c>
      <c r="U318" s="3">
        <v>16.598666666666666</v>
      </c>
      <c r="V318" s="3">
        <v>3.3543333333333334</v>
      </c>
      <c r="W318" s="3">
        <f>SUM(Table3[[#This Row],[RN Hours Contract]:[Med Aide Hours Contract]])</f>
        <v>4.5333333333333332</v>
      </c>
      <c r="X318" s="3">
        <v>1.2444444444444445</v>
      </c>
      <c r="Y318" s="3">
        <v>0</v>
      </c>
      <c r="Z318" s="3">
        <v>3.2888888888888888</v>
      </c>
      <c r="AA318" s="3">
        <v>0</v>
      </c>
      <c r="AB318" s="3">
        <v>0</v>
      </c>
      <c r="AC318" s="3">
        <v>0</v>
      </c>
      <c r="AD318" s="3">
        <v>0</v>
      </c>
      <c r="AE318" s="3">
        <v>0</v>
      </c>
      <c r="AF318" t="s">
        <v>316</v>
      </c>
      <c r="AG318" s="13">
        <v>4</v>
      </c>
      <c r="AQ318"/>
    </row>
    <row r="319" spans="1:43" x14ac:dyDescent="0.2">
      <c r="A319" t="s">
        <v>407</v>
      </c>
      <c r="B319" t="s">
        <v>727</v>
      </c>
      <c r="C319" t="s">
        <v>938</v>
      </c>
      <c r="D319" t="s">
        <v>1082</v>
      </c>
      <c r="E319" s="3">
        <v>46.244444444444447</v>
      </c>
      <c r="F319" s="3">
        <f>Table3[[#This Row],[Total Hours Nurse Staffing]]/Table3[[#This Row],[MDS Census]]</f>
        <v>4.8240485343584814</v>
      </c>
      <c r="G319" s="3">
        <f>Table3[[#This Row],[Total Direct Care Staff Hours]]/Table3[[#This Row],[MDS Census]]</f>
        <v>4.2584214320038445</v>
      </c>
      <c r="H319" s="3">
        <f>Table3[[#This Row],[Total RN Hours (w/ Admin, DON)]]/Table3[[#This Row],[MDS Census]]</f>
        <v>0.66290485343584815</v>
      </c>
      <c r="I319" s="3">
        <f>Table3[[#This Row],[RN Hours (excl. Admin, DON)]]/Table3[[#This Row],[MDS Census]]</f>
        <v>0.54565353195579058</v>
      </c>
      <c r="J319" s="3">
        <f t="shared" si="5"/>
        <v>223.08544444444445</v>
      </c>
      <c r="K319" s="3">
        <f>SUM(Table3[[#This Row],[RN Hours (excl. Admin, DON)]], Table3[[#This Row],[LPN Hours (excl. Admin)]], Table3[[#This Row],[CNA Hours]], Table3[[#This Row],[NA TR Hours]], Table3[[#This Row],[Med Aide/Tech Hours]])</f>
        <v>196.92833333333334</v>
      </c>
      <c r="L319" s="3">
        <f>SUM(Table3[[#This Row],[RN Hours (excl. Admin, DON)]:[RN DON Hours]])</f>
        <v>30.655666666666669</v>
      </c>
      <c r="M319" s="3">
        <v>25.233444444444448</v>
      </c>
      <c r="N319" s="3">
        <v>0</v>
      </c>
      <c r="O319" s="3">
        <v>5.4222222222222225</v>
      </c>
      <c r="P319" s="3">
        <f>SUM(Table3[[#This Row],[LPN Hours (excl. Admin)]:[LPN Admin Hours]])</f>
        <v>82.086222222222219</v>
      </c>
      <c r="Q319" s="3">
        <v>61.351333333333329</v>
      </c>
      <c r="R319" s="3">
        <v>20.734888888888893</v>
      </c>
      <c r="S319" s="3">
        <f>SUM(Table3[[#This Row],[CNA Hours]], Table3[[#This Row],[NA TR Hours]], Table3[[#This Row],[Med Aide/Tech Hours]])</f>
        <v>110.34355555555555</v>
      </c>
      <c r="T319" s="3">
        <v>110.34355555555555</v>
      </c>
      <c r="U319" s="3">
        <v>0</v>
      </c>
      <c r="V319" s="3">
        <v>0</v>
      </c>
      <c r="W319" s="3">
        <f>SUM(Table3[[#This Row],[RN Hours Contract]:[Med Aide Hours Contract]])</f>
        <v>0</v>
      </c>
      <c r="X319" s="3">
        <v>0</v>
      </c>
      <c r="Y319" s="3">
        <v>0</v>
      </c>
      <c r="Z319" s="3">
        <v>0</v>
      </c>
      <c r="AA319" s="3">
        <v>0</v>
      </c>
      <c r="AB319" s="3">
        <v>0</v>
      </c>
      <c r="AC319" s="3">
        <v>0</v>
      </c>
      <c r="AD319" s="3">
        <v>0</v>
      </c>
      <c r="AE319" s="3">
        <v>0</v>
      </c>
      <c r="AF319" t="s">
        <v>317</v>
      </c>
      <c r="AG319" s="13">
        <v>4</v>
      </c>
      <c r="AQ319"/>
    </row>
    <row r="320" spans="1:43" x14ac:dyDescent="0.2">
      <c r="A320" t="s">
        <v>407</v>
      </c>
      <c r="B320" t="s">
        <v>728</v>
      </c>
      <c r="C320" t="s">
        <v>924</v>
      </c>
      <c r="D320" t="s">
        <v>1072</v>
      </c>
      <c r="E320" s="3">
        <v>62.511111111111113</v>
      </c>
      <c r="F320" s="3">
        <f>Table3[[#This Row],[Total Hours Nurse Staffing]]/Table3[[#This Row],[MDS Census]]</f>
        <v>3.4899342339139712</v>
      </c>
      <c r="G320" s="3">
        <f>Table3[[#This Row],[Total Direct Care Staff Hours]]/Table3[[#This Row],[MDS Census]]</f>
        <v>3.3013899751155353</v>
      </c>
      <c r="H320" s="3">
        <f>Table3[[#This Row],[Total RN Hours (w/ Admin, DON)]]/Table3[[#This Row],[MDS Census]]</f>
        <v>0.52840561677923914</v>
      </c>
      <c r="I320" s="3">
        <f>Table3[[#This Row],[RN Hours (excl. Admin, DON)]]/Table3[[#This Row],[MDS Census]]</f>
        <v>0.34839317454674723</v>
      </c>
      <c r="J320" s="3">
        <f t="shared" si="5"/>
        <v>218.15966666666668</v>
      </c>
      <c r="K320" s="3">
        <f>SUM(Table3[[#This Row],[RN Hours (excl. Admin, DON)]], Table3[[#This Row],[LPN Hours (excl. Admin)]], Table3[[#This Row],[CNA Hours]], Table3[[#This Row],[NA TR Hours]], Table3[[#This Row],[Med Aide/Tech Hours]])</f>
        <v>206.37355555555558</v>
      </c>
      <c r="L320" s="3">
        <f>SUM(Table3[[#This Row],[RN Hours (excl. Admin, DON)]:[RN DON Hours]])</f>
        <v>33.031222222222219</v>
      </c>
      <c r="M320" s="3">
        <v>21.778444444444442</v>
      </c>
      <c r="N320" s="3">
        <v>5.5638888888888891</v>
      </c>
      <c r="O320" s="3">
        <v>5.6888888888888891</v>
      </c>
      <c r="P320" s="3">
        <f>SUM(Table3[[#This Row],[LPN Hours (excl. Admin)]:[LPN Admin Hours]])</f>
        <v>65.466333333333338</v>
      </c>
      <c r="Q320" s="3">
        <v>64.933000000000007</v>
      </c>
      <c r="R320" s="3">
        <v>0.53333333333333333</v>
      </c>
      <c r="S320" s="3">
        <f>SUM(Table3[[#This Row],[CNA Hours]], Table3[[#This Row],[NA TR Hours]], Table3[[#This Row],[Med Aide/Tech Hours]])</f>
        <v>119.66211111111112</v>
      </c>
      <c r="T320" s="3">
        <v>119.66211111111112</v>
      </c>
      <c r="U320" s="3">
        <v>0</v>
      </c>
      <c r="V320" s="3">
        <v>0</v>
      </c>
      <c r="W320" s="3">
        <f>SUM(Table3[[#This Row],[RN Hours Contract]:[Med Aide Hours Contract]])</f>
        <v>0</v>
      </c>
      <c r="X320" s="3">
        <v>0</v>
      </c>
      <c r="Y320" s="3">
        <v>0</v>
      </c>
      <c r="Z320" s="3">
        <v>0</v>
      </c>
      <c r="AA320" s="3">
        <v>0</v>
      </c>
      <c r="AB320" s="3">
        <v>0</v>
      </c>
      <c r="AC320" s="3">
        <v>0</v>
      </c>
      <c r="AD320" s="3">
        <v>0</v>
      </c>
      <c r="AE320" s="3">
        <v>0</v>
      </c>
      <c r="AF320" t="s">
        <v>318</v>
      </c>
      <c r="AG320" s="13">
        <v>4</v>
      </c>
      <c r="AQ320"/>
    </row>
    <row r="321" spans="1:43" x14ac:dyDescent="0.2">
      <c r="A321" t="s">
        <v>407</v>
      </c>
      <c r="B321" t="s">
        <v>729</v>
      </c>
      <c r="C321" t="s">
        <v>839</v>
      </c>
      <c r="D321" t="s">
        <v>1043</v>
      </c>
      <c r="E321" s="3">
        <v>66.033333333333331</v>
      </c>
      <c r="F321" s="3">
        <f>Table3[[#This Row],[Total Hours Nurse Staffing]]/Table3[[#This Row],[MDS Census]]</f>
        <v>3.5304072017499579</v>
      </c>
      <c r="G321" s="3">
        <f>Table3[[#This Row],[Total Direct Care Staff Hours]]/Table3[[#This Row],[MDS Census]]</f>
        <v>3.28660777385159</v>
      </c>
      <c r="H321" s="3">
        <f>Table3[[#This Row],[Total RN Hours (w/ Admin, DON)]]/Table3[[#This Row],[MDS Census]]</f>
        <v>0.59329294968870938</v>
      </c>
      <c r="I321" s="3">
        <f>Table3[[#This Row],[RN Hours (excl. Admin, DON)]]/Table3[[#This Row],[MDS Census]]</f>
        <v>0.3494935217903416</v>
      </c>
      <c r="J321" s="3">
        <f t="shared" si="5"/>
        <v>233.12455555555556</v>
      </c>
      <c r="K321" s="3">
        <f>SUM(Table3[[#This Row],[RN Hours (excl. Admin, DON)]], Table3[[#This Row],[LPN Hours (excl. Admin)]], Table3[[#This Row],[CNA Hours]], Table3[[#This Row],[NA TR Hours]], Table3[[#This Row],[Med Aide/Tech Hours]])</f>
        <v>217.02566666666667</v>
      </c>
      <c r="L321" s="3">
        <f>SUM(Table3[[#This Row],[RN Hours (excl. Admin, DON)]:[RN DON Hours]])</f>
        <v>39.17711111111111</v>
      </c>
      <c r="M321" s="3">
        <v>23.078222222222223</v>
      </c>
      <c r="N321" s="3">
        <v>11.1</v>
      </c>
      <c r="O321" s="3">
        <v>4.9988888888888878</v>
      </c>
      <c r="P321" s="3">
        <f>SUM(Table3[[#This Row],[LPN Hours (excl. Admin)]:[LPN Admin Hours]])</f>
        <v>49.981888888888889</v>
      </c>
      <c r="Q321" s="3">
        <v>49.981888888888889</v>
      </c>
      <c r="R321" s="3">
        <v>0</v>
      </c>
      <c r="S321" s="3">
        <f>SUM(Table3[[#This Row],[CNA Hours]], Table3[[#This Row],[NA TR Hours]], Table3[[#This Row],[Med Aide/Tech Hours]])</f>
        <v>143.96555555555557</v>
      </c>
      <c r="T321" s="3">
        <v>121.60111111111111</v>
      </c>
      <c r="U321" s="3">
        <v>1.7255555555555553</v>
      </c>
      <c r="V321" s="3">
        <v>20.638888888888889</v>
      </c>
      <c r="W321" s="3">
        <f>SUM(Table3[[#This Row],[RN Hours Contract]:[Med Aide Hours Contract]])</f>
        <v>1.9167777777777779</v>
      </c>
      <c r="X321" s="3">
        <v>0.42044444444444451</v>
      </c>
      <c r="Y321" s="3">
        <v>0</v>
      </c>
      <c r="Z321" s="3">
        <v>0</v>
      </c>
      <c r="AA321" s="3">
        <v>1.4963333333333335</v>
      </c>
      <c r="AB321" s="3">
        <v>0</v>
      </c>
      <c r="AC321" s="3">
        <v>0</v>
      </c>
      <c r="AD321" s="3">
        <v>0</v>
      </c>
      <c r="AE321" s="3">
        <v>0</v>
      </c>
      <c r="AF321" t="s">
        <v>319</v>
      </c>
      <c r="AG321" s="13">
        <v>4</v>
      </c>
      <c r="AQ321"/>
    </row>
    <row r="322" spans="1:43" x14ac:dyDescent="0.2">
      <c r="A322" t="s">
        <v>407</v>
      </c>
      <c r="B322" t="s">
        <v>730</v>
      </c>
      <c r="C322" t="s">
        <v>873</v>
      </c>
      <c r="D322" t="s">
        <v>1046</v>
      </c>
      <c r="E322" s="3">
        <v>68.466666666666669</v>
      </c>
      <c r="F322" s="3">
        <f>Table3[[#This Row],[Total Hours Nurse Staffing]]/Table3[[#This Row],[MDS Census]]</f>
        <v>3.8264670561505998</v>
      </c>
      <c r="G322" s="3">
        <f>Table3[[#This Row],[Total Direct Care Staff Hours]]/Table3[[#This Row],[MDS Census]]</f>
        <v>3.4924716001298273</v>
      </c>
      <c r="H322" s="3">
        <f>Table3[[#This Row],[Total RN Hours (w/ Admin, DON)]]/Table3[[#This Row],[MDS Census]]</f>
        <v>0.23305420318078546</v>
      </c>
      <c r="I322" s="3">
        <f>Table3[[#This Row],[RN Hours (excl. Admin, DON)]]/Table3[[#This Row],[MDS Census]]</f>
        <v>0</v>
      </c>
      <c r="J322" s="3">
        <f t="shared" si="5"/>
        <v>261.9854444444444</v>
      </c>
      <c r="K322" s="3">
        <f>SUM(Table3[[#This Row],[RN Hours (excl. Admin, DON)]], Table3[[#This Row],[LPN Hours (excl. Admin)]], Table3[[#This Row],[CNA Hours]], Table3[[#This Row],[NA TR Hours]], Table3[[#This Row],[Med Aide/Tech Hours]])</f>
        <v>239.11788888888884</v>
      </c>
      <c r="L322" s="3">
        <f>SUM(Table3[[#This Row],[RN Hours (excl. Admin, DON)]:[RN DON Hours]])</f>
        <v>15.956444444444445</v>
      </c>
      <c r="M322" s="3">
        <v>0</v>
      </c>
      <c r="N322" s="3">
        <v>9.7981111111111119</v>
      </c>
      <c r="O322" s="3">
        <v>6.1583333333333332</v>
      </c>
      <c r="P322" s="3">
        <f>SUM(Table3[[#This Row],[LPN Hours (excl. Admin)]:[LPN Admin Hours]])</f>
        <v>72.276444444444451</v>
      </c>
      <c r="Q322" s="3">
        <v>65.365333333333339</v>
      </c>
      <c r="R322" s="3">
        <v>6.9111111111111114</v>
      </c>
      <c r="S322" s="3">
        <f>SUM(Table3[[#This Row],[CNA Hours]], Table3[[#This Row],[NA TR Hours]], Table3[[#This Row],[Med Aide/Tech Hours]])</f>
        <v>173.75255555555552</v>
      </c>
      <c r="T322" s="3">
        <v>139.8571111111111</v>
      </c>
      <c r="U322" s="3">
        <v>0.2372222222222222</v>
      </c>
      <c r="V322" s="3">
        <v>33.658222222222207</v>
      </c>
      <c r="W322" s="3">
        <f>SUM(Table3[[#This Row],[RN Hours Contract]:[Med Aide Hours Contract]])</f>
        <v>7.6416666666666666</v>
      </c>
      <c r="X322" s="3">
        <v>0</v>
      </c>
      <c r="Y322" s="3">
        <v>5.2444444444444445</v>
      </c>
      <c r="Z322" s="3">
        <v>0.20833333333333334</v>
      </c>
      <c r="AA322" s="3">
        <v>0</v>
      </c>
      <c r="AB322" s="3">
        <v>2.1888888888888891</v>
      </c>
      <c r="AC322" s="3">
        <v>0</v>
      </c>
      <c r="AD322" s="3">
        <v>0</v>
      </c>
      <c r="AE322" s="3">
        <v>0</v>
      </c>
      <c r="AF322" t="s">
        <v>320</v>
      </c>
      <c r="AG322" s="13">
        <v>4</v>
      </c>
      <c r="AQ322"/>
    </row>
    <row r="323" spans="1:43" x14ac:dyDescent="0.2">
      <c r="A323" t="s">
        <v>407</v>
      </c>
      <c r="B323" t="s">
        <v>731</v>
      </c>
      <c r="C323" t="s">
        <v>831</v>
      </c>
      <c r="D323" t="s">
        <v>1084</v>
      </c>
      <c r="E323" s="3">
        <v>47.9</v>
      </c>
      <c r="F323" s="3">
        <f>Table3[[#This Row],[Total Hours Nurse Staffing]]/Table3[[#This Row],[MDS Census]]</f>
        <v>5.133581535606587</v>
      </c>
      <c r="G323" s="3">
        <f>Table3[[#This Row],[Total Direct Care Staff Hours]]/Table3[[#This Row],[MDS Census]]</f>
        <v>4.8103386685223848</v>
      </c>
      <c r="H323" s="3">
        <f>Table3[[#This Row],[Total RN Hours (w/ Admin, DON)]]/Table3[[#This Row],[MDS Census]]</f>
        <v>0.66921827882161899</v>
      </c>
      <c r="I323" s="3">
        <f>Table3[[#This Row],[RN Hours (excl. Admin, DON)]]/Table3[[#This Row],[MDS Census]]</f>
        <v>0.34597541173741592</v>
      </c>
      <c r="J323" s="3">
        <f t="shared" si="5"/>
        <v>245.89855555555553</v>
      </c>
      <c r="K323" s="3">
        <f>SUM(Table3[[#This Row],[RN Hours (excl. Admin, DON)]], Table3[[#This Row],[LPN Hours (excl. Admin)]], Table3[[#This Row],[CNA Hours]], Table3[[#This Row],[NA TR Hours]], Table3[[#This Row],[Med Aide/Tech Hours]])</f>
        <v>230.41522222222221</v>
      </c>
      <c r="L323" s="3">
        <f>SUM(Table3[[#This Row],[RN Hours (excl. Admin, DON)]:[RN DON Hours]])</f>
        <v>32.05555555555555</v>
      </c>
      <c r="M323" s="3">
        <v>16.572222222222223</v>
      </c>
      <c r="N323" s="3">
        <v>10.604444444444441</v>
      </c>
      <c r="O323" s="3">
        <v>4.8788888888888895</v>
      </c>
      <c r="P323" s="3">
        <f>SUM(Table3[[#This Row],[LPN Hours (excl. Admin)]:[LPN Admin Hours]])</f>
        <v>50.041444444444437</v>
      </c>
      <c r="Q323" s="3">
        <v>50.041444444444437</v>
      </c>
      <c r="R323" s="3">
        <v>0</v>
      </c>
      <c r="S323" s="3">
        <f>SUM(Table3[[#This Row],[CNA Hours]], Table3[[#This Row],[NA TR Hours]], Table3[[#This Row],[Med Aide/Tech Hours]])</f>
        <v>163.80155555555555</v>
      </c>
      <c r="T323" s="3">
        <v>150.60488888888889</v>
      </c>
      <c r="U323" s="3">
        <v>13.196666666666662</v>
      </c>
      <c r="V323" s="3">
        <v>0</v>
      </c>
      <c r="W323" s="3">
        <f>SUM(Table3[[#This Row],[RN Hours Contract]:[Med Aide Hours Contract]])</f>
        <v>10.243000000000002</v>
      </c>
      <c r="X323" s="3">
        <v>0.70666666666666667</v>
      </c>
      <c r="Y323" s="3">
        <v>0</v>
      </c>
      <c r="Z323" s="3">
        <v>0</v>
      </c>
      <c r="AA323" s="3">
        <v>1.1681111111111113</v>
      </c>
      <c r="AB323" s="3">
        <v>0</v>
      </c>
      <c r="AC323" s="3">
        <v>8.368222222222224</v>
      </c>
      <c r="AD323" s="3">
        <v>0</v>
      </c>
      <c r="AE323" s="3">
        <v>0</v>
      </c>
      <c r="AF323" t="s">
        <v>321</v>
      </c>
      <c r="AG323" s="13">
        <v>4</v>
      </c>
      <c r="AQ323"/>
    </row>
    <row r="324" spans="1:43" x14ac:dyDescent="0.2">
      <c r="A324" t="s">
        <v>407</v>
      </c>
      <c r="B324" t="s">
        <v>732</v>
      </c>
      <c r="C324" t="s">
        <v>873</v>
      </c>
      <c r="D324" t="s">
        <v>1046</v>
      </c>
      <c r="E324" s="3">
        <v>43.744444444444447</v>
      </c>
      <c r="F324" s="3">
        <f>Table3[[#This Row],[Total Hours Nurse Staffing]]/Table3[[#This Row],[MDS Census]]</f>
        <v>3.9383540767081531</v>
      </c>
      <c r="G324" s="3">
        <f>Table3[[#This Row],[Total Direct Care Staff Hours]]/Table3[[#This Row],[MDS Census]]</f>
        <v>3.6975615951231897</v>
      </c>
      <c r="H324" s="3">
        <f>Table3[[#This Row],[Total RN Hours (w/ Admin, DON)]]/Table3[[#This Row],[MDS Census]]</f>
        <v>0.52024384048768102</v>
      </c>
      <c r="I324" s="3">
        <f>Table3[[#This Row],[RN Hours (excl. Admin, DON)]]/Table3[[#This Row],[MDS Census]]</f>
        <v>0.32923545847091695</v>
      </c>
      <c r="J324" s="3">
        <f t="shared" si="5"/>
        <v>172.2811111111111</v>
      </c>
      <c r="K324" s="3">
        <f>SUM(Table3[[#This Row],[RN Hours (excl. Admin, DON)]], Table3[[#This Row],[LPN Hours (excl. Admin)]], Table3[[#This Row],[CNA Hours]], Table3[[#This Row],[NA TR Hours]], Table3[[#This Row],[Med Aide/Tech Hours]])</f>
        <v>161.74777777777777</v>
      </c>
      <c r="L324" s="3">
        <f>SUM(Table3[[#This Row],[RN Hours (excl. Admin, DON)]:[RN DON Hours]])</f>
        <v>22.757777777777779</v>
      </c>
      <c r="M324" s="3">
        <v>14.402222222222223</v>
      </c>
      <c r="N324" s="3">
        <v>2.4</v>
      </c>
      <c r="O324" s="3">
        <v>5.9555555555555557</v>
      </c>
      <c r="P324" s="3">
        <f>SUM(Table3[[#This Row],[LPN Hours (excl. Admin)]:[LPN Admin Hours]])</f>
        <v>40.999666666666663</v>
      </c>
      <c r="Q324" s="3">
        <v>38.821888888888886</v>
      </c>
      <c r="R324" s="3">
        <v>2.1777777777777776</v>
      </c>
      <c r="S324" s="3">
        <f>SUM(Table3[[#This Row],[CNA Hours]], Table3[[#This Row],[NA TR Hours]], Table3[[#This Row],[Med Aide/Tech Hours]])</f>
        <v>108.52366666666667</v>
      </c>
      <c r="T324" s="3">
        <v>87.271000000000001</v>
      </c>
      <c r="U324" s="3">
        <v>6.7055555555555557</v>
      </c>
      <c r="V324" s="3">
        <v>14.547111111111111</v>
      </c>
      <c r="W324" s="3">
        <f>SUM(Table3[[#This Row],[RN Hours Contract]:[Med Aide Hours Contract]])</f>
        <v>0</v>
      </c>
      <c r="X324" s="3">
        <v>0</v>
      </c>
      <c r="Y324" s="3">
        <v>0</v>
      </c>
      <c r="Z324" s="3">
        <v>0</v>
      </c>
      <c r="AA324" s="3">
        <v>0</v>
      </c>
      <c r="AB324" s="3">
        <v>0</v>
      </c>
      <c r="AC324" s="3">
        <v>0</v>
      </c>
      <c r="AD324" s="3">
        <v>0</v>
      </c>
      <c r="AE324" s="3">
        <v>0</v>
      </c>
      <c r="AF324" t="s">
        <v>322</v>
      </c>
      <c r="AG324" s="13">
        <v>4</v>
      </c>
      <c r="AQ324"/>
    </row>
    <row r="325" spans="1:43" x14ac:dyDescent="0.2">
      <c r="A325" t="s">
        <v>407</v>
      </c>
      <c r="B325" t="s">
        <v>733</v>
      </c>
      <c r="C325" t="s">
        <v>824</v>
      </c>
      <c r="D325" t="s">
        <v>1045</v>
      </c>
      <c r="E325" s="3">
        <v>17.288888888888888</v>
      </c>
      <c r="F325" s="3">
        <f>Table3[[#This Row],[Total Hours Nurse Staffing]]/Table3[[#This Row],[MDS Census]]</f>
        <v>7.136311053984576</v>
      </c>
      <c r="G325" s="3">
        <f>Table3[[#This Row],[Total Direct Care Staff Hours]]/Table3[[#This Row],[MDS Census]]</f>
        <v>6.3970758354755786</v>
      </c>
      <c r="H325" s="3">
        <f>Table3[[#This Row],[Total RN Hours (w/ Admin, DON)]]/Table3[[#This Row],[MDS Census]]</f>
        <v>1.3745244215938304</v>
      </c>
      <c r="I325" s="3">
        <f>Table3[[#This Row],[RN Hours (excl. Admin, DON)]]/Table3[[#This Row],[MDS Census]]</f>
        <v>0.63528920308483294</v>
      </c>
      <c r="J325" s="3">
        <f t="shared" ref="J325:J388" si="6">SUM(L325,P325,S325)</f>
        <v>123.37888888888888</v>
      </c>
      <c r="K325" s="3">
        <f>SUM(Table3[[#This Row],[RN Hours (excl. Admin, DON)]], Table3[[#This Row],[LPN Hours (excl. Admin)]], Table3[[#This Row],[CNA Hours]], Table3[[#This Row],[NA TR Hours]], Table3[[#This Row],[Med Aide/Tech Hours]])</f>
        <v>110.59833333333333</v>
      </c>
      <c r="L325" s="3">
        <f>SUM(Table3[[#This Row],[RN Hours (excl. Admin, DON)]:[RN DON Hours]])</f>
        <v>23.763999999999999</v>
      </c>
      <c r="M325" s="3">
        <v>10.983444444444444</v>
      </c>
      <c r="N325" s="3">
        <v>7.6749999999999998</v>
      </c>
      <c r="O325" s="3">
        <v>5.1055555555555552</v>
      </c>
      <c r="P325" s="3">
        <f>SUM(Table3[[#This Row],[LPN Hours (excl. Admin)]:[LPN Admin Hours]])</f>
        <v>38.453444444444443</v>
      </c>
      <c r="Q325" s="3">
        <v>38.453444444444443</v>
      </c>
      <c r="R325" s="3">
        <v>0</v>
      </c>
      <c r="S325" s="3">
        <f>SUM(Table3[[#This Row],[CNA Hours]], Table3[[#This Row],[NA TR Hours]], Table3[[#This Row],[Med Aide/Tech Hours]])</f>
        <v>61.161444444444442</v>
      </c>
      <c r="T325" s="3">
        <v>61.161444444444442</v>
      </c>
      <c r="U325" s="3">
        <v>0</v>
      </c>
      <c r="V325" s="3">
        <v>0</v>
      </c>
      <c r="W325" s="3">
        <f>SUM(Table3[[#This Row],[RN Hours Contract]:[Med Aide Hours Contract]])</f>
        <v>1.6111111111111112</v>
      </c>
      <c r="X325" s="3">
        <v>0</v>
      </c>
      <c r="Y325" s="3">
        <v>0</v>
      </c>
      <c r="Z325" s="3">
        <v>0</v>
      </c>
      <c r="AA325" s="3">
        <v>1.6111111111111112</v>
      </c>
      <c r="AB325" s="3">
        <v>0</v>
      </c>
      <c r="AC325" s="3">
        <v>0</v>
      </c>
      <c r="AD325" s="3">
        <v>0</v>
      </c>
      <c r="AE325" s="3">
        <v>0</v>
      </c>
      <c r="AF325" t="s">
        <v>323</v>
      </c>
      <c r="AG325" s="13">
        <v>4</v>
      </c>
      <c r="AQ325"/>
    </row>
    <row r="326" spans="1:43" x14ac:dyDescent="0.2">
      <c r="A326" t="s">
        <v>407</v>
      </c>
      <c r="B326" t="s">
        <v>734</v>
      </c>
      <c r="C326" t="s">
        <v>857</v>
      </c>
      <c r="D326" t="s">
        <v>1078</v>
      </c>
      <c r="E326" s="3">
        <v>50.888888888888886</v>
      </c>
      <c r="F326" s="3">
        <f>Table3[[#This Row],[Total Hours Nurse Staffing]]/Table3[[#This Row],[MDS Census]]</f>
        <v>5.7359388646288219</v>
      </c>
      <c r="G326" s="3">
        <f>Table3[[#This Row],[Total Direct Care Staff Hours]]/Table3[[#This Row],[MDS Census]]</f>
        <v>5.1195633187772929</v>
      </c>
      <c r="H326" s="3">
        <f>Table3[[#This Row],[Total RN Hours (w/ Admin, DON)]]/Table3[[#This Row],[MDS Census]]</f>
        <v>1.5574235807860264</v>
      </c>
      <c r="I326" s="3">
        <f>Table3[[#This Row],[RN Hours (excl. Admin, DON)]]/Table3[[#This Row],[MDS Census]]</f>
        <v>0.94104803493449785</v>
      </c>
      <c r="J326" s="3">
        <f t="shared" si="6"/>
        <v>291.89555555555557</v>
      </c>
      <c r="K326" s="3">
        <f>SUM(Table3[[#This Row],[RN Hours (excl. Admin, DON)]], Table3[[#This Row],[LPN Hours (excl. Admin)]], Table3[[#This Row],[CNA Hours]], Table3[[#This Row],[NA TR Hours]], Table3[[#This Row],[Med Aide/Tech Hours]])</f>
        <v>260.5288888888889</v>
      </c>
      <c r="L326" s="3">
        <f>SUM(Table3[[#This Row],[RN Hours (excl. Admin, DON)]:[RN DON Hours]])</f>
        <v>79.25555555555556</v>
      </c>
      <c r="M326" s="3">
        <v>47.888888888888886</v>
      </c>
      <c r="N326" s="3">
        <v>26.544444444444444</v>
      </c>
      <c r="O326" s="3">
        <v>4.822222222222222</v>
      </c>
      <c r="P326" s="3">
        <f>SUM(Table3[[#This Row],[LPN Hours (excl. Admin)]:[LPN Admin Hours]])</f>
        <v>18.75311111111111</v>
      </c>
      <c r="Q326" s="3">
        <v>18.75311111111111</v>
      </c>
      <c r="R326" s="3">
        <v>0</v>
      </c>
      <c r="S326" s="3">
        <f>SUM(Table3[[#This Row],[CNA Hours]], Table3[[#This Row],[NA TR Hours]], Table3[[#This Row],[Med Aide/Tech Hours]])</f>
        <v>193.88688888888888</v>
      </c>
      <c r="T326" s="3">
        <v>153.27577777777776</v>
      </c>
      <c r="U326" s="3">
        <v>0</v>
      </c>
      <c r="V326" s="3">
        <v>40.611111111111114</v>
      </c>
      <c r="W326" s="3">
        <f>SUM(Table3[[#This Row],[RN Hours Contract]:[Med Aide Hours Contract]])</f>
        <v>41.00588888888889</v>
      </c>
      <c r="X326" s="3">
        <v>4.802777777777778</v>
      </c>
      <c r="Y326" s="3">
        <v>0</v>
      </c>
      <c r="Z326" s="3">
        <v>0</v>
      </c>
      <c r="AA326" s="3">
        <v>12.908666666666667</v>
      </c>
      <c r="AB326" s="3">
        <v>0</v>
      </c>
      <c r="AC326" s="3">
        <v>23.294444444444444</v>
      </c>
      <c r="AD326" s="3">
        <v>0</v>
      </c>
      <c r="AE326" s="3">
        <v>0</v>
      </c>
      <c r="AF326" t="s">
        <v>324</v>
      </c>
      <c r="AG326" s="13">
        <v>4</v>
      </c>
      <c r="AQ326"/>
    </row>
    <row r="327" spans="1:43" x14ac:dyDescent="0.2">
      <c r="A327" t="s">
        <v>407</v>
      </c>
      <c r="B327" t="s">
        <v>735</v>
      </c>
      <c r="C327" t="s">
        <v>993</v>
      </c>
      <c r="D327" t="s">
        <v>1048</v>
      </c>
      <c r="E327" s="3">
        <v>69.599999999999994</v>
      </c>
      <c r="F327" s="3">
        <f>Table3[[#This Row],[Total Hours Nurse Staffing]]/Table3[[#This Row],[MDS Census]]</f>
        <v>3.3250830140485315</v>
      </c>
      <c r="G327" s="3">
        <f>Table3[[#This Row],[Total Direct Care Staff Hours]]/Table3[[#This Row],[MDS Census]]</f>
        <v>3.0785472541507026</v>
      </c>
      <c r="H327" s="3">
        <f>Table3[[#This Row],[Total RN Hours (w/ Admin, DON)]]/Table3[[#This Row],[MDS Census]]</f>
        <v>1.1330635376756069</v>
      </c>
      <c r="I327" s="3">
        <f>Table3[[#This Row],[RN Hours (excl. Admin, DON)]]/Table3[[#This Row],[MDS Census]]</f>
        <v>0.90317848020434233</v>
      </c>
      <c r="J327" s="3">
        <f t="shared" si="6"/>
        <v>231.42577777777777</v>
      </c>
      <c r="K327" s="3">
        <f>SUM(Table3[[#This Row],[RN Hours (excl. Admin, DON)]], Table3[[#This Row],[LPN Hours (excl. Admin)]], Table3[[#This Row],[CNA Hours]], Table3[[#This Row],[NA TR Hours]], Table3[[#This Row],[Med Aide/Tech Hours]])</f>
        <v>214.26688888888887</v>
      </c>
      <c r="L327" s="3">
        <f>SUM(Table3[[#This Row],[RN Hours (excl. Admin, DON)]:[RN DON Hours]])</f>
        <v>78.861222222222224</v>
      </c>
      <c r="M327" s="3">
        <v>62.861222222222224</v>
      </c>
      <c r="N327" s="3">
        <v>10.311111111111112</v>
      </c>
      <c r="O327" s="3">
        <v>5.6888888888888891</v>
      </c>
      <c r="P327" s="3">
        <f>SUM(Table3[[#This Row],[LPN Hours (excl. Admin)]:[LPN Admin Hours]])</f>
        <v>39.744333333333337</v>
      </c>
      <c r="Q327" s="3">
        <v>38.585444444444448</v>
      </c>
      <c r="R327" s="3">
        <v>1.1588888888888891</v>
      </c>
      <c r="S327" s="3">
        <f>SUM(Table3[[#This Row],[CNA Hours]], Table3[[#This Row],[NA TR Hours]], Table3[[#This Row],[Med Aide/Tech Hours]])</f>
        <v>112.82022222222221</v>
      </c>
      <c r="T327" s="3">
        <v>112.66722222222221</v>
      </c>
      <c r="U327" s="3">
        <v>0.153</v>
      </c>
      <c r="V327" s="3">
        <v>0</v>
      </c>
      <c r="W327" s="3">
        <f>SUM(Table3[[#This Row],[RN Hours Contract]:[Med Aide Hours Contract]])</f>
        <v>8.3706666666666685</v>
      </c>
      <c r="X327" s="3">
        <v>0</v>
      </c>
      <c r="Y327" s="3">
        <v>0</v>
      </c>
      <c r="Z327" s="3">
        <v>0</v>
      </c>
      <c r="AA327" s="3">
        <v>1.5076666666666667</v>
      </c>
      <c r="AB327" s="3">
        <v>0</v>
      </c>
      <c r="AC327" s="3">
        <v>6.8630000000000022</v>
      </c>
      <c r="AD327" s="3">
        <v>0</v>
      </c>
      <c r="AE327" s="3">
        <v>0</v>
      </c>
      <c r="AF327" t="s">
        <v>325</v>
      </c>
      <c r="AG327" s="13">
        <v>4</v>
      </c>
      <c r="AQ327"/>
    </row>
    <row r="328" spans="1:43" x14ac:dyDescent="0.2">
      <c r="A328" t="s">
        <v>407</v>
      </c>
      <c r="B328" t="s">
        <v>736</v>
      </c>
      <c r="C328" t="s">
        <v>994</v>
      </c>
      <c r="D328" t="s">
        <v>1075</v>
      </c>
      <c r="E328" s="3">
        <v>66.311111111111117</v>
      </c>
      <c r="F328" s="3">
        <f>Table3[[#This Row],[Total Hours Nurse Staffing]]/Table3[[#This Row],[MDS Census]]</f>
        <v>4.4554339812332442</v>
      </c>
      <c r="G328" s="3">
        <f>Table3[[#This Row],[Total Direct Care Staff Hours]]/Table3[[#This Row],[MDS Census]]</f>
        <v>4.1127982573726536</v>
      </c>
      <c r="H328" s="3">
        <f>Table3[[#This Row],[Total RN Hours (w/ Admin, DON)]]/Table3[[#This Row],[MDS Census]]</f>
        <v>0.67666219839142083</v>
      </c>
      <c r="I328" s="3">
        <f>Table3[[#This Row],[RN Hours (excl. Admin, DON)]]/Table3[[#This Row],[MDS Census]]</f>
        <v>0.49247151474530831</v>
      </c>
      <c r="J328" s="3">
        <f t="shared" si="6"/>
        <v>295.4447777777778</v>
      </c>
      <c r="K328" s="3">
        <f>SUM(Table3[[#This Row],[RN Hours (excl. Admin, DON)]], Table3[[#This Row],[LPN Hours (excl. Admin)]], Table3[[#This Row],[CNA Hours]], Table3[[#This Row],[NA TR Hours]], Table3[[#This Row],[Med Aide/Tech Hours]])</f>
        <v>272.72422222222224</v>
      </c>
      <c r="L328" s="3">
        <f>SUM(Table3[[#This Row],[RN Hours (excl. Admin, DON)]:[RN DON Hours]])</f>
        <v>44.870222222222225</v>
      </c>
      <c r="M328" s="3">
        <v>32.656333333333336</v>
      </c>
      <c r="N328" s="3">
        <v>6.6138888888888889</v>
      </c>
      <c r="O328" s="3">
        <v>5.6</v>
      </c>
      <c r="P328" s="3">
        <f>SUM(Table3[[#This Row],[LPN Hours (excl. Admin)]:[LPN Admin Hours]])</f>
        <v>113.77433333333335</v>
      </c>
      <c r="Q328" s="3">
        <v>103.26766666666667</v>
      </c>
      <c r="R328" s="3">
        <v>10.506666666666668</v>
      </c>
      <c r="S328" s="3">
        <f>SUM(Table3[[#This Row],[CNA Hours]], Table3[[#This Row],[NA TR Hours]], Table3[[#This Row],[Med Aide/Tech Hours]])</f>
        <v>136.80022222222223</v>
      </c>
      <c r="T328" s="3">
        <v>128.935</v>
      </c>
      <c r="U328" s="3">
        <v>0</v>
      </c>
      <c r="V328" s="3">
        <v>7.8652222222222221</v>
      </c>
      <c r="W328" s="3">
        <f>SUM(Table3[[#This Row],[RN Hours Contract]:[Med Aide Hours Contract]])</f>
        <v>35.577777777777776</v>
      </c>
      <c r="X328" s="3">
        <v>0.12777777777777777</v>
      </c>
      <c r="Y328" s="3">
        <v>0</v>
      </c>
      <c r="Z328" s="3">
        <v>0</v>
      </c>
      <c r="AA328" s="3">
        <v>2.9777777777777779</v>
      </c>
      <c r="AB328" s="3">
        <v>0</v>
      </c>
      <c r="AC328" s="3">
        <v>31.288888888888888</v>
      </c>
      <c r="AD328" s="3">
        <v>0</v>
      </c>
      <c r="AE328" s="3">
        <v>1.1833333333333333</v>
      </c>
      <c r="AF328" t="s">
        <v>326</v>
      </c>
      <c r="AG328" s="13">
        <v>4</v>
      </c>
      <c r="AQ328"/>
    </row>
    <row r="329" spans="1:43" x14ac:dyDescent="0.2">
      <c r="A329" t="s">
        <v>407</v>
      </c>
      <c r="B329" t="s">
        <v>737</v>
      </c>
      <c r="C329" t="s">
        <v>826</v>
      </c>
      <c r="D329" t="s">
        <v>1035</v>
      </c>
      <c r="E329" s="3">
        <v>59.644444444444446</v>
      </c>
      <c r="F329" s="3">
        <f>Table3[[#This Row],[Total Hours Nurse Staffing]]/Table3[[#This Row],[MDS Census]]</f>
        <v>4.1023397913561848</v>
      </c>
      <c r="G329" s="3">
        <f>Table3[[#This Row],[Total Direct Care Staff Hours]]/Table3[[#This Row],[MDS Census]]</f>
        <v>3.9319783904619969</v>
      </c>
      <c r="H329" s="3">
        <f>Table3[[#This Row],[Total RN Hours (w/ Admin, DON)]]/Table3[[#This Row],[MDS Census]]</f>
        <v>0.43274031296572274</v>
      </c>
      <c r="I329" s="3">
        <f>Table3[[#This Row],[RN Hours (excl. Admin, DON)]]/Table3[[#This Row],[MDS Census]]</f>
        <v>0.26237891207153502</v>
      </c>
      <c r="J329" s="3">
        <f t="shared" si="6"/>
        <v>244.68177777777777</v>
      </c>
      <c r="K329" s="3">
        <f>SUM(Table3[[#This Row],[RN Hours (excl. Admin, DON)]], Table3[[#This Row],[LPN Hours (excl. Admin)]], Table3[[#This Row],[CNA Hours]], Table3[[#This Row],[NA TR Hours]], Table3[[#This Row],[Med Aide/Tech Hours]])</f>
        <v>234.52066666666667</v>
      </c>
      <c r="L329" s="3">
        <f>SUM(Table3[[#This Row],[RN Hours (excl. Admin, DON)]:[RN DON Hours]])</f>
        <v>25.810555555555553</v>
      </c>
      <c r="M329" s="3">
        <v>15.649444444444445</v>
      </c>
      <c r="N329" s="3">
        <v>4.8122222222222222</v>
      </c>
      <c r="O329" s="3">
        <v>5.3488888888888884</v>
      </c>
      <c r="P329" s="3">
        <f>SUM(Table3[[#This Row],[LPN Hours (excl. Admin)]:[LPN Admin Hours]])</f>
        <v>55.875666666666675</v>
      </c>
      <c r="Q329" s="3">
        <v>55.875666666666675</v>
      </c>
      <c r="R329" s="3">
        <v>0</v>
      </c>
      <c r="S329" s="3">
        <f>SUM(Table3[[#This Row],[CNA Hours]], Table3[[#This Row],[NA TR Hours]], Table3[[#This Row],[Med Aide/Tech Hours]])</f>
        <v>162.99555555555554</v>
      </c>
      <c r="T329" s="3">
        <v>138.12</v>
      </c>
      <c r="U329" s="3">
        <v>0</v>
      </c>
      <c r="V329" s="3">
        <v>24.875555555555536</v>
      </c>
      <c r="W329" s="3">
        <f>SUM(Table3[[#This Row],[RN Hours Contract]:[Med Aide Hours Contract]])</f>
        <v>3.0267777777777782</v>
      </c>
      <c r="X329" s="3">
        <v>0</v>
      </c>
      <c r="Y329" s="3">
        <v>0</v>
      </c>
      <c r="Z329" s="3">
        <v>0</v>
      </c>
      <c r="AA329" s="3">
        <v>3.0267777777777782</v>
      </c>
      <c r="AB329" s="3">
        <v>0</v>
      </c>
      <c r="AC329" s="3">
        <v>0</v>
      </c>
      <c r="AD329" s="3">
        <v>0</v>
      </c>
      <c r="AE329" s="3">
        <v>0</v>
      </c>
      <c r="AF329" t="s">
        <v>327</v>
      </c>
      <c r="AG329" s="13">
        <v>4</v>
      </c>
      <c r="AQ329"/>
    </row>
    <row r="330" spans="1:43" x14ac:dyDescent="0.2">
      <c r="A330" t="s">
        <v>407</v>
      </c>
      <c r="B330" t="s">
        <v>738</v>
      </c>
      <c r="C330" t="s">
        <v>873</v>
      </c>
      <c r="D330" t="s">
        <v>1046</v>
      </c>
      <c r="E330" s="3">
        <v>4.4000000000000004</v>
      </c>
      <c r="F330" s="3">
        <f>Table3[[#This Row],[Total Hours Nurse Staffing]]/Table3[[#This Row],[MDS Census]]</f>
        <v>9.3084595959595955</v>
      </c>
      <c r="G330" s="3">
        <f>Table3[[#This Row],[Total Direct Care Staff Hours]]/Table3[[#This Row],[MDS Census]]</f>
        <v>8.1268939393939394</v>
      </c>
      <c r="H330" s="3">
        <f>Table3[[#This Row],[Total RN Hours (w/ Admin, DON)]]/Table3[[#This Row],[MDS Census]]</f>
        <v>2.2131313131313131</v>
      </c>
      <c r="I330" s="3">
        <f>Table3[[#This Row],[RN Hours (excl. Admin, DON)]]/Table3[[#This Row],[MDS Census]]</f>
        <v>1.0315656565656564</v>
      </c>
      <c r="J330" s="3">
        <f t="shared" si="6"/>
        <v>40.957222222222221</v>
      </c>
      <c r="K330" s="3">
        <f>SUM(Table3[[#This Row],[RN Hours (excl. Admin, DON)]], Table3[[#This Row],[LPN Hours (excl. Admin)]], Table3[[#This Row],[CNA Hours]], Table3[[#This Row],[NA TR Hours]], Table3[[#This Row],[Med Aide/Tech Hours]])</f>
        <v>35.758333333333333</v>
      </c>
      <c r="L330" s="3">
        <f>SUM(Table3[[#This Row],[RN Hours (excl. Admin, DON)]:[RN DON Hours]])</f>
        <v>9.7377777777777776</v>
      </c>
      <c r="M330" s="3">
        <v>4.5388888888888888</v>
      </c>
      <c r="N330" s="3">
        <v>1.5722222222222222</v>
      </c>
      <c r="O330" s="3">
        <v>3.6266666666666665</v>
      </c>
      <c r="P330" s="3">
        <f>SUM(Table3[[#This Row],[LPN Hours (excl. Admin)]:[LPN Admin Hours]])</f>
        <v>12.666666666666666</v>
      </c>
      <c r="Q330" s="3">
        <v>12.666666666666666</v>
      </c>
      <c r="R330" s="3">
        <v>0</v>
      </c>
      <c r="S330" s="3">
        <f>SUM(Table3[[#This Row],[CNA Hours]], Table3[[#This Row],[NA TR Hours]], Table3[[#This Row],[Med Aide/Tech Hours]])</f>
        <v>18.552777777777777</v>
      </c>
      <c r="T330" s="3">
        <v>18.552777777777777</v>
      </c>
      <c r="U330" s="3">
        <v>0</v>
      </c>
      <c r="V330" s="3">
        <v>0</v>
      </c>
      <c r="W330" s="3">
        <f>SUM(Table3[[#This Row],[RN Hours Contract]:[Med Aide Hours Contract]])</f>
        <v>3.2888888888888888</v>
      </c>
      <c r="X330" s="3">
        <v>0</v>
      </c>
      <c r="Y330" s="3">
        <v>0</v>
      </c>
      <c r="Z330" s="3">
        <v>3.2888888888888888</v>
      </c>
      <c r="AA330" s="3">
        <v>0</v>
      </c>
      <c r="AB330" s="3">
        <v>0</v>
      </c>
      <c r="AC330" s="3">
        <v>0</v>
      </c>
      <c r="AD330" s="3">
        <v>0</v>
      </c>
      <c r="AE330" s="3">
        <v>0</v>
      </c>
      <c r="AF330" t="s">
        <v>328</v>
      </c>
      <c r="AG330" s="13">
        <v>4</v>
      </c>
      <c r="AQ330"/>
    </row>
    <row r="331" spans="1:43" x14ac:dyDescent="0.2">
      <c r="A331" t="s">
        <v>407</v>
      </c>
      <c r="B331" t="s">
        <v>739</v>
      </c>
      <c r="C331" t="s">
        <v>916</v>
      </c>
      <c r="D331" t="s">
        <v>1039</v>
      </c>
      <c r="E331" s="3">
        <v>52.666666666666664</v>
      </c>
      <c r="F331" s="3">
        <f>Table3[[#This Row],[Total Hours Nurse Staffing]]/Table3[[#This Row],[MDS Census]]</f>
        <v>4.5940928270042196</v>
      </c>
      <c r="G331" s="3">
        <f>Table3[[#This Row],[Total Direct Care Staff Hours]]/Table3[[#This Row],[MDS Census]]</f>
        <v>4.2226265822784814</v>
      </c>
      <c r="H331" s="3">
        <f>Table3[[#This Row],[Total RN Hours (w/ Admin, DON)]]/Table3[[#This Row],[MDS Census]]</f>
        <v>0.57848101265822793</v>
      </c>
      <c r="I331" s="3">
        <f>Table3[[#This Row],[RN Hours (excl. Admin, DON)]]/Table3[[#This Row],[MDS Census]]</f>
        <v>0.20701476793248946</v>
      </c>
      <c r="J331" s="3">
        <f t="shared" si="6"/>
        <v>241.95555555555558</v>
      </c>
      <c r="K331" s="3">
        <f>SUM(Table3[[#This Row],[RN Hours (excl. Admin, DON)]], Table3[[#This Row],[LPN Hours (excl. Admin)]], Table3[[#This Row],[CNA Hours]], Table3[[#This Row],[NA TR Hours]], Table3[[#This Row],[Med Aide/Tech Hours]])</f>
        <v>222.39166666666668</v>
      </c>
      <c r="L331" s="3">
        <f>SUM(Table3[[#This Row],[RN Hours (excl. Admin, DON)]:[RN DON Hours]])</f>
        <v>30.466666666666669</v>
      </c>
      <c r="M331" s="3">
        <v>10.902777777777779</v>
      </c>
      <c r="N331" s="3">
        <v>13.875</v>
      </c>
      <c r="O331" s="3">
        <v>5.6888888888888891</v>
      </c>
      <c r="P331" s="3">
        <f>SUM(Table3[[#This Row],[LPN Hours (excl. Admin)]:[LPN Admin Hours]])</f>
        <v>68.772222222222226</v>
      </c>
      <c r="Q331" s="3">
        <v>68.772222222222226</v>
      </c>
      <c r="R331" s="3">
        <v>0</v>
      </c>
      <c r="S331" s="3">
        <f>SUM(Table3[[#This Row],[CNA Hours]], Table3[[#This Row],[NA TR Hours]], Table3[[#This Row],[Med Aide/Tech Hours]])</f>
        <v>142.71666666666667</v>
      </c>
      <c r="T331" s="3">
        <v>142.71666666666667</v>
      </c>
      <c r="U331" s="3">
        <v>0</v>
      </c>
      <c r="V331" s="3">
        <v>0</v>
      </c>
      <c r="W331" s="3">
        <f>SUM(Table3[[#This Row],[RN Hours Contract]:[Med Aide Hours Contract]])</f>
        <v>0</v>
      </c>
      <c r="X331" s="3">
        <v>0</v>
      </c>
      <c r="Y331" s="3">
        <v>0</v>
      </c>
      <c r="Z331" s="3">
        <v>0</v>
      </c>
      <c r="AA331" s="3">
        <v>0</v>
      </c>
      <c r="AB331" s="3">
        <v>0</v>
      </c>
      <c r="AC331" s="3">
        <v>0</v>
      </c>
      <c r="AD331" s="3">
        <v>0</v>
      </c>
      <c r="AE331" s="3">
        <v>0</v>
      </c>
      <c r="AF331" t="s">
        <v>329</v>
      </c>
      <c r="AG331" s="13">
        <v>4</v>
      </c>
      <c r="AQ331"/>
    </row>
    <row r="332" spans="1:43" x14ac:dyDescent="0.2">
      <c r="A332" t="s">
        <v>407</v>
      </c>
      <c r="B332" t="s">
        <v>740</v>
      </c>
      <c r="C332" t="s">
        <v>995</v>
      </c>
      <c r="D332" t="s">
        <v>1082</v>
      </c>
      <c r="E332" s="3">
        <v>55.7</v>
      </c>
      <c r="F332" s="3">
        <f>Table3[[#This Row],[Total Hours Nurse Staffing]]/Table3[[#This Row],[MDS Census]]</f>
        <v>3.0983403151805304</v>
      </c>
      <c r="G332" s="3">
        <f>Table3[[#This Row],[Total Direct Care Staff Hours]]/Table3[[#This Row],[MDS Census]]</f>
        <v>2.7171194893277475</v>
      </c>
      <c r="H332" s="3">
        <f>Table3[[#This Row],[Total RN Hours (w/ Admin, DON)]]/Table3[[#This Row],[MDS Census]]</f>
        <v>0.65834629962098545</v>
      </c>
      <c r="I332" s="3">
        <f>Table3[[#This Row],[RN Hours (excl. Admin, DON)]]/Table3[[#This Row],[MDS Census]]</f>
        <v>0.37383403151805306</v>
      </c>
      <c r="J332" s="3">
        <f t="shared" si="6"/>
        <v>172.57755555555556</v>
      </c>
      <c r="K332" s="3">
        <f>SUM(Table3[[#This Row],[RN Hours (excl. Admin, DON)]], Table3[[#This Row],[LPN Hours (excl. Admin)]], Table3[[#This Row],[CNA Hours]], Table3[[#This Row],[NA TR Hours]], Table3[[#This Row],[Med Aide/Tech Hours]])</f>
        <v>151.34355555555555</v>
      </c>
      <c r="L332" s="3">
        <f>SUM(Table3[[#This Row],[RN Hours (excl. Admin, DON)]:[RN DON Hours]])</f>
        <v>36.669888888888892</v>
      </c>
      <c r="M332" s="3">
        <v>20.822555555555557</v>
      </c>
      <c r="N332" s="3">
        <v>10.513999999999999</v>
      </c>
      <c r="O332" s="3">
        <v>5.333333333333333</v>
      </c>
      <c r="P332" s="3">
        <f>SUM(Table3[[#This Row],[LPN Hours (excl. Admin)]:[LPN Admin Hours]])</f>
        <v>44.74944444444445</v>
      </c>
      <c r="Q332" s="3">
        <v>39.362777777777779</v>
      </c>
      <c r="R332" s="3">
        <v>5.3866666666666667</v>
      </c>
      <c r="S332" s="3">
        <f>SUM(Table3[[#This Row],[CNA Hours]], Table3[[#This Row],[NA TR Hours]], Table3[[#This Row],[Med Aide/Tech Hours]])</f>
        <v>91.158222222222221</v>
      </c>
      <c r="T332" s="3">
        <v>91.158222222222221</v>
      </c>
      <c r="U332" s="3">
        <v>0</v>
      </c>
      <c r="V332" s="3">
        <v>0</v>
      </c>
      <c r="W332" s="3">
        <f>SUM(Table3[[#This Row],[RN Hours Contract]:[Med Aide Hours Contract]])</f>
        <v>0</v>
      </c>
      <c r="X332" s="3">
        <v>0</v>
      </c>
      <c r="Y332" s="3">
        <v>0</v>
      </c>
      <c r="Z332" s="3">
        <v>0</v>
      </c>
      <c r="AA332" s="3">
        <v>0</v>
      </c>
      <c r="AB332" s="3">
        <v>0</v>
      </c>
      <c r="AC332" s="3">
        <v>0</v>
      </c>
      <c r="AD332" s="3">
        <v>0</v>
      </c>
      <c r="AE332" s="3">
        <v>0</v>
      </c>
      <c r="AF332" t="s">
        <v>330</v>
      </c>
      <c r="AG332" s="13">
        <v>4</v>
      </c>
      <c r="AQ332"/>
    </row>
    <row r="333" spans="1:43" x14ac:dyDescent="0.2">
      <c r="A333" t="s">
        <v>407</v>
      </c>
      <c r="B333" t="s">
        <v>741</v>
      </c>
      <c r="C333" t="s">
        <v>873</v>
      </c>
      <c r="D333" t="s">
        <v>1046</v>
      </c>
      <c r="E333" s="3">
        <v>94.033333333333331</v>
      </c>
      <c r="F333" s="3">
        <f>Table3[[#This Row],[Total Hours Nurse Staffing]]/Table3[[#This Row],[MDS Census]]</f>
        <v>3.0278955453149003</v>
      </c>
      <c r="G333" s="3">
        <f>Table3[[#This Row],[Total Direct Care Staff Hours]]/Table3[[#This Row],[MDS Census]]</f>
        <v>2.759048800661704</v>
      </c>
      <c r="H333" s="3">
        <f>Table3[[#This Row],[Total RN Hours (w/ Admin, DON)]]/Table3[[#This Row],[MDS Census]]</f>
        <v>0.46136121942573555</v>
      </c>
      <c r="I333" s="3">
        <f>Table3[[#This Row],[RN Hours (excl. Admin, DON)]]/Table3[[#This Row],[MDS Census]]</f>
        <v>0.30981921304501947</v>
      </c>
      <c r="J333" s="3">
        <f t="shared" si="6"/>
        <v>284.72311111111111</v>
      </c>
      <c r="K333" s="3">
        <f>SUM(Table3[[#This Row],[RN Hours (excl. Admin, DON)]], Table3[[#This Row],[LPN Hours (excl. Admin)]], Table3[[#This Row],[CNA Hours]], Table3[[#This Row],[NA TR Hours]], Table3[[#This Row],[Med Aide/Tech Hours]])</f>
        <v>259.44255555555554</v>
      </c>
      <c r="L333" s="3">
        <f>SUM(Table3[[#This Row],[RN Hours (excl. Admin, DON)]:[RN DON Hours]])</f>
        <v>43.383333333333333</v>
      </c>
      <c r="M333" s="3">
        <v>29.133333333333333</v>
      </c>
      <c r="N333" s="3">
        <v>9.3555555555555561</v>
      </c>
      <c r="O333" s="3">
        <v>4.8944444444444448</v>
      </c>
      <c r="P333" s="3">
        <f>SUM(Table3[[#This Row],[LPN Hours (excl. Admin)]:[LPN Admin Hours]])</f>
        <v>104.09444444444443</v>
      </c>
      <c r="Q333" s="3">
        <v>93.063888888888883</v>
      </c>
      <c r="R333" s="3">
        <v>11.030555555555555</v>
      </c>
      <c r="S333" s="3">
        <f>SUM(Table3[[#This Row],[CNA Hours]], Table3[[#This Row],[NA TR Hours]], Table3[[#This Row],[Med Aide/Tech Hours]])</f>
        <v>137.24533333333335</v>
      </c>
      <c r="T333" s="3">
        <v>133.262</v>
      </c>
      <c r="U333" s="3">
        <v>3.7666666666666666</v>
      </c>
      <c r="V333" s="3">
        <v>0.21666666666666667</v>
      </c>
      <c r="W333" s="3">
        <f>SUM(Table3[[#This Row],[RN Hours Contract]:[Med Aide Hours Contract]])</f>
        <v>0</v>
      </c>
      <c r="X333" s="3">
        <v>0</v>
      </c>
      <c r="Y333" s="3">
        <v>0</v>
      </c>
      <c r="Z333" s="3">
        <v>0</v>
      </c>
      <c r="AA333" s="3">
        <v>0</v>
      </c>
      <c r="AB333" s="3">
        <v>0</v>
      </c>
      <c r="AC333" s="3">
        <v>0</v>
      </c>
      <c r="AD333" s="3">
        <v>0</v>
      </c>
      <c r="AE333" s="3">
        <v>0</v>
      </c>
      <c r="AF333" t="s">
        <v>331</v>
      </c>
      <c r="AG333" s="13">
        <v>4</v>
      </c>
      <c r="AQ333"/>
    </row>
    <row r="334" spans="1:43" x14ac:dyDescent="0.2">
      <c r="A334" t="s">
        <v>407</v>
      </c>
      <c r="B334" t="s">
        <v>742</v>
      </c>
      <c r="C334" t="s">
        <v>996</v>
      </c>
      <c r="D334" t="s">
        <v>1073</v>
      </c>
      <c r="E334" s="3">
        <v>70.055555555555557</v>
      </c>
      <c r="F334" s="3">
        <f>Table3[[#This Row],[Total Hours Nurse Staffing]]/Table3[[#This Row],[MDS Census]]</f>
        <v>3.1435511498810467</v>
      </c>
      <c r="G334" s="3">
        <f>Table3[[#This Row],[Total Direct Care Staff Hours]]/Table3[[#This Row],[MDS Census]]</f>
        <v>2.5512973830293419</v>
      </c>
      <c r="H334" s="3">
        <f>Table3[[#This Row],[Total RN Hours (w/ Admin, DON)]]/Table3[[#This Row],[MDS Census]]</f>
        <v>0.85607454401268834</v>
      </c>
      <c r="I334" s="3">
        <f>Table3[[#This Row],[RN Hours (excl. Admin, DON)]]/Table3[[#This Row],[MDS Census]]</f>
        <v>0.33267248215701828</v>
      </c>
      <c r="J334" s="3">
        <f t="shared" si="6"/>
        <v>220.2232222222222</v>
      </c>
      <c r="K334" s="3">
        <f>SUM(Table3[[#This Row],[RN Hours (excl. Admin, DON)]], Table3[[#This Row],[LPN Hours (excl. Admin)]], Table3[[#This Row],[CNA Hours]], Table3[[#This Row],[NA TR Hours]], Table3[[#This Row],[Med Aide/Tech Hours]])</f>
        <v>178.73255555555556</v>
      </c>
      <c r="L334" s="3">
        <f>SUM(Table3[[#This Row],[RN Hours (excl. Admin, DON)]:[RN DON Hours]])</f>
        <v>59.972777777777779</v>
      </c>
      <c r="M334" s="3">
        <v>23.305555555555557</v>
      </c>
      <c r="N334" s="3">
        <v>31.867222222222228</v>
      </c>
      <c r="O334" s="3">
        <v>4.8</v>
      </c>
      <c r="P334" s="3">
        <f>SUM(Table3[[#This Row],[LPN Hours (excl. Admin)]:[LPN Admin Hours]])</f>
        <v>41.453666666666663</v>
      </c>
      <c r="Q334" s="3">
        <v>36.630222222222223</v>
      </c>
      <c r="R334" s="3">
        <v>4.8234444444444442</v>
      </c>
      <c r="S334" s="3">
        <f>SUM(Table3[[#This Row],[CNA Hours]], Table3[[#This Row],[NA TR Hours]], Table3[[#This Row],[Med Aide/Tech Hours]])</f>
        <v>118.79677777777776</v>
      </c>
      <c r="T334" s="3">
        <v>112.94399999999999</v>
      </c>
      <c r="U334" s="3">
        <v>0</v>
      </c>
      <c r="V334" s="3">
        <v>5.8527777777777779</v>
      </c>
      <c r="W334" s="3">
        <f>SUM(Table3[[#This Row],[RN Hours Contract]:[Med Aide Hours Contract]])</f>
        <v>0</v>
      </c>
      <c r="X334" s="3">
        <v>0</v>
      </c>
      <c r="Y334" s="3">
        <v>0</v>
      </c>
      <c r="Z334" s="3">
        <v>0</v>
      </c>
      <c r="AA334" s="3">
        <v>0</v>
      </c>
      <c r="AB334" s="3">
        <v>0</v>
      </c>
      <c r="AC334" s="3">
        <v>0</v>
      </c>
      <c r="AD334" s="3">
        <v>0</v>
      </c>
      <c r="AE334" s="3">
        <v>0</v>
      </c>
      <c r="AF334" t="s">
        <v>332</v>
      </c>
      <c r="AG334" s="13">
        <v>4</v>
      </c>
      <c r="AQ334"/>
    </row>
    <row r="335" spans="1:43" x14ac:dyDescent="0.2">
      <c r="A335" t="s">
        <v>407</v>
      </c>
      <c r="B335" t="s">
        <v>743</v>
      </c>
      <c r="C335" t="s">
        <v>828</v>
      </c>
      <c r="D335" t="s">
        <v>1074</v>
      </c>
      <c r="E335" s="3">
        <v>42.93333333333333</v>
      </c>
      <c r="F335" s="3">
        <f>Table3[[#This Row],[Total Hours Nurse Staffing]]/Table3[[#This Row],[MDS Census]]</f>
        <v>3.9771816770186339</v>
      </c>
      <c r="G335" s="3">
        <f>Table3[[#This Row],[Total Direct Care Staff Hours]]/Table3[[#This Row],[MDS Census]]</f>
        <v>3.5180797101449284</v>
      </c>
      <c r="H335" s="3">
        <f>Table3[[#This Row],[Total RN Hours (w/ Admin, DON)]]/Table3[[#This Row],[MDS Census]]</f>
        <v>0.92717908902691526</v>
      </c>
      <c r="I335" s="3">
        <f>Table3[[#This Row],[RN Hours (excl. Admin, DON)]]/Table3[[#This Row],[MDS Census]]</f>
        <v>0.56029503105590062</v>
      </c>
      <c r="J335" s="3">
        <f t="shared" si="6"/>
        <v>170.75366666666667</v>
      </c>
      <c r="K335" s="3">
        <f>SUM(Table3[[#This Row],[RN Hours (excl. Admin, DON)]], Table3[[#This Row],[LPN Hours (excl. Admin)]], Table3[[#This Row],[CNA Hours]], Table3[[#This Row],[NA TR Hours]], Table3[[#This Row],[Med Aide/Tech Hours]])</f>
        <v>151.04288888888891</v>
      </c>
      <c r="L335" s="3">
        <f>SUM(Table3[[#This Row],[RN Hours (excl. Admin, DON)]:[RN DON Hours]])</f>
        <v>39.806888888888892</v>
      </c>
      <c r="M335" s="3">
        <v>24.055333333333333</v>
      </c>
      <c r="N335" s="3">
        <v>10.862666666666668</v>
      </c>
      <c r="O335" s="3">
        <v>4.8888888888888893</v>
      </c>
      <c r="P335" s="3">
        <f>SUM(Table3[[#This Row],[LPN Hours (excl. Admin)]:[LPN Admin Hours]])</f>
        <v>39.510666666666665</v>
      </c>
      <c r="Q335" s="3">
        <v>35.551444444444442</v>
      </c>
      <c r="R335" s="3">
        <v>3.9592222222222229</v>
      </c>
      <c r="S335" s="3">
        <f>SUM(Table3[[#This Row],[CNA Hours]], Table3[[#This Row],[NA TR Hours]], Table3[[#This Row],[Med Aide/Tech Hours]])</f>
        <v>91.436111111111117</v>
      </c>
      <c r="T335" s="3">
        <v>91.436111111111117</v>
      </c>
      <c r="U335" s="3">
        <v>0</v>
      </c>
      <c r="V335" s="3">
        <v>0</v>
      </c>
      <c r="W335" s="3">
        <f>SUM(Table3[[#This Row],[RN Hours Contract]:[Med Aide Hours Contract]])</f>
        <v>10.677777777777777</v>
      </c>
      <c r="X335" s="3">
        <v>0</v>
      </c>
      <c r="Y335" s="3">
        <v>0</v>
      </c>
      <c r="Z335" s="3">
        <v>0</v>
      </c>
      <c r="AA335" s="3">
        <v>5.3666666666666663</v>
      </c>
      <c r="AB335" s="3">
        <v>0</v>
      </c>
      <c r="AC335" s="3">
        <v>5.3111111111111109</v>
      </c>
      <c r="AD335" s="3">
        <v>0</v>
      </c>
      <c r="AE335" s="3">
        <v>0</v>
      </c>
      <c r="AF335" t="s">
        <v>333</v>
      </c>
      <c r="AG335" s="13">
        <v>4</v>
      </c>
      <c r="AQ335"/>
    </row>
    <row r="336" spans="1:43" x14ac:dyDescent="0.2">
      <c r="A336" t="s">
        <v>407</v>
      </c>
      <c r="B336" t="s">
        <v>744</v>
      </c>
      <c r="C336" t="s">
        <v>826</v>
      </c>
      <c r="D336" t="s">
        <v>1035</v>
      </c>
      <c r="E336" s="3">
        <v>113.9</v>
      </c>
      <c r="F336" s="3">
        <f>Table3[[#This Row],[Total Hours Nurse Staffing]]/Table3[[#This Row],[MDS Census]]</f>
        <v>4.1806818846941756</v>
      </c>
      <c r="G336" s="3">
        <f>Table3[[#This Row],[Total Direct Care Staff Hours]]/Table3[[#This Row],[MDS Census]]</f>
        <v>3.9545068773778169</v>
      </c>
      <c r="H336" s="3">
        <f>Table3[[#This Row],[Total RN Hours (w/ Admin, DON)]]/Table3[[#This Row],[MDS Census]]</f>
        <v>0.57842844600526766</v>
      </c>
      <c r="I336" s="3">
        <f>Table3[[#This Row],[RN Hours (excl. Admin, DON)]]/Table3[[#This Row],[MDS Census]]</f>
        <v>0.43260852599746363</v>
      </c>
      <c r="J336" s="3">
        <f t="shared" si="6"/>
        <v>476.17966666666666</v>
      </c>
      <c r="K336" s="3">
        <f>SUM(Table3[[#This Row],[RN Hours (excl. Admin, DON)]], Table3[[#This Row],[LPN Hours (excl. Admin)]], Table3[[#This Row],[CNA Hours]], Table3[[#This Row],[NA TR Hours]], Table3[[#This Row],[Med Aide/Tech Hours]])</f>
        <v>450.41833333333335</v>
      </c>
      <c r="L336" s="3">
        <f>SUM(Table3[[#This Row],[RN Hours (excl. Admin, DON)]:[RN DON Hours]])</f>
        <v>65.882999999999996</v>
      </c>
      <c r="M336" s="3">
        <v>49.274111111111111</v>
      </c>
      <c r="N336" s="3">
        <v>11.275555555555554</v>
      </c>
      <c r="O336" s="3">
        <v>5.333333333333333</v>
      </c>
      <c r="P336" s="3">
        <f>SUM(Table3[[#This Row],[LPN Hours (excl. Admin)]:[LPN Admin Hours]])</f>
        <v>120.67466666666667</v>
      </c>
      <c r="Q336" s="3">
        <v>111.52222222222223</v>
      </c>
      <c r="R336" s="3">
        <v>9.1524444444444448</v>
      </c>
      <c r="S336" s="3">
        <f>SUM(Table3[[#This Row],[CNA Hours]], Table3[[#This Row],[NA TR Hours]], Table3[[#This Row],[Med Aide/Tech Hours]])</f>
        <v>289.62200000000001</v>
      </c>
      <c r="T336" s="3">
        <v>288.98866666666669</v>
      </c>
      <c r="U336" s="3">
        <v>0.6333333333333333</v>
      </c>
      <c r="V336" s="3">
        <v>0</v>
      </c>
      <c r="W336" s="3">
        <f>SUM(Table3[[#This Row],[RN Hours Contract]:[Med Aide Hours Contract]])</f>
        <v>4.4444444444444446E-2</v>
      </c>
      <c r="X336" s="3">
        <v>4.4444444444444446E-2</v>
      </c>
      <c r="Y336" s="3">
        <v>0</v>
      </c>
      <c r="Z336" s="3">
        <v>0</v>
      </c>
      <c r="AA336" s="3">
        <v>0</v>
      </c>
      <c r="AB336" s="3">
        <v>0</v>
      </c>
      <c r="AC336" s="3">
        <v>0</v>
      </c>
      <c r="AD336" s="3">
        <v>0</v>
      </c>
      <c r="AE336" s="3">
        <v>0</v>
      </c>
      <c r="AF336" t="s">
        <v>334</v>
      </c>
      <c r="AG336" s="13">
        <v>4</v>
      </c>
      <c r="AQ336"/>
    </row>
    <row r="337" spans="1:43" x14ac:dyDescent="0.2">
      <c r="A337" t="s">
        <v>407</v>
      </c>
      <c r="B337" t="s">
        <v>745</v>
      </c>
      <c r="C337" t="s">
        <v>997</v>
      </c>
      <c r="D337" t="s">
        <v>1036</v>
      </c>
      <c r="E337" s="3">
        <v>95.2</v>
      </c>
      <c r="F337" s="3">
        <f>Table3[[#This Row],[Total Hours Nurse Staffing]]/Table3[[#This Row],[MDS Census]]</f>
        <v>3.7601190476190474</v>
      </c>
      <c r="G337" s="3">
        <f>Table3[[#This Row],[Total Direct Care Staff Hours]]/Table3[[#This Row],[MDS Census]]</f>
        <v>3.5266538281979454</v>
      </c>
      <c r="H337" s="3">
        <f>Table3[[#This Row],[Total RN Hours (w/ Admin, DON)]]/Table3[[#This Row],[MDS Census]]</f>
        <v>0.62914682539682532</v>
      </c>
      <c r="I337" s="3">
        <f>Table3[[#This Row],[RN Hours (excl. Admin, DON)]]/Table3[[#This Row],[MDS Census]]</f>
        <v>0.41301353874883284</v>
      </c>
      <c r="J337" s="3">
        <f t="shared" si="6"/>
        <v>357.96333333333331</v>
      </c>
      <c r="K337" s="3">
        <f>SUM(Table3[[#This Row],[RN Hours (excl. Admin, DON)]], Table3[[#This Row],[LPN Hours (excl. Admin)]], Table3[[#This Row],[CNA Hours]], Table3[[#This Row],[NA TR Hours]], Table3[[#This Row],[Med Aide/Tech Hours]])</f>
        <v>335.73744444444441</v>
      </c>
      <c r="L337" s="3">
        <f>SUM(Table3[[#This Row],[RN Hours (excl. Admin, DON)]:[RN DON Hours]])</f>
        <v>59.894777777777769</v>
      </c>
      <c r="M337" s="3">
        <v>39.318888888888885</v>
      </c>
      <c r="N337" s="3">
        <v>12.567555555555554</v>
      </c>
      <c r="O337" s="3">
        <v>8.0083333333333329</v>
      </c>
      <c r="P337" s="3">
        <f>SUM(Table3[[#This Row],[LPN Hours (excl. Admin)]:[LPN Admin Hours]])</f>
        <v>78.266999999999996</v>
      </c>
      <c r="Q337" s="3">
        <v>76.61699999999999</v>
      </c>
      <c r="R337" s="3">
        <v>1.65</v>
      </c>
      <c r="S337" s="3">
        <f>SUM(Table3[[#This Row],[CNA Hours]], Table3[[#This Row],[NA TR Hours]], Table3[[#This Row],[Med Aide/Tech Hours]])</f>
        <v>219.80155555555555</v>
      </c>
      <c r="T337" s="3">
        <v>219.62655555555554</v>
      </c>
      <c r="U337" s="3">
        <v>0</v>
      </c>
      <c r="V337" s="3">
        <v>0.17499999999999999</v>
      </c>
      <c r="W337" s="3">
        <f>SUM(Table3[[#This Row],[RN Hours Contract]:[Med Aide Hours Contract]])</f>
        <v>2.5388888888888888</v>
      </c>
      <c r="X337" s="3">
        <v>1.4222222222222223</v>
      </c>
      <c r="Y337" s="3">
        <v>1.1166666666666667</v>
      </c>
      <c r="Z337" s="3">
        <v>0</v>
      </c>
      <c r="AA337" s="3">
        <v>0</v>
      </c>
      <c r="AB337" s="3">
        <v>0</v>
      </c>
      <c r="AC337" s="3">
        <v>0</v>
      </c>
      <c r="AD337" s="3">
        <v>0</v>
      </c>
      <c r="AE337" s="3">
        <v>0</v>
      </c>
      <c r="AF337" t="s">
        <v>335</v>
      </c>
      <c r="AG337" s="13">
        <v>4</v>
      </c>
      <c r="AQ337"/>
    </row>
    <row r="338" spans="1:43" x14ac:dyDescent="0.2">
      <c r="A338" t="s">
        <v>407</v>
      </c>
      <c r="B338" t="s">
        <v>746</v>
      </c>
      <c r="C338" t="s">
        <v>922</v>
      </c>
      <c r="D338" t="s">
        <v>1069</v>
      </c>
      <c r="E338" s="3">
        <v>79.544444444444451</v>
      </c>
      <c r="F338" s="3">
        <f>Table3[[#This Row],[Total Hours Nurse Staffing]]/Table3[[#This Row],[MDS Census]]</f>
        <v>3.4470666294175158</v>
      </c>
      <c r="G338" s="3">
        <f>Table3[[#This Row],[Total Direct Care Staff Hours]]/Table3[[#This Row],[MDS Census]]</f>
        <v>2.8606397541556081</v>
      </c>
      <c r="H338" s="3">
        <f>Table3[[#This Row],[Total RN Hours (w/ Admin, DON)]]/Table3[[#This Row],[MDS Census]]</f>
        <v>0.5537505238161754</v>
      </c>
      <c r="I338" s="3">
        <f>Table3[[#This Row],[RN Hours (excl. Admin, DON)]]/Table3[[#This Row],[MDS Census]]</f>
        <v>5.5280067048470452E-2</v>
      </c>
      <c r="J338" s="3">
        <f t="shared" si="6"/>
        <v>274.19499999999999</v>
      </c>
      <c r="K338" s="3">
        <f>SUM(Table3[[#This Row],[RN Hours (excl. Admin, DON)]], Table3[[#This Row],[LPN Hours (excl. Admin)]], Table3[[#This Row],[CNA Hours]], Table3[[#This Row],[NA TR Hours]], Table3[[#This Row],[Med Aide/Tech Hours]])</f>
        <v>227.548</v>
      </c>
      <c r="L338" s="3">
        <f>SUM(Table3[[#This Row],[RN Hours (excl. Admin, DON)]:[RN DON Hours]])</f>
        <v>44.047777777777782</v>
      </c>
      <c r="M338" s="3">
        <v>4.3972222222222221</v>
      </c>
      <c r="N338" s="3">
        <v>34.583888888888893</v>
      </c>
      <c r="O338" s="3">
        <v>5.0666666666666664</v>
      </c>
      <c r="P338" s="3">
        <f>SUM(Table3[[#This Row],[LPN Hours (excl. Admin)]:[LPN Admin Hours]])</f>
        <v>70.01744444444445</v>
      </c>
      <c r="Q338" s="3">
        <v>63.021000000000001</v>
      </c>
      <c r="R338" s="3">
        <v>6.9964444444444451</v>
      </c>
      <c r="S338" s="3">
        <f>SUM(Table3[[#This Row],[CNA Hours]], Table3[[#This Row],[NA TR Hours]], Table3[[#This Row],[Med Aide/Tech Hours]])</f>
        <v>160.12977777777778</v>
      </c>
      <c r="T338" s="3">
        <v>141.82488888888889</v>
      </c>
      <c r="U338" s="3">
        <v>0</v>
      </c>
      <c r="V338" s="3">
        <v>18.30488888888889</v>
      </c>
      <c r="W338" s="3">
        <f>SUM(Table3[[#This Row],[RN Hours Contract]:[Med Aide Hours Contract]])</f>
        <v>0</v>
      </c>
      <c r="X338" s="3">
        <v>0</v>
      </c>
      <c r="Y338" s="3">
        <v>0</v>
      </c>
      <c r="Z338" s="3">
        <v>0</v>
      </c>
      <c r="AA338" s="3">
        <v>0</v>
      </c>
      <c r="AB338" s="3">
        <v>0</v>
      </c>
      <c r="AC338" s="3">
        <v>0</v>
      </c>
      <c r="AD338" s="3">
        <v>0</v>
      </c>
      <c r="AE338" s="3">
        <v>0</v>
      </c>
      <c r="AF338" t="s">
        <v>336</v>
      </c>
      <c r="AG338" s="13">
        <v>4</v>
      </c>
      <c r="AQ338"/>
    </row>
    <row r="339" spans="1:43" x14ac:dyDescent="0.2">
      <c r="A339" t="s">
        <v>407</v>
      </c>
      <c r="B339" t="s">
        <v>747</v>
      </c>
      <c r="C339" t="s">
        <v>873</v>
      </c>
      <c r="D339" t="s">
        <v>1046</v>
      </c>
      <c r="E339" s="3">
        <v>41.06666666666667</v>
      </c>
      <c r="F339" s="3">
        <f>Table3[[#This Row],[Total Hours Nurse Staffing]]/Table3[[#This Row],[MDS Census]]</f>
        <v>5.5012716450216441</v>
      </c>
      <c r="G339" s="3">
        <f>Table3[[#This Row],[Total Direct Care Staff Hours]]/Table3[[#This Row],[MDS Census]]</f>
        <v>5.0856872294372293</v>
      </c>
      <c r="H339" s="3">
        <f>Table3[[#This Row],[Total RN Hours (w/ Admin, DON)]]/Table3[[#This Row],[MDS Census]]</f>
        <v>0.99199675324675318</v>
      </c>
      <c r="I339" s="3">
        <f>Table3[[#This Row],[RN Hours (excl. Admin, DON)]]/Table3[[#This Row],[MDS Census]]</f>
        <v>0.57641233766233757</v>
      </c>
      <c r="J339" s="3">
        <f t="shared" si="6"/>
        <v>225.91888888888889</v>
      </c>
      <c r="K339" s="3">
        <f>SUM(Table3[[#This Row],[RN Hours (excl. Admin, DON)]], Table3[[#This Row],[LPN Hours (excl. Admin)]], Table3[[#This Row],[CNA Hours]], Table3[[#This Row],[NA TR Hours]], Table3[[#This Row],[Med Aide/Tech Hours]])</f>
        <v>208.85222222222222</v>
      </c>
      <c r="L339" s="3">
        <f>SUM(Table3[[#This Row],[RN Hours (excl. Admin, DON)]:[RN DON Hours]])</f>
        <v>40.738</v>
      </c>
      <c r="M339" s="3">
        <v>23.671333333333333</v>
      </c>
      <c r="N339" s="3">
        <v>8.4444444444444446</v>
      </c>
      <c r="O339" s="3">
        <v>8.6222222222222218</v>
      </c>
      <c r="P339" s="3">
        <f>SUM(Table3[[#This Row],[LPN Hours (excl. Admin)]:[LPN Admin Hours]])</f>
        <v>63.645222222222216</v>
      </c>
      <c r="Q339" s="3">
        <v>63.645222222222216</v>
      </c>
      <c r="R339" s="3">
        <v>0</v>
      </c>
      <c r="S339" s="3">
        <f>SUM(Table3[[#This Row],[CNA Hours]], Table3[[#This Row],[NA TR Hours]], Table3[[#This Row],[Med Aide/Tech Hours]])</f>
        <v>121.53566666666666</v>
      </c>
      <c r="T339" s="3">
        <v>121.53566666666666</v>
      </c>
      <c r="U339" s="3">
        <v>0</v>
      </c>
      <c r="V339" s="3">
        <v>0</v>
      </c>
      <c r="W339" s="3">
        <f>SUM(Table3[[#This Row],[RN Hours Contract]:[Med Aide Hours Contract]])</f>
        <v>0</v>
      </c>
      <c r="X339" s="3">
        <v>0</v>
      </c>
      <c r="Y339" s="3">
        <v>0</v>
      </c>
      <c r="Z339" s="3">
        <v>0</v>
      </c>
      <c r="AA339" s="3">
        <v>0</v>
      </c>
      <c r="AB339" s="3">
        <v>0</v>
      </c>
      <c r="AC339" s="3">
        <v>0</v>
      </c>
      <c r="AD339" s="3">
        <v>0</v>
      </c>
      <c r="AE339" s="3">
        <v>0</v>
      </c>
      <c r="AF339" t="s">
        <v>337</v>
      </c>
      <c r="AG339" s="13">
        <v>4</v>
      </c>
      <c r="AQ339"/>
    </row>
    <row r="340" spans="1:43" x14ac:dyDescent="0.2">
      <c r="A340" t="s">
        <v>407</v>
      </c>
      <c r="B340" t="s">
        <v>748</v>
      </c>
      <c r="C340" t="s">
        <v>834</v>
      </c>
      <c r="D340" t="s">
        <v>1059</v>
      </c>
      <c r="E340" s="3">
        <v>56.988888888888887</v>
      </c>
      <c r="F340" s="3">
        <f>Table3[[#This Row],[Total Hours Nurse Staffing]]/Table3[[#This Row],[MDS Census]]</f>
        <v>3.3280366543185806</v>
      </c>
      <c r="G340" s="3">
        <f>Table3[[#This Row],[Total Direct Care Staff Hours]]/Table3[[#This Row],[MDS Census]]</f>
        <v>3.1008383700526414</v>
      </c>
      <c r="H340" s="3">
        <f>Table3[[#This Row],[Total RN Hours (w/ Admin, DON)]]/Table3[[#This Row],[MDS Census]]</f>
        <v>0.34437512185611235</v>
      </c>
      <c r="I340" s="3">
        <f>Table3[[#This Row],[RN Hours (excl. Admin, DON)]]/Table3[[#This Row],[MDS Census]]</f>
        <v>0.24230844219146033</v>
      </c>
      <c r="J340" s="3">
        <f t="shared" si="6"/>
        <v>189.6611111111111</v>
      </c>
      <c r="K340" s="3">
        <f>SUM(Table3[[#This Row],[RN Hours (excl. Admin, DON)]], Table3[[#This Row],[LPN Hours (excl. Admin)]], Table3[[#This Row],[CNA Hours]], Table3[[#This Row],[NA TR Hours]], Table3[[#This Row],[Med Aide/Tech Hours]])</f>
        <v>176.71333333333331</v>
      </c>
      <c r="L340" s="3">
        <f>SUM(Table3[[#This Row],[RN Hours (excl. Admin, DON)]:[RN DON Hours]])</f>
        <v>19.625555555555557</v>
      </c>
      <c r="M340" s="3">
        <v>13.808888888888889</v>
      </c>
      <c r="N340" s="3">
        <v>0</v>
      </c>
      <c r="O340" s="3">
        <v>5.8166666666666664</v>
      </c>
      <c r="P340" s="3">
        <f>SUM(Table3[[#This Row],[LPN Hours (excl. Admin)]:[LPN Admin Hours]])</f>
        <v>51.633333333333333</v>
      </c>
      <c r="Q340" s="3">
        <v>44.502222222222223</v>
      </c>
      <c r="R340" s="3">
        <v>7.131111111111113</v>
      </c>
      <c r="S340" s="3">
        <f>SUM(Table3[[#This Row],[CNA Hours]], Table3[[#This Row],[NA TR Hours]], Table3[[#This Row],[Med Aide/Tech Hours]])</f>
        <v>118.40222222222222</v>
      </c>
      <c r="T340" s="3">
        <v>106.6</v>
      </c>
      <c r="U340" s="3">
        <v>0</v>
      </c>
      <c r="V340" s="3">
        <v>11.802222222222223</v>
      </c>
      <c r="W340" s="3">
        <f>SUM(Table3[[#This Row],[RN Hours Contract]:[Med Aide Hours Contract]])</f>
        <v>0.48888888888888887</v>
      </c>
      <c r="X340" s="3">
        <v>0.48888888888888887</v>
      </c>
      <c r="Y340" s="3">
        <v>0</v>
      </c>
      <c r="Z340" s="3">
        <v>0</v>
      </c>
      <c r="AA340" s="3">
        <v>0</v>
      </c>
      <c r="AB340" s="3">
        <v>0</v>
      </c>
      <c r="AC340" s="3">
        <v>0</v>
      </c>
      <c r="AD340" s="3">
        <v>0</v>
      </c>
      <c r="AE340" s="3">
        <v>0</v>
      </c>
      <c r="AF340" t="s">
        <v>338</v>
      </c>
      <c r="AG340" s="13">
        <v>4</v>
      </c>
      <c r="AQ340"/>
    </row>
    <row r="341" spans="1:43" x14ac:dyDescent="0.2">
      <c r="A341" t="s">
        <v>407</v>
      </c>
      <c r="B341" t="s">
        <v>749</v>
      </c>
      <c r="C341" t="s">
        <v>880</v>
      </c>
      <c r="D341" t="s">
        <v>1047</v>
      </c>
      <c r="E341" s="3">
        <v>74.166666666666671</v>
      </c>
      <c r="F341" s="3">
        <f>Table3[[#This Row],[Total Hours Nurse Staffing]]/Table3[[#This Row],[MDS Census]]</f>
        <v>3.906629213483146</v>
      </c>
      <c r="G341" s="3">
        <f>Table3[[#This Row],[Total Direct Care Staff Hours]]/Table3[[#This Row],[MDS Census]]</f>
        <v>3.6517228464419471</v>
      </c>
      <c r="H341" s="3">
        <f>Table3[[#This Row],[Total RN Hours (w/ Admin, DON)]]/Table3[[#This Row],[MDS Census]]</f>
        <v>0.34483146067415732</v>
      </c>
      <c r="I341" s="3">
        <f>Table3[[#This Row],[RN Hours (excl. Admin, DON)]]/Table3[[#This Row],[MDS Census]]</f>
        <v>9.2996254681647933E-2</v>
      </c>
      <c r="J341" s="3">
        <f t="shared" si="6"/>
        <v>289.74166666666667</v>
      </c>
      <c r="K341" s="3">
        <f>SUM(Table3[[#This Row],[RN Hours (excl. Admin, DON)]], Table3[[#This Row],[LPN Hours (excl. Admin)]], Table3[[#This Row],[CNA Hours]], Table3[[#This Row],[NA TR Hours]], Table3[[#This Row],[Med Aide/Tech Hours]])</f>
        <v>270.83611111111111</v>
      </c>
      <c r="L341" s="3">
        <f>SUM(Table3[[#This Row],[RN Hours (excl. Admin, DON)]:[RN DON Hours]])</f>
        <v>25.575000000000003</v>
      </c>
      <c r="M341" s="3">
        <v>6.8972222222222221</v>
      </c>
      <c r="N341" s="3">
        <v>13.077777777777778</v>
      </c>
      <c r="O341" s="3">
        <v>5.6</v>
      </c>
      <c r="P341" s="3">
        <f>SUM(Table3[[#This Row],[LPN Hours (excl. Admin)]:[LPN Admin Hours]])</f>
        <v>71.911111111111111</v>
      </c>
      <c r="Q341" s="3">
        <v>71.683333333333337</v>
      </c>
      <c r="R341" s="3">
        <v>0.22777777777777777</v>
      </c>
      <c r="S341" s="3">
        <f>SUM(Table3[[#This Row],[CNA Hours]], Table3[[#This Row],[NA TR Hours]], Table3[[#This Row],[Med Aide/Tech Hours]])</f>
        <v>192.25555555555556</v>
      </c>
      <c r="T341" s="3">
        <v>179.5638888888889</v>
      </c>
      <c r="U341" s="3">
        <v>0</v>
      </c>
      <c r="V341" s="3">
        <v>12.691666666666666</v>
      </c>
      <c r="W341" s="3">
        <f>SUM(Table3[[#This Row],[RN Hours Contract]:[Med Aide Hours Contract]])</f>
        <v>0</v>
      </c>
      <c r="X341" s="3">
        <v>0</v>
      </c>
      <c r="Y341" s="3">
        <v>0</v>
      </c>
      <c r="Z341" s="3">
        <v>0</v>
      </c>
      <c r="AA341" s="3">
        <v>0</v>
      </c>
      <c r="AB341" s="3">
        <v>0</v>
      </c>
      <c r="AC341" s="3">
        <v>0</v>
      </c>
      <c r="AD341" s="3">
        <v>0</v>
      </c>
      <c r="AE341" s="3">
        <v>0</v>
      </c>
      <c r="AF341" t="s">
        <v>339</v>
      </c>
      <c r="AG341" s="13">
        <v>4</v>
      </c>
      <c r="AQ341"/>
    </row>
    <row r="342" spans="1:43" x14ac:dyDescent="0.2">
      <c r="A342" t="s">
        <v>407</v>
      </c>
      <c r="B342" t="s">
        <v>750</v>
      </c>
      <c r="C342" t="s">
        <v>998</v>
      </c>
      <c r="D342" t="s">
        <v>1075</v>
      </c>
      <c r="E342" s="3">
        <v>18.444444444444443</v>
      </c>
      <c r="F342" s="3">
        <f>Table3[[#This Row],[Total Hours Nurse Staffing]]/Table3[[#This Row],[MDS Census]]</f>
        <v>4.9823192771084344</v>
      </c>
      <c r="G342" s="3">
        <f>Table3[[#This Row],[Total Direct Care Staff Hours]]/Table3[[#This Row],[MDS Census]]</f>
        <v>4.717518072289157</v>
      </c>
      <c r="H342" s="3">
        <f>Table3[[#This Row],[Total RN Hours (w/ Admin, DON)]]/Table3[[#This Row],[MDS Census]]</f>
        <v>1.1120602409638556</v>
      </c>
      <c r="I342" s="3">
        <f>Table3[[#This Row],[RN Hours (excl. Admin, DON)]]/Table3[[#This Row],[MDS Census]]</f>
        <v>0.84725903614457843</v>
      </c>
      <c r="J342" s="3">
        <f t="shared" si="6"/>
        <v>91.896111111111111</v>
      </c>
      <c r="K342" s="3">
        <f>SUM(Table3[[#This Row],[RN Hours (excl. Admin, DON)]], Table3[[#This Row],[LPN Hours (excl. Admin)]], Table3[[#This Row],[CNA Hours]], Table3[[#This Row],[NA TR Hours]], Table3[[#This Row],[Med Aide/Tech Hours]])</f>
        <v>87.012</v>
      </c>
      <c r="L342" s="3">
        <f>SUM(Table3[[#This Row],[RN Hours (excl. Admin, DON)]:[RN DON Hours]])</f>
        <v>20.511333333333333</v>
      </c>
      <c r="M342" s="3">
        <v>15.627222222222223</v>
      </c>
      <c r="N342" s="3">
        <v>0</v>
      </c>
      <c r="O342" s="3">
        <v>4.8841111111111113</v>
      </c>
      <c r="P342" s="3">
        <f>SUM(Table3[[#This Row],[LPN Hours (excl. Admin)]:[LPN Admin Hours]])</f>
        <v>29.212777777777777</v>
      </c>
      <c r="Q342" s="3">
        <v>29.212777777777777</v>
      </c>
      <c r="R342" s="3">
        <v>0</v>
      </c>
      <c r="S342" s="3">
        <f>SUM(Table3[[#This Row],[CNA Hours]], Table3[[#This Row],[NA TR Hours]], Table3[[#This Row],[Med Aide/Tech Hours]])</f>
        <v>42.171999999999997</v>
      </c>
      <c r="T342" s="3">
        <v>42.171999999999997</v>
      </c>
      <c r="U342" s="3">
        <v>0</v>
      </c>
      <c r="V342" s="3">
        <v>0</v>
      </c>
      <c r="W342" s="3">
        <f>SUM(Table3[[#This Row],[RN Hours Contract]:[Med Aide Hours Contract]])</f>
        <v>0</v>
      </c>
      <c r="X342" s="3">
        <v>0</v>
      </c>
      <c r="Y342" s="3">
        <v>0</v>
      </c>
      <c r="Z342" s="3">
        <v>0</v>
      </c>
      <c r="AA342" s="3">
        <v>0</v>
      </c>
      <c r="AB342" s="3">
        <v>0</v>
      </c>
      <c r="AC342" s="3">
        <v>0</v>
      </c>
      <c r="AD342" s="3">
        <v>0</v>
      </c>
      <c r="AE342" s="3">
        <v>0</v>
      </c>
      <c r="AF342" t="s">
        <v>340</v>
      </c>
      <c r="AG342" s="13">
        <v>4</v>
      </c>
      <c r="AQ342"/>
    </row>
    <row r="343" spans="1:43" x14ac:dyDescent="0.2">
      <c r="A343" t="s">
        <v>407</v>
      </c>
      <c r="B343" t="s">
        <v>751</v>
      </c>
      <c r="C343" t="s">
        <v>838</v>
      </c>
      <c r="D343" t="s">
        <v>1042</v>
      </c>
      <c r="E343" s="3">
        <v>72.24444444444444</v>
      </c>
      <c r="F343" s="3">
        <f>Table3[[#This Row],[Total Hours Nurse Staffing]]/Table3[[#This Row],[MDS Census]]</f>
        <v>5.3368517379267919</v>
      </c>
      <c r="G343" s="3">
        <f>Table3[[#This Row],[Total Direct Care Staff Hours]]/Table3[[#This Row],[MDS Census]]</f>
        <v>5.1762088588126733</v>
      </c>
      <c r="H343" s="3">
        <f>Table3[[#This Row],[Total RN Hours (w/ Admin, DON)]]/Table3[[#This Row],[MDS Census]]</f>
        <v>0.84823285143032923</v>
      </c>
      <c r="I343" s="3">
        <f>Table3[[#This Row],[RN Hours (excl. Admin, DON)]]/Table3[[#This Row],[MDS Census]]</f>
        <v>0.68758997231621044</v>
      </c>
      <c r="J343" s="3">
        <f t="shared" si="6"/>
        <v>385.5578888888889</v>
      </c>
      <c r="K343" s="3">
        <f>SUM(Table3[[#This Row],[RN Hours (excl. Admin, DON)]], Table3[[#This Row],[LPN Hours (excl. Admin)]], Table3[[#This Row],[CNA Hours]], Table3[[#This Row],[NA TR Hours]], Table3[[#This Row],[Med Aide/Tech Hours]])</f>
        <v>373.95233333333334</v>
      </c>
      <c r="L343" s="3">
        <f>SUM(Table3[[#This Row],[RN Hours (excl. Admin, DON)]:[RN DON Hours]])</f>
        <v>61.280111111111118</v>
      </c>
      <c r="M343" s="3">
        <v>49.674555555555557</v>
      </c>
      <c r="N343" s="3">
        <v>6.45</v>
      </c>
      <c r="O343" s="3">
        <v>5.1555555555555559</v>
      </c>
      <c r="P343" s="3">
        <f>SUM(Table3[[#This Row],[LPN Hours (excl. Admin)]:[LPN Admin Hours]])</f>
        <v>80.212444444444444</v>
      </c>
      <c r="Q343" s="3">
        <v>80.212444444444444</v>
      </c>
      <c r="R343" s="3">
        <v>0</v>
      </c>
      <c r="S343" s="3">
        <f>SUM(Table3[[#This Row],[CNA Hours]], Table3[[#This Row],[NA TR Hours]], Table3[[#This Row],[Med Aide/Tech Hours]])</f>
        <v>244.06533333333334</v>
      </c>
      <c r="T343" s="3">
        <v>227.447</v>
      </c>
      <c r="U343" s="3">
        <v>0</v>
      </c>
      <c r="V343" s="3">
        <v>16.618333333333329</v>
      </c>
      <c r="W343" s="3">
        <f>SUM(Table3[[#This Row],[RN Hours Contract]:[Med Aide Hours Contract]])</f>
        <v>0</v>
      </c>
      <c r="X343" s="3">
        <v>0</v>
      </c>
      <c r="Y343" s="3">
        <v>0</v>
      </c>
      <c r="Z343" s="3">
        <v>0</v>
      </c>
      <c r="AA343" s="3">
        <v>0</v>
      </c>
      <c r="AB343" s="3">
        <v>0</v>
      </c>
      <c r="AC343" s="3">
        <v>0</v>
      </c>
      <c r="AD343" s="3">
        <v>0</v>
      </c>
      <c r="AE343" s="3">
        <v>0</v>
      </c>
      <c r="AF343" t="s">
        <v>341</v>
      </c>
      <c r="AG343" s="13">
        <v>4</v>
      </c>
      <c r="AQ343"/>
    </row>
    <row r="344" spans="1:43" x14ac:dyDescent="0.2">
      <c r="A344" t="s">
        <v>407</v>
      </c>
      <c r="B344" t="s">
        <v>752</v>
      </c>
      <c r="C344" t="s">
        <v>999</v>
      </c>
      <c r="D344" t="s">
        <v>1021</v>
      </c>
      <c r="E344" s="3">
        <v>69.111111111111114</v>
      </c>
      <c r="F344" s="3">
        <f>Table3[[#This Row],[Total Hours Nurse Staffing]]/Table3[[#This Row],[MDS Census]]</f>
        <v>3.8984790996784557</v>
      </c>
      <c r="G344" s="3">
        <f>Table3[[#This Row],[Total Direct Care Staff Hours]]/Table3[[#This Row],[MDS Census]]</f>
        <v>3.49302733118971</v>
      </c>
      <c r="H344" s="3">
        <f>Table3[[#This Row],[Total RN Hours (w/ Admin, DON)]]/Table3[[#This Row],[MDS Census]]</f>
        <v>0.77776688102893887</v>
      </c>
      <c r="I344" s="3">
        <f>Table3[[#This Row],[RN Hours (excl. Admin, DON)]]/Table3[[#This Row],[MDS Census]]</f>
        <v>0.37231511254019289</v>
      </c>
      <c r="J344" s="3">
        <f t="shared" si="6"/>
        <v>269.42822222222219</v>
      </c>
      <c r="K344" s="3">
        <f>SUM(Table3[[#This Row],[RN Hours (excl. Admin, DON)]], Table3[[#This Row],[LPN Hours (excl. Admin)]], Table3[[#This Row],[CNA Hours]], Table3[[#This Row],[NA TR Hours]], Table3[[#This Row],[Med Aide/Tech Hours]])</f>
        <v>241.40699999999998</v>
      </c>
      <c r="L344" s="3">
        <f>SUM(Table3[[#This Row],[RN Hours (excl. Admin, DON)]:[RN DON Hours]])</f>
        <v>53.752333333333333</v>
      </c>
      <c r="M344" s="3">
        <v>25.731111111111112</v>
      </c>
      <c r="N344" s="3">
        <v>22.510111111111108</v>
      </c>
      <c r="O344" s="3">
        <v>5.5111111111111111</v>
      </c>
      <c r="P344" s="3">
        <f>SUM(Table3[[#This Row],[LPN Hours (excl. Admin)]:[LPN Admin Hours]])</f>
        <v>74.197777777777773</v>
      </c>
      <c r="Q344" s="3">
        <v>74.197777777777773</v>
      </c>
      <c r="R344" s="3">
        <v>0</v>
      </c>
      <c r="S344" s="3">
        <f>SUM(Table3[[#This Row],[CNA Hours]], Table3[[#This Row],[NA TR Hours]], Table3[[#This Row],[Med Aide/Tech Hours]])</f>
        <v>141.4781111111111</v>
      </c>
      <c r="T344" s="3">
        <v>132.60866666666666</v>
      </c>
      <c r="U344" s="3">
        <v>0</v>
      </c>
      <c r="V344" s="3">
        <v>8.8694444444444436</v>
      </c>
      <c r="W344" s="3">
        <f>SUM(Table3[[#This Row],[RN Hours Contract]:[Med Aide Hours Contract]])</f>
        <v>117.13333333333333</v>
      </c>
      <c r="X344" s="3">
        <v>10.991666666666667</v>
      </c>
      <c r="Y344" s="3">
        <v>0</v>
      </c>
      <c r="Z344" s="3">
        <v>0</v>
      </c>
      <c r="AA344" s="3">
        <v>35.091666666666669</v>
      </c>
      <c r="AB344" s="3">
        <v>0</v>
      </c>
      <c r="AC344" s="3">
        <v>71.05</v>
      </c>
      <c r="AD344" s="3">
        <v>0</v>
      </c>
      <c r="AE344" s="3">
        <v>0</v>
      </c>
      <c r="AF344" t="s">
        <v>342</v>
      </c>
      <c r="AG344" s="13">
        <v>4</v>
      </c>
      <c r="AQ344"/>
    </row>
    <row r="345" spans="1:43" x14ac:dyDescent="0.2">
      <c r="A345" t="s">
        <v>407</v>
      </c>
      <c r="B345" t="s">
        <v>753</v>
      </c>
      <c r="C345" t="s">
        <v>837</v>
      </c>
      <c r="D345" t="s">
        <v>1038</v>
      </c>
      <c r="E345" s="3">
        <v>65.62222222222222</v>
      </c>
      <c r="F345" s="3">
        <f>Table3[[#This Row],[Total Hours Nurse Staffing]]/Table3[[#This Row],[MDS Census]]</f>
        <v>3.7309177108025739</v>
      </c>
      <c r="G345" s="3">
        <f>Table3[[#This Row],[Total Direct Care Staff Hours]]/Table3[[#This Row],[MDS Census]]</f>
        <v>3.59409075516424</v>
      </c>
      <c r="H345" s="3">
        <f>Table3[[#This Row],[Total RN Hours (w/ Admin, DON)]]/Table3[[#This Row],[MDS Census]]</f>
        <v>0.32917372163901121</v>
      </c>
      <c r="I345" s="3">
        <f>Table3[[#This Row],[RN Hours (excl. Admin, DON)]]/Table3[[#This Row],[MDS Census]]</f>
        <v>0.19234676600067727</v>
      </c>
      <c r="J345" s="3">
        <f t="shared" si="6"/>
        <v>244.83111111111111</v>
      </c>
      <c r="K345" s="3">
        <f>SUM(Table3[[#This Row],[RN Hours (excl. Admin, DON)]], Table3[[#This Row],[LPN Hours (excl. Admin)]], Table3[[#This Row],[CNA Hours]], Table3[[#This Row],[NA TR Hours]], Table3[[#This Row],[Med Aide/Tech Hours]])</f>
        <v>235.85222222222222</v>
      </c>
      <c r="L345" s="3">
        <f>SUM(Table3[[#This Row],[RN Hours (excl. Admin, DON)]:[RN DON Hours]])</f>
        <v>21.601111111111113</v>
      </c>
      <c r="M345" s="3">
        <v>12.622222222222222</v>
      </c>
      <c r="N345" s="3">
        <v>3.9988888888888892</v>
      </c>
      <c r="O345" s="3">
        <v>4.9800000000000004</v>
      </c>
      <c r="P345" s="3">
        <f>SUM(Table3[[#This Row],[LPN Hours (excl. Admin)]:[LPN Admin Hours]])</f>
        <v>84.523333333333341</v>
      </c>
      <c r="Q345" s="3">
        <v>84.523333333333341</v>
      </c>
      <c r="R345" s="3">
        <v>0</v>
      </c>
      <c r="S345" s="3">
        <f>SUM(Table3[[#This Row],[CNA Hours]], Table3[[#This Row],[NA TR Hours]], Table3[[#This Row],[Med Aide/Tech Hours]])</f>
        <v>138.70666666666668</v>
      </c>
      <c r="T345" s="3">
        <v>138.70666666666668</v>
      </c>
      <c r="U345" s="3">
        <v>0</v>
      </c>
      <c r="V345" s="3">
        <v>0</v>
      </c>
      <c r="W345" s="3">
        <f>SUM(Table3[[#This Row],[RN Hours Contract]:[Med Aide Hours Contract]])</f>
        <v>0</v>
      </c>
      <c r="X345" s="3">
        <v>0</v>
      </c>
      <c r="Y345" s="3">
        <v>0</v>
      </c>
      <c r="Z345" s="3">
        <v>0</v>
      </c>
      <c r="AA345" s="3">
        <v>0</v>
      </c>
      <c r="AB345" s="3">
        <v>0</v>
      </c>
      <c r="AC345" s="3">
        <v>0</v>
      </c>
      <c r="AD345" s="3">
        <v>0</v>
      </c>
      <c r="AE345" s="3">
        <v>0</v>
      </c>
      <c r="AF345" t="s">
        <v>343</v>
      </c>
      <c r="AG345" s="13">
        <v>4</v>
      </c>
      <c r="AQ345"/>
    </row>
    <row r="346" spans="1:43" x14ac:dyDescent="0.2">
      <c r="A346" t="s">
        <v>407</v>
      </c>
      <c r="B346" t="s">
        <v>754</v>
      </c>
      <c r="C346" t="s">
        <v>826</v>
      </c>
      <c r="D346" t="s">
        <v>1035</v>
      </c>
      <c r="E346" s="3">
        <v>121.83333333333333</v>
      </c>
      <c r="F346" s="3">
        <f>Table3[[#This Row],[Total Hours Nurse Staffing]]/Table3[[#This Row],[MDS Census]]</f>
        <v>3.045809393524852</v>
      </c>
      <c r="G346" s="3">
        <f>Table3[[#This Row],[Total Direct Care Staff Hours]]/Table3[[#This Row],[MDS Census]]</f>
        <v>2.6554135886912906</v>
      </c>
      <c r="H346" s="3">
        <f>Table3[[#This Row],[Total RN Hours (w/ Admin, DON)]]/Table3[[#This Row],[MDS Census]]</f>
        <v>0.35962517099863195</v>
      </c>
      <c r="I346" s="3">
        <f>Table3[[#This Row],[RN Hours (excl. Admin, DON)]]/Table3[[#This Row],[MDS Census]]</f>
        <v>0.10597172822617421</v>
      </c>
      <c r="J346" s="3">
        <f t="shared" si="6"/>
        <v>371.08111111111111</v>
      </c>
      <c r="K346" s="3">
        <f>SUM(Table3[[#This Row],[RN Hours (excl. Admin, DON)]], Table3[[#This Row],[LPN Hours (excl. Admin)]], Table3[[#This Row],[CNA Hours]], Table3[[#This Row],[NA TR Hours]], Table3[[#This Row],[Med Aide/Tech Hours]])</f>
        <v>323.51788888888888</v>
      </c>
      <c r="L346" s="3">
        <f>SUM(Table3[[#This Row],[RN Hours (excl. Admin, DON)]:[RN DON Hours]])</f>
        <v>43.814333333333323</v>
      </c>
      <c r="M346" s="3">
        <v>12.91088888888889</v>
      </c>
      <c r="N346" s="3">
        <v>26.004999999999988</v>
      </c>
      <c r="O346" s="3">
        <v>4.8984444444444435</v>
      </c>
      <c r="P346" s="3">
        <f>SUM(Table3[[#This Row],[LPN Hours (excl. Admin)]:[LPN Admin Hours]])</f>
        <v>120.08055555555556</v>
      </c>
      <c r="Q346" s="3">
        <v>103.42077777777779</v>
      </c>
      <c r="R346" s="3">
        <v>16.659777777777776</v>
      </c>
      <c r="S346" s="3">
        <f>SUM(Table3[[#This Row],[CNA Hours]], Table3[[#This Row],[NA TR Hours]], Table3[[#This Row],[Med Aide/Tech Hours]])</f>
        <v>207.1862222222222</v>
      </c>
      <c r="T346" s="3">
        <v>173.79077777777778</v>
      </c>
      <c r="U346" s="3">
        <v>33.395444444444429</v>
      </c>
      <c r="V346" s="3">
        <v>0</v>
      </c>
      <c r="W346" s="3">
        <f>SUM(Table3[[#This Row],[RN Hours Contract]:[Med Aide Hours Contract]])</f>
        <v>16.619444444444447</v>
      </c>
      <c r="X346" s="3">
        <v>0</v>
      </c>
      <c r="Y346" s="3">
        <v>0</v>
      </c>
      <c r="Z346" s="3">
        <v>2.7055555555555557</v>
      </c>
      <c r="AA346" s="3">
        <v>2.3203333333333336</v>
      </c>
      <c r="AB346" s="3">
        <v>0</v>
      </c>
      <c r="AC346" s="3">
        <v>11.593555555555559</v>
      </c>
      <c r="AD346" s="3">
        <v>0</v>
      </c>
      <c r="AE346" s="3">
        <v>0</v>
      </c>
      <c r="AF346" t="s">
        <v>344</v>
      </c>
      <c r="AG346" s="13">
        <v>4</v>
      </c>
      <c r="AQ346"/>
    </row>
    <row r="347" spans="1:43" x14ac:dyDescent="0.2">
      <c r="A347" t="s">
        <v>407</v>
      </c>
      <c r="B347" t="s">
        <v>755</v>
      </c>
      <c r="C347" t="s">
        <v>839</v>
      </c>
      <c r="D347" t="s">
        <v>1043</v>
      </c>
      <c r="E347" s="3">
        <v>78.8</v>
      </c>
      <c r="F347" s="3">
        <f>Table3[[#This Row],[Total Hours Nurse Staffing]]/Table3[[#This Row],[MDS Census]]</f>
        <v>3.3913056965595034</v>
      </c>
      <c r="G347" s="3">
        <f>Table3[[#This Row],[Total Direct Care Staff Hours]]/Table3[[#This Row],[MDS Census]]</f>
        <v>3.1716920473773267</v>
      </c>
      <c r="H347" s="3">
        <f>Table3[[#This Row],[Total RN Hours (w/ Admin, DON)]]/Table3[[#This Row],[MDS Census]]</f>
        <v>0.47920191765369435</v>
      </c>
      <c r="I347" s="3">
        <f>Table3[[#This Row],[RN Hours (excl. Admin, DON)]]/Table3[[#This Row],[MDS Census]]</f>
        <v>0.28599125775521717</v>
      </c>
      <c r="J347" s="3">
        <f t="shared" si="6"/>
        <v>267.23488888888886</v>
      </c>
      <c r="K347" s="3">
        <f>SUM(Table3[[#This Row],[RN Hours (excl. Admin, DON)]], Table3[[#This Row],[LPN Hours (excl. Admin)]], Table3[[#This Row],[CNA Hours]], Table3[[#This Row],[NA TR Hours]], Table3[[#This Row],[Med Aide/Tech Hours]])</f>
        <v>249.92933333333332</v>
      </c>
      <c r="L347" s="3">
        <f>SUM(Table3[[#This Row],[RN Hours (excl. Admin, DON)]:[RN DON Hours]])</f>
        <v>37.761111111111113</v>
      </c>
      <c r="M347" s="3">
        <v>22.536111111111111</v>
      </c>
      <c r="N347" s="3">
        <v>10.775</v>
      </c>
      <c r="O347" s="3">
        <v>4.45</v>
      </c>
      <c r="P347" s="3">
        <f>SUM(Table3[[#This Row],[LPN Hours (excl. Admin)]:[LPN Admin Hours]])</f>
        <v>78.957444444444434</v>
      </c>
      <c r="Q347" s="3">
        <v>76.876888888888885</v>
      </c>
      <c r="R347" s="3">
        <v>2.0805555555555557</v>
      </c>
      <c r="S347" s="3">
        <f>SUM(Table3[[#This Row],[CNA Hours]], Table3[[#This Row],[NA TR Hours]], Table3[[#This Row],[Med Aide/Tech Hours]])</f>
        <v>150.51633333333331</v>
      </c>
      <c r="T347" s="3">
        <v>121.74688888888888</v>
      </c>
      <c r="U347" s="3">
        <v>28.769444444444446</v>
      </c>
      <c r="V347" s="3">
        <v>0</v>
      </c>
      <c r="W347" s="3">
        <f>SUM(Table3[[#This Row],[RN Hours Contract]:[Med Aide Hours Contract]])</f>
        <v>27.190444444444449</v>
      </c>
      <c r="X347" s="3">
        <v>0</v>
      </c>
      <c r="Y347" s="3">
        <v>0</v>
      </c>
      <c r="Z347" s="3">
        <v>0</v>
      </c>
      <c r="AA347" s="3">
        <v>7.8518888888888894</v>
      </c>
      <c r="AB347" s="3">
        <v>0</v>
      </c>
      <c r="AC347" s="3">
        <v>18.524666666666668</v>
      </c>
      <c r="AD347" s="3">
        <v>0.81388888888888888</v>
      </c>
      <c r="AE347" s="3">
        <v>0</v>
      </c>
      <c r="AF347" t="s">
        <v>345</v>
      </c>
      <c r="AG347" s="13">
        <v>4</v>
      </c>
      <c r="AQ347"/>
    </row>
    <row r="348" spans="1:43" x14ac:dyDescent="0.2">
      <c r="A348" t="s">
        <v>407</v>
      </c>
      <c r="B348" t="s">
        <v>756</v>
      </c>
      <c r="C348" t="s">
        <v>1000</v>
      </c>
      <c r="D348" t="s">
        <v>1047</v>
      </c>
      <c r="E348" s="3">
        <v>74.322222222222223</v>
      </c>
      <c r="F348" s="3">
        <f>Table3[[#This Row],[Total Hours Nurse Staffing]]/Table3[[#This Row],[MDS Census]]</f>
        <v>5.1898564807893557</v>
      </c>
      <c r="G348" s="3">
        <f>Table3[[#This Row],[Total Direct Care Staff Hours]]/Table3[[#This Row],[MDS Census]]</f>
        <v>4.385766183285992</v>
      </c>
      <c r="H348" s="3">
        <f>Table3[[#This Row],[Total RN Hours (w/ Admin, DON)]]/Table3[[#This Row],[MDS Census]]</f>
        <v>1.319253999103005</v>
      </c>
      <c r="I348" s="3">
        <f>Table3[[#This Row],[RN Hours (excl. Admin, DON)]]/Table3[[#This Row],[MDS Census]]</f>
        <v>0.51516370159964109</v>
      </c>
      <c r="J348" s="3">
        <f t="shared" si="6"/>
        <v>385.72166666666669</v>
      </c>
      <c r="K348" s="3">
        <f>SUM(Table3[[#This Row],[RN Hours (excl. Admin, DON)]], Table3[[#This Row],[LPN Hours (excl. Admin)]], Table3[[#This Row],[CNA Hours]], Table3[[#This Row],[NA TR Hours]], Table3[[#This Row],[Med Aide/Tech Hours]])</f>
        <v>325.95988888888888</v>
      </c>
      <c r="L348" s="3">
        <f>SUM(Table3[[#This Row],[RN Hours (excl. Admin, DON)]:[RN DON Hours]])</f>
        <v>98.049888888888887</v>
      </c>
      <c r="M348" s="3">
        <v>38.288111111111107</v>
      </c>
      <c r="N348" s="3">
        <v>49.183999999999997</v>
      </c>
      <c r="O348" s="3">
        <v>10.577777777777778</v>
      </c>
      <c r="P348" s="3">
        <f>SUM(Table3[[#This Row],[LPN Hours (excl. Admin)]:[LPN Admin Hours]])</f>
        <v>71.484333333333339</v>
      </c>
      <c r="Q348" s="3">
        <v>71.484333333333339</v>
      </c>
      <c r="R348" s="3">
        <v>0</v>
      </c>
      <c r="S348" s="3">
        <f>SUM(Table3[[#This Row],[CNA Hours]], Table3[[#This Row],[NA TR Hours]], Table3[[#This Row],[Med Aide/Tech Hours]])</f>
        <v>216.18744444444442</v>
      </c>
      <c r="T348" s="3">
        <v>216.18744444444442</v>
      </c>
      <c r="U348" s="3">
        <v>0</v>
      </c>
      <c r="V348" s="3">
        <v>0</v>
      </c>
      <c r="W348" s="3">
        <f>SUM(Table3[[#This Row],[RN Hours Contract]:[Med Aide Hours Contract]])</f>
        <v>0</v>
      </c>
      <c r="X348" s="3">
        <v>0</v>
      </c>
      <c r="Y348" s="3">
        <v>0</v>
      </c>
      <c r="Z348" s="3">
        <v>0</v>
      </c>
      <c r="AA348" s="3">
        <v>0</v>
      </c>
      <c r="AB348" s="3">
        <v>0</v>
      </c>
      <c r="AC348" s="3">
        <v>0</v>
      </c>
      <c r="AD348" s="3">
        <v>0</v>
      </c>
      <c r="AE348" s="3">
        <v>0</v>
      </c>
      <c r="AF348" t="s">
        <v>346</v>
      </c>
      <c r="AG348" s="13">
        <v>4</v>
      </c>
      <c r="AQ348"/>
    </row>
    <row r="349" spans="1:43" x14ac:dyDescent="0.2">
      <c r="A349" t="s">
        <v>407</v>
      </c>
      <c r="B349" t="s">
        <v>757</v>
      </c>
      <c r="C349" t="s">
        <v>876</v>
      </c>
      <c r="D349" t="s">
        <v>1051</v>
      </c>
      <c r="E349" s="3">
        <v>59.9</v>
      </c>
      <c r="F349" s="3">
        <f>Table3[[#This Row],[Total Hours Nurse Staffing]]/Table3[[#This Row],[MDS Census]]</f>
        <v>4.2123928770172512</v>
      </c>
      <c r="G349" s="3">
        <f>Table3[[#This Row],[Total Direct Care Staff Hours]]/Table3[[#This Row],[MDS Census]]</f>
        <v>3.8813225746614726</v>
      </c>
      <c r="H349" s="3">
        <f>Table3[[#This Row],[Total RN Hours (w/ Admin, DON)]]/Table3[[#This Row],[MDS Census]]</f>
        <v>0.29035429419402708</v>
      </c>
      <c r="I349" s="3">
        <f>Table3[[#This Row],[RN Hours (excl. Admin, DON)]]/Table3[[#This Row],[MDS Census]]</f>
        <v>6.6323502133184942E-2</v>
      </c>
      <c r="J349" s="3">
        <f t="shared" si="6"/>
        <v>252.32233333333332</v>
      </c>
      <c r="K349" s="3">
        <f>SUM(Table3[[#This Row],[RN Hours (excl. Admin, DON)]], Table3[[#This Row],[LPN Hours (excl. Admin)]], Table3[[#This Row],[CNA Hours]], Table3[[#This Row],[NA TR Hours]], Table3[[#This Row],[Med Aide/Tech Hours]])</f>
        <v>232.49122222222221</v>
      </c>
      <c r="L349" s="3">
        <f>SUM(Table3[[#This Row],[RN Hours (excl. Admin, DON)]:[RN DON Hours]])</f>
        <v>17.392222222222223</v>
      </c>
      <c r="M349" s="3">
        <v>3.972777777777778</v>
      </c>
      <c r="N349" s="3">
        <v>7.7305555555555543</v>
      </c>
      <c r="O349" s="3">
        <v>5.6888888888888891</v>
      </c>
      <c r="P349" s="3">
        <f>SUM(Table3[[#This Row],[LPN Hours (excl. Admin)]:[LPN Admin Hours]])</f>
        <v>80.99166666666666</v>
      </c>
      <c r="Q349" s="3">
        <v>74.58</v>
      </c>
      <c r="R349" s="3">
        <v>6.4116666666666671</v>
      </c>
      <c r="S349" s="3">
        <f>SUM(Table3[[#This Row],[CNA Hours]], Table3[[#This Row],[NA TR Hours]], Table3[[#This Row],[Med Aide/Tech Hours]])</f>
        <v>153.93844444444443</v>
      </c>
      <c r="T349" s="3">
        <v>153.93844444444443</v>
      </c>
      <c r="U349" s="3">
        <v>0</v>
      </c>
      <c r="V349" s="3">
        <v>0</v>
      </c>
      <c r="W349" s="3">
        <f>SUM(Table3[[#This Row],[RN Hours Contract]:[Med Aide Hours Contract]])</f>
        <v>21.913222222222224</v>
      </c>
      <c r="X349" s="3">
        <v>0</v>
      </c>
      <c r="Y349" s="3">
        <v>0</v>
      </c>
      <c r="Z349" s="3">
        <v>0</v>
      </c>
      <c r="AA349" s="3">
        <v>7.7561111111111121</v>
      </c>
      <c r="AB349" s="3">
        <v>0</v>
      </c>
      <c r="AC349" s="3">
        <v>14.15711111111111</v>
      </c>
      <c r="AD349" s="3">
        <v>0</v>
      </c>
      <c r="AE349" s="3">
        <v>0</v>
      </c>
      <c r="AF349" t="s">
        <v>347</v>
      </c>
      <c r="AG349" s="13">
        <v>4</v>
      </c>
      <c r="AQ349"/>
    </row>
    <row r="350" spans="1:43" x14ac:dyDescent="0.2">
      <c r="A350" t="s">
        <v>407</v>
      </c>
      <c r="B350" t="s">
        <v>758</v>
      </c>
      <c r="C350" t="s">
        <v>933</v>
      </c>
      <c r="D350" t="s">
        <v>1066</v>
      </c>
      <c r="E350" s="3">
        <v>80.7</v>
      </c>
      <c r="F350" s="3">
        <f>Table3[[#This Row],[Total Hours Nurse Staffing]]/Table3[[#This Row],[MDS Census]]</f>
        <v>4.738882004681261</v>
      </c>
      <c r="G350" s="3">
        <f>Table3[[#This Row],[Total Direct Care Staff Hours]]/Table3[[#This Row],[MDS Census]]</f>
        <v>4.6926201294231031</v>
      </c>
      <c r="H350" s="3">
        <f>Table3[[#This Row],[Total RN Hours (w/ Admin, DON)]]/Table3[[#This Row],[MDS Census]]</f>
        <v>0.41812198815916285</v>
      </c>
      <c r="I350" s="3">
        <f>Table3[[#This Row],[RN Hours (excl. Admin, DON)]]/Table3[[#This Row],[MDS Census]]</f>
        <v>0.37186011290100512</v>
      </c>
      <c r="J350" s="3">
        <f t="shared" si="6"/>
        <v>382.42777777777781</v>
      </c>
      <c r="K350" s="3">
        <f>SUM(Table3[[#This Row],[RN Hours (excl. Admin, DON)]], Table3[[#This Row],[LPN Hours (excl. Admin)]], Table3[[#This Row],[CNA Hours]], Table3[[#This Row],[NA TR Hours]], Table3[[#This Row],[Med Aide/Tech Hours]])</f>
        <v>378.69444444444446</v>
      </c>
      <c r="L350" s="3">
        <f>SUM(Table3[[#This Row],[RN Hours (excl. Admin, DON)]:[RN DON Hours]])</f>
        <v>33.742444444444445</v>
      </c>
      <c r="M350" s="3">
        <v>30.009111111111114</v>
      </c>
      <c r="N350" s="3">
        <v>0</v>
      </c>
      <c r="O350" s="3">
        <v>3.7333333333333334</v>
      </c>
      <c r="P350" s="3">
        <f>SUM(Table3[[#This Row],[LPN Hours (excl. Admin)]:[LPN Admin Hours]])</f>
        <v>81.900222222222226</v>
      </c>
      <c r="Q350" s="3">
        <v>81.900222222222226</v>
      </c>
      <c r="R350" s="3">
        <v>0</v>
      </c>
      <c r="S350" s="3">
        <f>SUM(Table3[[#This Row],[CNA Hours]], Table3[[#This Row],[NA TR Hours]], Table3[[#This Row],[Med Aide/Tech Hours]])</f>
        <v>266.78511111111112</v>
      </c>
      <c r="T350" s="3">
        <v>264.76288888888888</v>
      </c>
      <c r="U350" s="3">
        <v>0</v>
      </c>
      <c r="V350" s="3">
        <v>2.0222222222222221</v>
      </c>
      <c r="W350" s="3">
        <f>SUM(Table3[[#This Row],[RN Hours Contract]:[Med Aide Hours Contract]])</f>
        <v>61.640444444444427</v>
      </c>
      <c r="X350" s="3">
        <v>1.2655555555555555</v>
      </c>
      <c r="Y350" s="3">
        <v>0</v>
      </c>
      <c r="Z350" s="3">
        <v>0</v>
      </c>
      <c r="AA350" s="3">
        <v>7.0872222222222216</v>
      </c>
      <c r="AB350" s="3">
        <v>0</v>
      </c>
      <c r="AC350" s="3">
        <v>51.26544444444442</v>
      </c>
      <c r="AD350" s="3">
        <v>0</v>
      </c>
      <c r="AE350" s="3">
        <v>2.0222222222222221</v>
      </c>
      <c r="AF350" t="s">
        <v>348</v>
      </c>
      <c r="AG350" s="13">
        <v>4</v>
      </c>
      <c r="AQ350"/>
    </row>
    <row r="351" spans="1:43" x14ac:dyDescent="0.2">
      <c r="A351" t="s">
        <v>407</v>
      </c>
      <c r="B351" t="s">
        <v>759</v>
      </c>
      <c r="C351" t="s">
        <v>911</v>
      </c>
      <c r="D351" t="s">
        <v>1063</v>
      </c>
      <c r="E351" s="3">
        <v>63.944444444444443</v>
      </c>
      <c r="F351" s="3">
        <f>Table3[[#This Row],[Total Hours Nurse Staffing]]/Table3[[#This Row],[MDS Census]]</f>
        <v>3.5716785403996525</v>
      </c>
      <c r="G351" s="3">
        <f>Table3[[#This Row],[Total Direct Care Staff Hours]]/Table3[[#This Row],[MDS Census]]</f>
        <v>3.2242849695916593</v>
      </c>
      <c r="H351" s="3">
        <f>Table3[[#This Row],[Total RN Hours (w/ Admin, DON)]]/Table3[[#This Row],[MDS Census]]</f>
        <v>0.49643440486533447</v>
      </c>
      <c r="I351" s="3">
        <f>Table3[[#This Row],[RN Hours (excl. Admin, DON)]]/Table3[[#This Row],[MDS Census]]</f>
        <v>0.2309695916594266</v>
      </c>
      <c r="J351" s="3">
        <f t="shared" si="6"/>
        <v>228.38899999999998</v>
      </c>
      <c r="K351" s="3">
        <f>SUM(Table3[[#This Row],[RN Hours (excl. Admin, DON)]], Table3[[#This Row],[LPN Hours (excl. Admin)]], Table3[[#This Row],[CNA Hours]], Table3[[#This Row],[NA TR Hours]], Table3[[#This Row],[Med Aide/Tech Hours]])</f>
        <v>206.17511111111111</v>
      </c>
      <c r="L351" s="3">
        <f>SUM(Table3[[#This Row],[RN Hours (excl. Admin, DON)]:[RN DON Hours]])</f>
        <v>31.74422222222222</v>
      </c>
      <c r="M351" s="3">
        <v>14.769222222222222</v>
      </c>
      <c r="N351" s="3">
        <v>11.627777777777778</v>
      </c>
      <c r="O351" s="3">
        <v>5.3472222222222223</v>
      </c>
      <c r="P351" s="3">
        <f>SUM(Table3[[#This Row],[LPN Hours (excl. Admin)]:[LPN Admin Hours]])</f>
        <v>62.603666666666662</v>
      </c>
      <c r="Q351" s="3">
        <v>57.364777777777775</v>
      </c>
      <c r="R351" s="3">
        <v>5.2388888888888889</v>
      </c>
      <c r="S351" s="3">
        <f>SUM(Table3[[#This Row],[CNA Hours]], Table3[[#This Row],[NA TR Hours]], Table3[[#This Row],[Med Aide/Tech Hours]])</f>
        <v>134.04111111111109</v>
      </c>
      <c r="T351" s="3">
        <v>97.571999999999989</v>
      </c>
      <c r="U351" s="3">
        <v>36.469111111111111</v>
      </c>
      <c r="V351" s="3">
        <v>0</v>
      </c>
      <c r="W351" s="3">
        <f>SUM(Table3[[#This Row],[RN Hours Contract]:[Med Aide Hours Contract]])</f>
        <v>47.511555555555546</v>
      </c>
      <c r="X351" s="3">
        <v>2.5358888888888895</v>
      </c>
      <c r="Y351" s="3">
        <v>0</v>
      </c>
      <c r="Z351" s="3">
        <v>1.0805555555555555</v>
      </c>
      <c r="AA351" s="3">
        <v>26.611999999999998</v>
      </c>
      <c r="AB351" s="3">
        <v>0</v>
      </c>
      <c r="AC351" s="3">
        <v>17.249777777777776</v>
      </c>
      <c r="AD351" s="3">
        <v>3.3333333333333333E-2</v>
      </c>
      <c r="AE351" s="3">
        <v>0</v>
      </c>
      <c r="AF351" t="s">
        <v>349</v>
      </c>
      <c r="AG351" s="13">
        <v>4</v>
      </c>
      <c r="AQ351"/>
    </row>
    <row r="352" spans="1:43" x14ac:dyDescent="0.2">
      <c r="A352" t="s">
        <v>407</v>
      </c>
      <c r="B352" t="s">
        <v>760</v>
      </c>
      <c r="C352" t="s">
        <v>820</v>
      </c>
      <c r="D352" t="s">
        <v>1073</v>
      </c>
      <c r="E352" s="3">
        <v>4.666666666666667</v>
      </c>
      <c r="F352" s="3">
        <f>Table3[[#This Row],[Total Hours Nurse Staffing]]/Table3[[#This Row],[MDS Census]]</f>
        <v>7.0336428571428566</v>
      </c>
      <c r="G352" s="3">
        <f>Table3[[#This Row],[Total Direct Care Staff Hours]]/Table3[[#This Row],[MDS Census]]</f>
        <v>6.3026904761904756</v>
      </c>
      <c r="H352" s="3">
        <f>Table3[[#This Row],[Total RN Hours (w/ Admin, DON)]]/Table3[[#This Row],[MDS Census]]</f>
        <v>1.9108809523809531</v>
      </c>
      <c r="I352" s="3">
        <f>Table3[[#This Row],[RN Hours (excl. Admin, DON)]]/Table3[[#This Row],[MDS Census]]</f>
        <v>1.1799285714285712</v>
      </c>
      <c r="J352" s="3">
        <f t="shared" si="6"/>
        <v>32.823666666666668</v>
      </c>
      <c r="K352" s="3">
        <f>SUM(Table3[[#This Row],[RN Hours (excl. Admin, DON)]], Table3[[#This Row],[LPN Hours (excl. Admin)]], Table3[[#This Row],[CNA Hours]], Table3[[#This Row],[NA TR Hours]], Table3[[#This Row],[Med Aide/Tech Hours]])</f>
        <v>29.412555555555556</v>
      </c>
      <c r="L352" s="3">
        <f>SUM(Table3[[#This Row],[RN Hours (excl. Admin, DON)]:[RN DON Hours]])</f>
        <v>8.9174444444444489</v>
      </c>
      <c r="M352" s="3">
        <v>5.5063333333333331</v>
      </c>
      <c r="N352" s="3">
        <v>2.2211111111111141</v>
      </c>
      <c r="O352" s="3">
        <v>1.1900000000000013</v>
      </c>
      <c r="P352" s="3">
        <f>SUM(Table3[[#This Row],[LPN Hours (excl. Admin)]:[LPN Admin Hours]])</f>
        <v>2.4782222222222221</v>
      </c>
      <c r="Q352" s="3">
        <v>2.4782222222222221</v>
      </c>
      <c r="R352" s="3">
        <v>0</v>
      </c>
      <c r="S352" s="3">
        <f>SUM(Table3[[#This Row],[CNA Hours]], Table3[[#This Row],[NA TR Hours]], Table3[[#This Row],[Med Aide/Tech Hours]])</f>
        <v>21.428000000000001</v>
      </c>
      <c r="T352" s="3">
        <v>19.731888888888889</v>
      </c>
      <c r="U352" s="3">
        <v>0</v>
      </c>
      <c r="V352" s="3">
        <v>1.6961111111111109</v>
      </c>
      <c r="W352" s="3">
        <f>SUM(Table3[[#This Row],[RN Hours Contract]:[Med Aide Hours Contract]])</f>
        <v>0</v>
      </c>
      <c r="X352" s="3">
        <v>0</v>
      </c>
      <c r="Y352" s="3">
        <v>0</v>
      </c>
      <c r="Z352" s="3">
        <v>0</v>
      </c>
      <c r="AA352" s="3">
        <v>0</v>
      </c>
      <c r="AB352" s="3">
        <v>0</v>
      </c>
      <c r="AC352" s="3">
        <v>0</v>
      </c>
      <c r="AD352" s="3">
        <v>0</v>
      </c>
      <c r="AE352" s="3">
        <v>0</v>
      </c>
      <c r="AF352" t="s">
        <v>350</v>
      </c>
      <c r="AG352" s="13">
        <v>4</v>
      </c>
      <c r="AQ352"/>
    </row>
    <row r="353" spans="1:43" x14ac:dyDescent="0.2">
      <c r="A353" t="s">
        <v>407</v>
      </c>
      <c r="B353" t="s">
        <v>761</v>
      </c>
      <c r="C353" t="s">
        <v>880</v>
      </c>
      <c r="D353" t="s">
        <v>1047</v>
      </c>
      <c r="E353" s="3">
        <v>70.011111111111106</v>
      </c>
      <c r="F353" s="3">
        <f>Table3[[#This Row],[Total Hours Nurse Staffing]]/Table3[[#This Row],[MDS Census]]</f>
        <v>9.4720377717822579</v>
      </c>
      <c r="G353" s="3">
        <f>Table3[[#This Row],[Total Direct Care Staff Hours]]/Table3[[#This Row],[MDS Census]]</f>
        <v>8.8995841929852411</v>
      </c>
      <c r="H353" s="3">
        <f>Table3[[#This Row],[Total RN Hours (w/ Admin, DON)]]/Table3[[#This Row],[MDS Census]]</f>
        <v>1.8094286621171243</v>
      </c>
      <c r="I353" s="3">
        <f>Table3[[#This Row],[RN Hours (excl. Admin, DON)]]/Table3[[#This Row],[MDS Census]]</f>
        <v>1.3127170290430092</v>
      </c>
      <c r="J353" s="3">
        <f t="shared" si="6"/>
        <v>663.14788888888893</v>
      </c>
      <c r="K353" s="3">
        <f>SUM(Table3[[#This Row],[RN Hours (excl. Admin, DON)]], Table3[[#This Row],[LPN Hours (excl. Admin)]], Table3[[#This Row],[CNA Hours]], Table3[[#This Row],[NA TR Hours]], Table3[[#This Row],[Med Aide/Tech Hours]])</f>
        <v>623.06977777777774</v>
      </c>
      <c r="L353" s="3">
        <f>SUM(Table3[[#This Row],[RN Hours (excl. Admin, DON)]:[RN DON Hours]])</f>
        <v>126.6801111111111</v>
      </c>
      <c r="M353" s="3">
        <v>91.904777777777781</v>
      </c>
      <c r="N353" s="3">
        <v>34.775333333333329</v>
      </c>
      <c r="O353" s="3">
        <v>0</v>
      </c>
      <c r="P353" s="3">
        <f>SUM(Table3[[#This Row],[LPN Hours (excl. Admin)]:[LPN Admin Hours]])</f>
        <v>250.00177777777779</v>
      </c>
      <c r="Q353" s="3">
        <v>244.69900000000001</v>
      </c>
      <c r="R353" s="3">
        <v>5.302777777777778</v>
      </c>
      <c r="S353" s="3">
        <f>SUM(Table3[[#This Row],[CNA Hours]], Table3[[#This Row],[NA TR Hours]], Table3[[#This Row],[Med Aide/Tech Hours]])</f>
        <v>286.46600000000001</v>
      </c>
      <c r="T353" s="3">
        <v>286.46600000000001</v>
      </c>
      <c r="U353" s="3">
        <v>0</v>
      </c>
      <c r="V353" s="3">
        <v>0</v>
      </c>
      <c r="W353" s="3">
        <f>SUM(Table3[[#This Row],[RN Hours Contract]:[Med Aide Hours Contract]])</f>
        <v>136.39166666666665</v>
      </c>
      <c r="X353" s="3">
        <v>7.9</v>
      </c>
      <c r="Y353" s="3">
        <v>11.877777777777778</v>
      </c>
      <c r="Z353" s="3">
        <v>0</v>
      </c>
      <c r="AA353" s="3">
        <v>68.224999999999994</v>
      </c>
      <c r="AB353" s="3">
        <v>0</v>
      </c>
      <c r="AC353" s="3">
        <v>48.388888888888886</v>
      </c>
      <c r="AD353" s="3">
        <v>0</v>
      </c>
      <c r="AE353" s="3">
        <v>0</v>
      </c>
      <c r="AF353" t="s">
        <v>351</v>
      </c>
      <c r="AG353" s="13">
        <v>4</v>
      </c>
      <c r="AQ353"/>
    </row>
    <row r="354" spans="1:43" x14ac:dyDescent="0.2">
      <c r="A354" t="s">
        <v>407</v>
      </c>
      <c r="B354" t="s">
        <v>762</v>
      </c>
      <c r="C354" t="s">
        <v>827</v>
      </c>
      <c r="D354" t="s">
        <v>1088</v>
      </c>
      <c r="E354" s="3">
        <v>43.755555555555553</v>
      </c>
      <c r="F354" s="3">
        <f>Table3[[#This Row],[Total Hours Nurse Staffing]]/Table3[[#This Row],[MDS Census]]</f>
        <v>4.1765388522092435</v>
      </c>
      <c r="G354" s="3">
        <f>Table3[[#This Row],[Total Direct Care Staff Hours]]/Table3[[#This Row],[MDS Census]]</f>
        <v>3.7634484509903512</v>
      </c>
      <c r="H354" s="3">
        <f>Table3[[#This Row],[Total RN Hours (w/ Admin, DON)]]/Table3[[#This Row],[MDS Census]]</f>
        <v>0.68232605383443379</v>
      </c>
      <c r="I354" s="3">
        <f>Table3[[#This Row],[RN Hours (excl. Admin, DON)]]/Table3[[#This Row],[MDS Census]]</f>
        <v>0.37519045200609452</v>
      </c>
      <c r="J354" s="3">
        <f t="shared" si="6"/>
        <v>182.74677777777779</v>
      </c>
      <c r="K354" s="3">
        <f>SUM(Table3[[#This Row],[RN Hours (excl. Admin, DON)]], Table3[[#This Row],[LPN Hours (excl. Admin)]], Table3[[#This Row],[CNA Hours]], Table3[[#This Row],[NA TR Hours]], Table3[[#This Row],[Med Aide/Tech Hours]])</f>
        <v>164.67177777777781</v>
      </c>
      <c r="L354" s="3">
        <f>SUM(Table3[[#This Row],[RN Hours (excl. Admin, DON)]:[RN DON Hours]])</f>
        <v>29.855555555555558</v>
      </c>
      <c r="M354" s="3">
        <v>16.416666666666668</v>
      </c>
      <c r="N354" s="3">
        <v>8.1055555555555561</v>
      </c>
      <c r="O354" s="3">
        <v>5.333333333333333</v>
      </c>
      <c r="P354" s="3">
        <f>SUM(Table3[[#This Row],[LPN Hours (excl. Admin)]:[LPN Admin Hours]])</f>
        <v>51.263111111111115</v>
      </c>
      <c r="Q354" s="3">
        <v>46.627000000000002</v>
      </c>
      <c r="R354" s="3">
        <v>4.6361111111111111</v>
      </c>
      <c r="S354" s="3">
        <f>SUM(Table3[[#This Row],[CNA Hours]], Table3[[#This Row],[NA TR Hours]], Table3[[#This Row],[Med Aide/Tech Hours]])</f>
        <v>101.62811111111112</v>
      </c>
      <c r="T354" s="3">
        <v>97.51700000000001</v>
      </c>
      <c r="U354" s="3">
        <v>4.1111111111111107</v>
      </c>
      <c r="V354" s="3">
        <v>0</v>
      </c>
      <c r="W354" s="3">
        <f>SUM(Table3[[#This Row],[RN Hours Contract]:[Med Aide Hours Contract]])</f>
        <v>6.4690000000000003</v>
      </c>
      <c r="X354" s="3">
        <v>0</v>
      </c>
      <c r="Y354" s="3">
        <v>0</v>
      </c>
      <c r="Z354" s="3">
        <v>0</v>
      </c>
      <c r="AA354" s="3">
        <v>1.5825555555555557</v>
      </c>
      <c r="AB354" s="3">
        <v>0</v>
      </c>
      <c r="AC354" s="3">
        <v>4.6308888888888893</v>
      </c>
      <c r="AD354" s="3">
        <v>0.25555555555555554</v>
      </c>
      <c r="AE354" s="3">
        <v>0</v>
      </c>
      <c r="AF354" t="s">
        <v>352</v>
      </c>
      <c r="AG354" s="13">
        <v>4</v>
      </c>
      <c r="AQ354"/>
    </row>
    <row r="355" spans="1:43" x14ac:dyDescent="0.2">
      <c r="A355" t="s">
        <v>407</v>
      </c>
      <c r="B355" t="s">
        <v>763</v>
      </c>
      <c r="C355" t="s">
        <v>830</v>
      </c>
      <c r="D355" t="s">
        <v>1065</v>
      </c>
      <c r="E355" s="3">
        <v>47.922222222222224</v>
      </c>
      <c r="F355" s="3">
        <f>Table3[[#This Row],[Total Hours Nurse Staffing]]/Table3[[#This Row],[MDS Census]]</f>
        <v>3.9381057268722461</v>
      </c>
      <c r="G355" s="3">
        <f>Table3[[#This Row],[Total Direct Care Staff Hours]]/Table3[[#This Row],[MDS Census]]</f>
        <v>3.5891027127289594</v>
      </c>
      <c r="H355" s="3">
        <f>Table3[[#This Row],[Total RN Hours (w/ Admin, DON)]]/Table3[[#This Row],[MDS Census]]</f>
        <v>1.0918849988407142</v>
      </c>
      <c r="I355" s="3">
        <f>Table3[[#This Row],[RN Hours (excl. Admin, DON)]]/Table3[[#This Row],[MDS Census]]</f>
        <v>0.8495942499420357</v>
      </c>
      <c r="J355" s="3">
        <f t="shared" si="6"/>
        <v>188.72277777777776</v>
      </c>
      <c r="K355" s="3">
        <f>SUM(Table3[[#This Row],[RN Hours (excl. Admin, DON)]], Table3[[#This Row],[LPN Hours (excl. Admin)]], Table3[[#This Row],[CNA Hours]], Table3[[#This Row],[NA TR Hours]], Table3[[#This Row],[Med Aide/Tech Hours]])</f>
        <v>171.9977777777778</v>
      </c>
      <c r="L355" s="3">
        <f>SUM(Table3[[#This Row],[RN Hours (excl. Admin, DON)]:[RN DON Hours]])</f>
        <v>52.32555555555556</v>
      </c>
      <c r="M355" s="3">
        <v>40.714444444444446</v>
      </c>
      <c r="N355" s="3">
        <v>8.2333333333333325</v>
      </c>
      <c r="O355" s="3">
        <v>3.3777777777777778</v>
      </c>
      <c r="P355" s="3">
        <f>SUM(Table3[[#This Row],[LPN Hours (excl. Admin)]:[LPN Admin Hours]])</f>
        <v>50.605555555555554</v>
      </c>
      <c r="Q355" s="3">
        <v>45.491666666666667</v>
      </c>
      <c r="R355" s="3">
        <v>5.1138888888888889</v>
      </c>
      <c r="S355" s="3">
        <f>SUM(Table3[[#This Row],[CNA Hours]], Table3[[#This Row],[NA TR Hours]], Table3[[#This Row],[Med Aide/Tech Hours]])</f>
        <v>85.791666666666671</v>
      </c>
      <c r="T355" s="3">
        <v>85.791666666666671</v>
      </c>
      <c r="U355" s="3">
        <v>0</v>
      </c>
      <c r="V355" s="3">
        <v>0</v>
      </c>
      <c r="W355" s="3">
        <f>SUM(Table3[[#This Row],[RN Hours Contract]:[Med Aide Hours Contract]])</f>
        <v>0.22222222222222221</v>
      </c>
      <c r="X355" s="3">
        <v>0.22222222222222221</v>
      </c>
      <c r="Y355" s="3">
        <v>0</v>
      </c>
      <c r="Z355" s="3">
        <v>0</v>
      </c>
      <c r="AA355" s="3">
        <v>0</v>
      </c>
      <c r="AB355" s="3">
        <v>0</v>
      </c>
      <c r="AC355" s="3">
        <v>0</v>
      </c>
      <c r="AD355" s="3">
        <v>0</v>
      </c>
      <c r="AE355" s="3">
        <v>0</v>
      </c>
      <c r="AF355" t="s">
        <v>353</v>
      </c>
      <c r="AG355" s="13">
        <v>4</v>
      </c>
      <c r="AQ355"/>
    </row>
    <row r="356" spans="1:43" x14ac:dyDescent="0.2">
      <c r="A356" t="s">
        <v>407</v>
      </c>
      <c r="B356" t="s">
        <v>764</v>
      </c>
      <c r="C356" t="s">
        <v>1001</v>
      </c>
      <c r="D356" t="s">
        <v>1056</v>
      </c>
      <c r="E356" s="3">
        <v>68.87777777777778</v>
      </c>
      <c r="F356" s="3">
        <f>Table3[[#This Row],[Total Hours Nurse Staffing]]/Table3[[#This Row],[MDS Census]]</f>
        <v>4.992045491208259</v>
      </c>
      <c r="G356" s="3">
        <f>Table3[[#This Row],[Total Direct Care Staff Hours]]/Table3[[#This Row],[MDS Census]]</f>
        <v>4.76258267462494</v>
      </c>
      <c r="H356" s="3">
        <f>Table3[[#This Row],[Total RN Hours (w/ Admin, DON)]]/Table3[[#This Row],[MDS Census]]</f>
        <v>0.79780125826746251</v>
      </c>
      <c r="I356" s="3">
        <f>Table3[[#This Row],[RN Hours (excl. Admin, DON)]]/Table3[[#This Row],[MDS Census]]</f>
        <v>0.5683384416841426</v>
      </c>
      <c r="J356" s="3">
        <f t="shared" si="6"/>
        <v>343.84100000000001</v>
      </c>
      <c r="K356" s="3">
        <f>SUM(Table3[[#This Row],[RN Hours (excl. Admin, DON)]], Table3[[#This Row],[LPN Hours (excl. Admin)]], Table3[[#This Row],[CNA Hours]], Table3[[#This Row],[NA TR Hours]], Table3[[#This Row],[Med Aide/Tech Hours]])</f>
        <v>328.03611111111115</v>
      </c>
      <c r="L356" s="3">
        <f>SUM(Table3[[#This Row],[RN Hours (excl. Admin, DON)]:[RN DON Hours]])</f>
        <v>54.95077777777778</v>
      </c>
      <c r="M356" s="3">
        <v>39.145888888888891</v>
      </c>
      <c r="N356" s="3">
        <v>10.817666666666671</v>
      </c>
      <c r="O356" s="3">
        <v>4.9872222222222229</v>
      </c>
      <c r="P356" s="3">
        <f>SUM(Table3[[#This Row],[LPN Hours (excl. Admin)]:[LPN Admin Hours]])</f>
        <v>69.184777777777782</v>
      </c>
      <c r="Q356" s="3">
        <v>69.184777777777782</v>
      </c>
      <c r="R356" s="3">
        <v>0</v>
      </c>
      <c r="S356" s="3">
        <f>SUM(Table3[[#This Row],[CNA Hours]], Table3[[#This Row],[NA TR Hours]], Table3[[#This Row],[Med Aide/Tech Hours]])</f>
        <v>219.70544444444445</v>
      </c>
      <c r="T356" s="3">
        <v>219.70544444444445</v>
      </c>
      <c r="U356" s="3">
        <v>0</v>
      </c>
      <c r="V356" s="3">
        <v>0</v>
      </c>
      <c r="W356" s="3">
        <f>SUM(Table3[[#This Row],[RN Hours Contract]:[Med Aide Hours Contract]])</f>
        <v>0</v>
      </c>
      <c r="X356" s="3">
        <v>0</v>
      </c>
      <c r="Y356" s="3">
        <v>0</v>
      </c>
      <c r="Z356" s="3">
        <v>0</v>
      </c>
      <c r="AA356" s="3">
        <v>0</v>
      </c>
      <c r="AB356" s="3">
        <v>0</v>
      </c>
      <c r="AC356" s="3">
        <v>0</v>
      </c>
      <c r="AD356" s="3">
        <v>0</v>
      </c>
      <c r="AE356" s="3">
        <v>0</v>
      </c>
      <c r="AF356" t="s">
        <v>354</v>
      </c>
      <c r="AG356" s="13">
        <v>4</v>
      </c>
      <c r="AQ356"/>
    </row>
    <row r="357" spans="1:43" x14ac:dyDescent="0.2">
      <c r="A357" t="s">
        <v>407</v>
      </c>
      <c r="B357" t="s">
        <v>765</v>
      </c>
      <c r="C357" t="s">
        <v>894</v>
      </c>
      <c r="D357" t="s">
        <v>1051</v>
      </c>
      <c r="E357" s="3">
        <v>33.5</v>
      </c>
      <c r="F357" s="3">
        <f>Table3[[#This Row],[Total Hours Nurse Staffing]]/Table3[[#This Row],[MDS Census]]</f>
        <v>5.865462686567164</v>
      </c>
      <c r="G357" s="3">
        <f>Table3[[#This Row],[Total Direct Care Staff Hours]]/Table3[[#This Row],[MDS Census]]</f>
        <v>5.3570381426202323</v>
      </c>
      <c r="H357" s="3">
        <f>Table3[[#This Row],[Total RN Hours (w/ Admin, DON)]]/Table3[[#This Row],[MDS Census]]</f>
        <v>0.8046766169154228</v>
      </c>
      <c r="I357" s="3">
        <f>Table3[[#This Row],[RN Hours (excl. Admin, DON)]]/Table3[[#This Row],[MDS Census]]</f>
        <v>0.29625207296849088</v>
      </c>
      <c r="J357" s="3">
        <f t="shared" si="6"/>
        <v>196.49299999999999</v>
      </c>
      <c r="K357" s="3">
        <f>SUM(Table3[[#This Row],[RN Hours (excl. Admin, DON)]], Table3[[#This Row],[LPN Hours (excl. Admin)]], Table3[[#This Row],[CNA Hours]], Table3[[#This Row],[NA TR Hours]], Table3[[#This Row],[Med Aide/Tech Hours]])</f>
        <v>179.46077777777779</v>
      </c>
      <c r="L357" s="3">
        <f>SUM(Table3[[#This Row],[RN Hours (excl. Admin, DON)]:[RN DON Hours]])</f>
        <v>26.956666666666663</v>
      </c>
      <c r="M357" s="3">
        <v>9.9244444444444451</v>
      </c>
      <c r="N357" s="3">
        <v>10.609999999999998</v>
      </c>
      <c r="O357" s="3">
        <v>6.4222222222222225</v>
      </c>
      <c r="P357" s="3">
        <f>SUM(Table3[[#This Row],[LPN Hours (excl. Admin)]:[LPN Admin Hours]])</f>
        <v>54.036333333333339</v>
      </c>
      <c r="Q357" s="3">
        <v>54.036333333333339</v>
      </c>
      <c r="R357" s="3">
        <v>0</v>
      </c>
      <c r="S357" s="3">
        <f>SUM(Table3[[#This Row],[CNA Hours]], Table3[[#This Row],[NA TR Hours]], Table3[[#This Row],[Med Aide/Tech Hours]])</f>
        <v>115.49999999999999</v>
      </c>
      <c r="T357" s="3">
        <v>112.40444444444444</v>
      </c>
      <c r="U357" s="3">
        <v>0</v>
      </c>
      <c r="V357" s="3">
        <v>3.0955555555555558</v>
      </c>
      <c r="W357" s="3">
        <f>SUM(Table3[[#This Row],[RN Hours Contract]:[Med Aide Hours Contract]])</f>
        <v>4.7441111111111107</v>
      </c>
      <c r="X357" s="3">
        <v>0</v>
      </c>
      <c r="Y357" s="3">
        <v>0</v>
      </c>
      <c r="Z357" s="3">
        <v>0</v>
      </c>
      <c r="AA357" s="3">
        <v>1.7763333333333333</v>
      </c>
      <c r="AB357" s="3">
        <v>0</v>
      </c>
      <c r="AC357" s="3">
        <v>2.9677777777777772</v>
      </c>
      <c r="AD357" s="3">
        <v>0</v>
      </c>
      <c r="AE357" s="3">
        <v>0</v>
      </c>
      <c r="AF357" t="s">
        <v>355</v>
      </c>
      <c r="AG357" s="13">
        <v>4</v>
      </c>
      <c r="AQ357"/>
    </row>
    <row r="358" spans="1:43" x14ac:dyDescent="0.2">
      <c r="A358" t="s">
        <v>407</v>
      </c>
      <c r="B358" t="s">
        <v>766</v>
      </c>
      <c r="C358" t="s">
        <v>825</v>
      </c>
      <c r="D358" t="s">
        <v>1076</v>
      </c>
      <c r="E358" s="3">
        <v>81.011111111111106</v>
      </c>
      <c r="F358" s="3">
        <f>Table3[[#This Row],[Total Hours Nurse Staffing]]/Table3[[#This Row],[MDS Census]]</f>
        <v>4.045259909477438</v>
      </c>
      <c r="G358" s="3">
        <f>Table3[[#This Row],[Total Direct Care Staff Hours]]/Table3[[#This Row],[MDS Census]]</f>
        <v>3.9319489781922927</v>
      </c>
      <c r="H358" s="3">
        <f>Table3[[#This Row],[Total RN Hours (w/ Admin, DON)]]/Table3[[#This Row],[MDS Census]]</f>
        <v>0.28273762172541494</v>
      </c>
      <c r="I358" s="3">
        <f>Table3[[#This Row],[RN Hours (excl. Admin, DON)]]/Table3[[#This Row],[MDS Census]]</f>
        <v>0.16942669044026881</v>
      </c>
      <c r="J358" s="3">
        <f t="shared" si="6"/>
        <v>327.71100000000001</v>
      </c>
      <c r="K358" s="3">
        <f>SUM(Table3[[#This Row],[RN Hours (excl. Admin, DON)]], Table3[[#This Row],[LPN Hours (excl. Admin)]], Table3[[#This Row],[CNA Hours]], Table3[[#This Row],[NA TR Hours]], Table3[[#This Row],[Med Aide/Tech Hours]])</f>
        <v>318.5315555555556</v>
      </c>
      <c r="L358" s="3">
        <f>SUM(Table3[[#This Row],[RN Hours (excl. Admin, DON)]:[RN DON Hours]])</f>
        <v>22.904888888888891</v>
      </c>
      <c r="M358" s="3">
        <v>13.725444444444443</v>
      </c>
      <c r="N358" s="3">
        <v>6.2627777777777789</v>
      </c>
      <c r="O358" s="3">
        <v>2.9166666666666665</v>
      </c>
      <c r="P358" s="3">
        <f>SUM(Table3[[#This Row],[LPN Hours (excl. Admin)]:[LPN Admin Hours]])</f>
        <v>87.497777777777785</v>
      </c>
      <c r="Q358" s="3">
        <v>87.497777777777785</v>
      </c>
      <c r="R358" s="3">
        <v>0</v>
      </c>
      <c r="S358" s="3">
        <f>SUM(Table3[[#This Row],[CNA Hours]], Table3[[#This Row],[NA TR Hours]], Table3[[#This Row],[Med Aide/Tech Hours]])</f>
        <v>217.30833333333331</v>
      </c>
      <c r="T358" s="3">
        <v>208.51677777777775</v>
      </c>
      <c r="U358" s="3">
        <v>2.5544444444444445</v>
      </c>
      <c r="V358" s="3">
        <v>6.2371111111111128</v>
      </c>
      <c r="W358" s="3">
        <f>SUM(Table3[[#This Row],[RN Hours Contract]:[Med Aide Hours Contract]])</f>
        <v>104.32600000000001</v>
      </c>
      <c r="X358" s="3">
        <v>2.2587777777777776</v>
      </c>
      <c r="Y358" s="3">
        <v>0</v>
      </c>
      <c r="Z358" s="3">
        <v>0</v>
      </c>
      <c r="AA358" s="3">
        <v>26.987777777777783</v>
      </c>
      <c r="AB358" s="3">
        <v>0</v>
      </c>
      <c r="AC358" s="3">
        <v>73.557888888888897</v>
      </c>
      <c r="AD358" s="3">
        <v>0</v>
      </c>
      <c r="AE358" s="3">
        <v>1.5215555555555556</v>
      </c>
      <c r="AF358" t="s">
        <v>356</v>
      </c>
      <c r="AG358" s="13">
        <v>4</v>
      </c>
      <c r="AQ358"/>
    </row>
    <row r="359" spans="1:43" x14ac:dyDescent="0.2">
      <c r="A359" t="s">
        <v>407</v>
      </c>
      <c r="B359" t="s">
        <v>767</v>
      </c>
      <c r="C359" t="s">
        <v>822</v>
      </c>
      <c r="D359" t="s">
        <v>1049</v>
      </c>
      <c r="E359" s="3">
        <v>65.055555555555557</v>
      </c>
      <c r="F359" s="3">
        <f>Table3[[#This Row],[Total Hours Nurse Staffing]]/Table3[[#This Row],[MDS Census]]</f>
        <v>2.8552467976088809</v>
      </c>
      <c r="G359" s="3">
        <f>Table3[[#This Row],[Total Direct Care Staff Hours]]/Table3[[#This Row],[MDS Census]]</f>
        <v>2.7101981212638768</v>
      </c>
      <c r="H359" s="3">
        <f>Table3[[#This Row],[Total RN Hours (w/ Admin, DON)]]/Table3[[#This Row],[MDS Census]]</f>
        <v>0.39230230572160546</v>
      </c>
      <c r="I359" s="3">
        <f>Table3[[#This Row],[RN Hours (excl. Admin, DON)]]/Table3[[#This Row],[MDS Census]]</f>
        <v>0.31168744662681469</v>
      </c>
      <c r="J359" s="3">
        <f t="shared" si="6"/>
        <v>185.74966666666666</v>
      </c>
      <c r="K359" s="3">
        <f>SUM(Table3[[#This Row],[RN Hours (excl. Admin, DON)]], Table3[[#This Row],[LPN Hours (excl. Admin)]], Table3[[#This Row],[CNA Hours]], Table3[[#This Row],[NA TR Hours]], Table3[[#This Row],[Med Aide/Tech Hours]])</f>
        <v>176.31344444444443</v>
      </c>
      <c r="L359" s="3">
        <f>SUM(Table3[[#This Row],[RN Hours (excl. Admin, DON)]:[RN DON Hours]])</f>
        <v>25.521444444444445</v>
      </c>
      <c r="M359" s="3">
        <v>20.277000000000001</v>
      </c>
      <c r="N359" s="3">
        <v>0</v>
      </c>
      <c r="O359" s="3">
        <v>5.2444444444444445</v>
      </c>
      <c r="P359" s="3">
        <f>SUM(Table3[[#This Row],[LPN Hours (excl. Admin)]:[LPN Admin Hours]])</f>
        <v>33.159111111111109</v>
      </c>
      <c r="Q359" s="3">
        <v>28.967333333333332</v>
      </c>
      <c r="R359" s="3">
        <v>4.1917777777777792</v>
      </c>
      <c r="S359" s="3">
        <f>SUM(Table3[[#This Row],[CNA Hours]], Table3[[#This Row],[NA TR Hours]], Table3[[#This Row],[Med Aide/Tech Hours]])</f>
        <v>127.06911111111111</v>
      </c>
      <c r="T359" s="3">
        <v>119.05955555555556</v>
      </c>
      <c r="U359" s="3">
        <v>0</v>
      </c>
      <c r="V359" s="3">
        <v>8.009555555555556</v>
      </c>
      <c r="W359" s="3">
        <f>SUM(Table3[[#This Row],[RN Hours Contract]:[Med Aide Hours Contract]])</f>
        <v>59.367333333333328</v>
      </c>
      <c r="X359" s="3">
        <v>0</v>
      </c>
      <c r="Y359" s="3">
        <v>0</v>
      </c>
      <c r="Z359" s="3">
        <v>0</v>
      </c>
      <c r="AA359" s="3">
        <v>14.960888888888887</v>
      </c>
      <c r="AB359" s="3">
        <v>0</v>
      </c>
      <c r="AC359" s="3">
        <v>44.150888888888886</v>
      </c>
      <c r="AD359" s="3">
        <v>0</v>
      </c>
      <c r="AE359" s="3">
        <v>0.25555555555555554</v>
      </c>
      <c r="AF359" t="s">
        <v>357</v>
      </c>
      <c r="AG359" s="13">
        <v>4</v>
      </c>
      <c r="AQ359"/>
    </row>
    <row r="360" spans="1:43" x14ac:dyDescent="0.2">
      <c r="A360" t="s">
        <v>407</v>
      </c>
      <c r="B360" t="s">
        <v>768</v>
      </c>
      <c r="C360" t="s">
        <v>1002</v>
      </c>
      <c r="D360" t="s">
        <v>1036</v>
      </c>
      <c r="E360" s="3">
        <v>69.388888888888886</v>
      </c>
      <c r="F360" s="3">
        <f>Table3[[#This Row],[Total Hours Nurse Staffing]]/Table3[[#This Row],[MDS Census]]</f>
        <v>3.0571657325860691</v>
      </c>
      <c r="G360" s="3">
        <f>Table3[[#This Row],[Total Direct Care Staff Hours]]/Table3[[#This Row],[MDS Census]]</f>
        <v>2.7716172938350683</v>
      </c>
      <c r="H360" s="3">
        <f>Table3[[#This Row],[Total RN Hours (w/ Admin, DON)]]/Table3[[#This Row],[MDS Census]]</f>
        <v>0.6758606885508408</v>
      </c>
      <c r="I360" s="3">
        <f>Table3[[#This Row],[RN Hours (excl. Admin, DON)]]/Table3[[#This Row],[MDS Census]]</f>
        <v>0.40184147317854285</v>
      </c>
      <c r="J360" s="3">
        <f t="shared" si="6"/>
        <v>212.13333333333333</v>
      </c>
      <c r="K360" s="3">
        <f>SUM(Table3[[#This Row],[RN Hours (excl. Admin, DON)]], Table3[[#This Row],[LPN Hours (excl. Admin)]], Table3[[#This Row],[CNA Hours]], Table3[[#This Row],[NA TR Hours]], Table3[[#This Row],[Med Aide/Tech Hours]])</f>
        <v>192.31944444444446</v>
      </c>
      <c r="L360" s="3">
        <f>SUM(Table3[[#This Row],[RN Hours (excl. Admin, DON)]:[RN DON Hours]])</f>
        <v>46.897222222222226</v>
      </c>
      <c r="M360" s="3">
        <v>27.883333333333333</v>
      </c>
      <c r="N360" s="3">
        <v>13.41388888888889</v>
      </c>
      <c r="O360" s="3">
        <v>5.6</v>
      </c>
      <c r="P360" s="3">
        <f>SUM(Table3[[#This Row],[LPN Hours (excl. Admin)]:[LPN Admin Hours]])</f>
        <v>55.80555555555555</v>
      </c>
      <c r="Q360" s="3">
        <v>55.005555555555553</v>
      </c>
      <c r="R360" s="3">
        <v>0.8</v>
      </c>
      <c r="S360" s="3">
        <f>SUM(Table3[[#This Row],[CNA Hours]], Table3[[#This Row],[NA TR Hours]], Table3[[#This Row],[Med Aide/Tech Hours]])</f>
        <v>109.43055555555556</v>
      </c>
      <c r="T360" s="3">
        <v>102.35277777777777</v>
      </c>
      <c r="U360" s="3">
        <v>7.0777777777777775</v>
      </c>
      <c r="V360" s="3">
        <v>0</v>
      </c>
      <c r="W360" s="3">
        <f>SUM(Table3[[#This Row],[RN Hours Contract]:[Med Aide Hours Contract]])</f>
        <v>0</v>
      </c>
      <c r="X360" s="3">
        <v>0</v>
      </c>
      <c r="Y360" s="3">
        <v>0</v>
      </c>
      <c r="Z360" s="3">
        <v>0</v>
      </c>
      <c r="AA360" s="3">
        <v>0</v>
      </c>
      <c r="AB360" s="3">
        <v>0</v>
      </c>
      <c r="AC360" s="3">
        <v>0</v>
      </c>
      <c r="AD360" s="3">
        <v>0</v>
      </c>
      <c r="AE360" s="3">
        <v>0</v>
      </c>
      <c r="AF360" t="s">
        <v>358</v>
      </c>
      <c r="AG360" s="13">
        <v>4</v>
      </c>
      <c r="AQ360"/>
    </row>
    <row r="361" spans="1:43" x14ac:dyDescent="0.2">
      <c r="A361" t="s">
        <v>407</v>
      </c>
      <c r="B361" t="s">
        <v>769</v>
      </c>
      <c r="C361" t="s">
        <v>1003</v>
      </c>
      <c r="D361" t="s">
        <v>1016</v>
      </c>
      <c r="E361" s="3">
        <v>74.977777777777774</v>
      </c>
      <c r="F361" s="3">
        <f>Table3[[#This Row],[Total Hours Nurse Staffing]]/Table3[[#This Row],[MDS Census]]</f>
        <v>3.1429075281564907</v>
      </c>
      <c r="G361" s="3">
        <f>Table3[[#This Row],[Total Direct Care Staff Hours]]/Table3[[#This Row],[MDS Census]]</f>
        <v>2.9652993479549492</v>
      </c>
      <c r="H361" s="3">
        <f>Table3[[#This Row],[Total RN Hours (w/ Admin, DON)]]/Table3[[#This Row],[MDS Census]]</f>
        <v>0.29790308239478364</v>
      </c>
      <c r="I361" s="3">
        <f>Table3[[#This Row],[RN Hours (excl. Admin, DON)]]/Table3[[#This Row],[MDS Census]]</f>
        <v>0.12029490219324245</v>
      </c>
      <c r="J361" s="3">
        <f t="shared" si="6"/>
        <v>235.64822222222222</v>
      </c>
      <c r="K361" s="3">
        <f>SUM(Table3[[#This Row],[RN Hours (excl. Admin, DON)]], Table3[[#This Row],[LPN Hours (excl. Admin)]], Table3[[#This Row],[CNA Hours]], Table3[[#This Row],[NA TR Hours]], Table3[[#This Row],[Med Aide/Tech Hours]])</f>
        <v>222.33155555555552</v>
      </c>
      <c r="L361" s="3">
        <f>SUM(Table3[[#This Row],[RN Hours (excl. Admin, DON)]:[RN DON Hours]])</f>
        <v>22.336111111111109</v>
      </c>
      <c r="M361" s="3">
        <v>9.0194444444444439</v>
      </c>
      <c r="N361" s="3">
        <v>8.6833333333333336</v>
      </c>
      <c r="O361" s="3">
        <v>4.6333333333333337</v>
      </c>
      <c r="P361" s="3">
        <f>SUM(Table3[[#This Row],[LPN Hours (excl. Admin)]:[LPN Admin Hours]])</f>
        <v>60.364333333333335</v>
      </c>
      <c r="Q361" s="3">
        <v>60.364333333333335</v>
      </c>
      <c r="R361" s="3">
        <v>0</v>
      </c>
      <c r="S361" s="3">
        <f>SUM(Table3[[#This Row],[CNA Hours]], Table3[[#This Row],[NA TR Hours]], Table3[[#This Row],[Med Aide/Tech Hours]])</f>
        <v>152.94777777777776</v>
      </c>
      <c r="T361" s="3">
        <v>101.50333333333333</v>
      </c>
      <c r="U361" s="3">
        <v>39.883333333333333</v>
      </c>
      <c r="V361" s="3">
        <v>11.561111111111112</v>
      </c>
      <c r="W361" s="3">
        <f>SUM(Table3[[#This Row],[RN Hours Contract]:[Med Aide Hours Contract]])</f>
        <v>29.192666666666671</v>
      </c>
      <c r="X361" s="3">
        <v>4.4444444444444446E-2</v>
      </c>
      <c r="Y361" s="3">
        <v>0</v>
      </c>
      <c r="Z361" s="3">
        <v>0</v>
      </c>
      <c r="AA361" s="3">
        <v>24.328222222222227</v>
      </c>
      <c r="AB361" s="3">
        <v>0</v>
      </c>
      <c r="AC361" s="3">
        <v>4.82</v>
      </c>
      <c r="AD361" s="3">
        <v>0</v>
      </c>
      <c r="AE361" s="3">
        <v>0</v>
      </c>
      <c r="AF361" t="s">
        <v>359</v>
      </c>
      <c r="AG361" s="13">
        <v>4</v>
      </c>
      <c r="AQ361"/>
    </row>
    <row r="362" spans="1:43" x14ac:dyDescent="0.2">
      <c r="A362" t="s">
        <v>407</v>
      </c>
      <c r="B362" t="s">
        <v>770</v>
      </c>
      <c r="C362" t="s">
        <v>832</v>
      </c>
      <c r="D362" t="s">
        <v>1065</v>
      </c>
      <c r="E362" s="3">
        <v>1.5222222222222221</v>
      </c>
      <c r="F362" s="3">
        <f>Table3[[#This Row],[Total Hours Nurse Staffing]]/Table3[[#This Row],[MDS Census]]</f>
        <v>8.0724817518248173</v>
      </c>
      <c r="G362" s="3">
        <f>Table3[[#This Row],[Total Direct Care Staff Hours]]/Table3[[#This Row],[MDS Census]]</f>
        <v>5.5797810218978103</v>
      </c>
      <c r="H362" s="3">
        <f>Table3[[#This Row],[Total RN Hours (w/ Admin, DON)]]/Table3[[#This Row],[MDS Census]]</f>
        <v>4.0583211678832125</v>
      </c>
      <c r="I362" s="3">
        <f>Table3[[#This Row],[RN Hours (excl. Admin, DON)]]/Table3[[#This Row],[MDS Census]]</f>
        <v>1.5656204379562046</v>
      </c>
      <c r="J362" s="3">
        <f t="shared" si="6"/>
        <v>12.28811111111111</v>
      </c>
      <c r="K362" s="3">
        <f>SUM(Table3[[#This Row],[RN Hours (excl. Admin, DON)]], Table3[[#This Row],[LPN Hours (excl. Admin)]], Table3[[#This Row],[CNA Hours]], Table3[[#This Row],[NA TR Hours]], Table3[[#This Row],[Med Aide/Tech Hours]])</f>
        <v>8.493666666666666</v>
      </c>
      <c r="L362" s="3">
        <f>SUM(Table3[[#This Row],[RN Hours (excl. Admin, DON)]:[RN DON Hours]])</f>
        <v>6.1776666666666671</v>
      </c>
      <c r="M362" s="3">
        <v>2.3832222222222224</v>
      </c>
      <c r="N362" s="3">
        <v>0</v>
      </c>
      <c r="O362" s="3">
        <v>3.7944444444444443</v>
      </c>
      <c r="P362" s="3">
        <f>SUM(Table3[[#This Row],[LPN Hours (excl. Admin)]:[LPN Admin Hours]])</f>
        <v>2.2722222222222221</v>
      </c>
      <c r="Q362" s="3">
        <v>2.2722222222222221</v>
      </c>
      <c r="R362" s="3">
        <v>0</v>
      </c>
      <c r="S362" s="3">
        <f>SUM(Table3[[#This Row],[CNA Hours]], Table3[[#This Row],[NA TR Hours]], Table3[[#This Row],[Med Aide/Tech Hours]])</f>
        <v>3.838222222222222</v>
      </c>
      <c r="T362" s="3">
        <v>3.838222222222222</v>
      </c>
      <c r="U362" s="3">
        <v>0</v>
      </c>
      <c r="V362" s="3">
        <v>0</v>
      </c>
      <c r="W362" s="3">
        <f>SUM(Table3[[#This Row],[RN Hours Contract]:[Med Aide Hours Contract]])</f>
        <v>1.6888888888888889</v>
      </c>
      <c r="X362" s="3">
        <v>0</v>
      </c>
      <c r="Y362" s="3">
        <v>0</v>
      </c>
      <c r="Z362" s="3">
        <v>0</v>
      </c>
      <c r="AA362" s="3">
        <v>0</v>
      </c>
      <c r="AB362" s="3">
        <v>0</v>
      </c>
      <c r="AC362" s="3">
        <v>1.6888888888888889</v>
      </c>
      <c r="AD362" s="3">
        <v>0</v>
      </c>
      <c r="AE362" s="3">
        <v>0</v>
      </c>
      <c r="AF362" t="s">
        <v>360</v>
      </c>
      <c r="AG362" s="13">
        <v>4</v>
      </c>
      <c r="AQ362"/>
    </row>
    <row r="363" spans="1:43" x14ac:dyDescent="0.2">
      <c r="A363" t="s">
        <v>407</v>
      </c>
      <c r="B363" t="s">
        <v>771</v>
      </c>
      <c r="C363" t="s">
        <v>991</v>
      </c>
      <c r="D363" t="s">
        <v>1031</v>
      </c>
      <c r="E363" s="3">
        <v>77.977777777777774</v>
      </c>
      <c r="F363" s="3">
        <f>Table3[[#This Row],[Total Hours Nurse Staffing]]/Table3[[#This Row],[MDS Census]]</f>
        <v>3.3764619549729269</v>
      </c>
      <c r="G363" s="3">
        <f>Table3[[#This Row],[Total Direct Care Staff Hours]]/Table3[[#This Row],[MDS Census]]</f>
        <v>2.9669236249643776</v>
      </c>
      <c r="H363" s="3">
        <f>Table3[[#This Row],[Total RN Hours (w/ Admin, DON)]]/Table3[[#This Row],[MDS Census]]</f>
        <v>0.70694357366771166</v>
      </c>
      <c r="I363" s="3">
        <f>Table3[[#This Row],[RN Hours (excl. Admin, DON)]]/Table3[[#This Row],[MDS Census]]</f>
        <v>0.36178113422627528</v>
      </c>
      <c r="J363" s="3">
        <f t="shared" si="6"/>
        <v>263.28899999999999</v>
      </c>
      <c r="K363" s="3">
        <f>SUM(Table3[[#This Row],[RN Hours (excl. Admin, DON)]], Table3[[#This Row],[LPN Hours (excl. Admin)]], Table3[[#This Row],[CNA Hours]], Table3[[#This Row],[NA TR Hours]], Table3[[#This Row],[Med Aide/Tech Hours]])</f>
        <v>231.35411111111111</v>
      </c>
      <c r="L363" s="3">
        <f>SUM(Table3[[#This Row],[RN Hours (excl. Admin, DON)]:[RN DON Hours]])</f>
        <v>55.125888888888895</v>
      </c>
      <c r="M363" s="3">
        <v>28.210888888888888</v>
      </c>
      <c r="N363" s="3">
        <v>21.701111111111114</v>
      </c>
      <c r="O363" s="3">
        <v>5.2138888888888886</v>
      </c>
      <c r="P363" s="3">
        <f>SUM(Table3[[#This Row],[LPN Hours (excl. Admin)]:[LPN Admin Hours]])</f>
        <v>66.027999999999992</v>
      </c>
      <c r="Q363" s="3">
        <v>61.008111111111106</v>
      </c>
      <c r="R363" s="3">
        <v>5.0198888888888895</v>
      </c>
      <c r="S363" s="3">
        <f>SUM(Table3[[#This Row],[CNA Hours]], Table3[[#This Row],[NA TR Hours]], Table3[[#This Row],[Med Aide/Tech Hours]])</f>
        <v>142.13511111111112</v>
      </c>
      <c r="T363" s="3">
        <v>134.72966666666667</v>
      </c>
      <c r="U363" s="3">
        <v>7.4054444444444432</v>
      </c>
      <c r="V363" s="3">
        <v>0</v>
      </c>
      <c r="W363" s="3">
        <f>SUM(Table3[[#This Row],[RN Hours Contract]:[Med Aide Hours Contract]])</f>
        <v>0</v>
      </c>
      <c r="X363" s="3">
        <v>0</v>
      </c>
      <c r="Y363" s="3">
        <v>0</v>
      </c>
      <c r="Z363" s="3">
        <v>0</v>
      </c>
      <c r="AA363" s="3">
        <v>0</v>
      </c>
      <c r="AB363" s="3">
        <v>0</v>
      </c>
      <c r="AC363" s="3">
        <v>0</v>
      </c>
      <c r="AD363" s="3">
        <v>0</v>
      </c>
      <c r="AE363" s="3">
        <v>0</v>
      </c>
      <c r="AF363" t="s">
        <v>361</v>
      </c>
      <c r="AG363" s="13">
        <v>4</v>
      </c>
      <c r="AQ363"/>
    </row>
    <row r="364" spans="1:43" x14ac:dyDescent="0.2">
      <c r="A364" t="s">
        <v>407</v>
      </c>
      <c r="B364" t="s">
        <v>772</v>
      </c>
      <c r="C364" t="s">
        <v>868</v>
      </c>
      <c r="D364" t="s">
        <v>1045</v>
      </c>
      <c r="E364" s="3">
        <v>45.788888888888891</v>
      </c>
      <c r="F364" s="3">
        <f>Table3[[#This Row],[Total Hours Nurse Staffing]]/Table3[[#This Row],[MDS Census]]</f>
        <v>5.2523416646445034</v>
      </c>
      <c r="G364" s="3">
        <f>Table3[[#This Row],[Total Direct Care Staff Hours]]/Table3[[#This Row],[MDS Census]]</f>
        <v>4.5906066488716322</v>
      </c>
      <c r="H364" s="3">
        <f>Table3[[#This Row],[Total RN Hours (w/ Admin, DON)]]/Table3[[#This Row],[MDS Census]]</f>
        <v>0.5740936665857802</v>
      </c>
      <c r="I364" s="3">
        <f>Table3[[#This Row],[RN Hours (excl. Admin, DON)]]/Table3[[#This Row],[MDS Census]]</f>
        <v>0.16472458141227858</v>
      </c>
      <c r="J364" s="3">
        <f t="shared" si="6"/>
        <v>240.4988888888889</v>
      </c>
      <c r="K364" s="3">
        <f>SUM(Table3[[#This Row],[RN Hours (excl. Admin, DON)]], Table3[[#This Row],[LPN Hours (excl. Admin)]], Table3[[#This Row],[CNA Hours]], Table3[[#This Row],[NA TR Hours]], Table3[[#This Row],[Med Aide/Tech Hours]])</f>
        <v>210.19877777777776</v>
      </c>
      <c r="L364" s="3">
        <f>SUM(Table3[[#This Row],[RN Hours (excl. Admin, DON)]:[RN DON Hours]])</f>
        <v>26.287111111111113</v>
      </c>
      <c r="M364" s="3">
        <v>7.5425555555555563</v>
      </c>
      <c r="N364" s="3">
        <v>13.055666666666667</v>
      </c>
      <c r="O364" s="3">
        <v>5.6888888888888891</v>
      </c>
      <c r="P364" s="3">
        <f>SUM(Table3[[#This Row],[LPN Hours (excl. Admin)]:[LPN Admin Hours]])</f>
        <v>77.037111111111116</v>
      </c>
      <c r="Q364" s="3">
        <v>65.481555555555559</v>
      </c>
      <c r="R364" s="3">
        <v>11.555555555555555</v>
      </c>
      <c r="S364" s="3">
        <f>SUM(Table3[[#This Row],[CNA Hours]], Table3[[#This Row],[NA TR Hours]], Table3[[#This Row],[Med Aide/Tech Hours]])</f>
        <v>137.17466666666667</v>
      </c>
      <c r="T364" s="3">
        <v>137.17466666666667</v>
      </c>
      <c r="U364" s="3">
        <v>0</v>
      </c>
      <c r="V364" s="3">
        <v>0</v>
      </c>
      <c r="W364" s="3">
        <f>SUM(Table3[[#This Row],[RN Hours Contract]:[Med Aide Hours Contract]])</f>
        <v>0</v>
      </c>
      <c r="X364" s="3">
        <v>0</v>
      </c>
      <c r="Y364" s="3">
        <v>0</v>
      </c>
      <c r="Z364" s="3">
        <v>0</v>
      </c>
      <c r="AA364" s="3">
        <v>0</v>
      </c>
      <c r="AB364" s="3">
        <v>0</v>
      </c>
      <c r="AC364" s="3">
        <v>0</v>
      </c>
      <c r="AD364" s="3">
        <v>0</v>
      </c>
      <c r="AE364" s="3">
        <v>0</v>
      </c>
      <c r="AF364" t="s">
        <v>362</v>
      </c>
      <c r="AG364" s="13">
        <v>4</v>
      </c>
      <c r="AQ364"/>
    </row>
    <row r="365" spans="1:43" x14ac:dyDescent="0.2">
      <c r="A365" t="s">
        <v>407</v>
      </c>
      <c r="B365" t="s">
        <v>773</v>
      </c>
      <c r="C365" t="s">
        <v>880</v>
      </c>
      <c r="D365" t="s">
        <v>1047</v>
      </c>
      <c r="E365" s="3">
        <v>96.077777777777783</v>
      </c>
      <c r="F365" s="3">
        <f>Table3[[#This Row],[Total Hours Nurse Staffing]]/Table3[[#This Row],[MDS Census]]</f>
        <v>3.5433676419567477</v>
      </c>
      <c r="G365" s="3">
        <f>Table3[[#This Row],[Total Direct Care Staff Hours]]/Table3[[#This Row],[MDS Census]]</f>
        <v>3.4071643344512546</v>
      </c>
      <c r="H365" s="3">
        <f>Table3[[#This Row],[Total RN Hours (w/ Admin, DON)]]/Table3[[#This Row],[MDS Census]]</f>
        <v>0.41497051000346941</v>
      </c>
      <c r="I365" s="3">
        <f>Table3[[#This Row],[RN Hours (excl. Admin, DON)]]/Table3[[#This Row],[MDS Census]]</f>
        <v>0.28903087776107322</v>
      </c>
      <c r="J365" s="3">
        <f t="shared" si="6"/>
        <v>340.43888888888887</v>
      </c>
      <c r="K365" s="3">
        <f>SUM(Table3[[#This Row],[RN Hours (excl. Admin, DON)]], Table3[[#This Row],[LPN Hours (excl. Admin)]], Table3[[#This Row],[CNA Hours]], Table3[[#This Row],[NA TR Hours]], Table3[[#This Row],[Med Aide/Tech Hours]])</f>
        <v>327.35277777777776</v>
      </c>
      <c r="L365" s="3">
        <f>SUM(Table3[[#This Row],[RN Hours (excl. Admin, DON)]:[RN DON Hours]])</f>
        <v>39.869444444444447</v>
      </c>
      <c r="M365" s="3">
        <v>27.769444444444446</v>
      </c>
      <c r="N365" s="3">
        <v>8.1888888888888882</v>
      </c>
      <c r="O365" s="3">
        <v>3.911111111111111</v>
      </c>
      <c r="P365" s="3">
        <f>SUM(Table3[[#This Row],[LPN Hours (excl. Admin)]:[LPN Admin Hours]])</f>
        <v>96.375</v>
      </c>
      <c r="Q365" s="3">
        <v>95.388888888888886</v>
      </c>
      <c r="R365" s="3">
        <v>0.98611111111111116</v>
      </c>
      <c r="S365" s="3">
        <f>SUM(Table3[[#This Row],[CNA Hours]], Table3[[#This Row],[NA TR Hours]], Table3[[#This Row],[Med Aide/Tech Hours]])</f>
        <v>204.19444444444446</v>
      </c>
      <c r="T365" s="3">
        <v>171.88888888888889</v>
      </c>
      <c r="U365" s="3">
        <v>2.5388888888888888</v>
      </c>
      <c r="V365" s="3">
        <v>29.766666666666666</v>
      </c>
      <c r="W365" s="3">
        <f>SUM(Table3[[#This Row],[RN Hours Contract]:[Med Aide Hours Contract]])</f>
        <v>23.483333333333334</v>
      </c>
      <c r="X365" s="3">
        <v>7.9361111111111109</v>
      </c>
      <c r="Y365" s="3">
        <v>0</v>
      </c>
      <c r="Z365" s="3">
        <v>1.6888888888888889</v>
      </c>
      <c r="AA365" s="3">
        <v>7.552777777777778</v>
      </c>
      <c r="AB365" s="3">
        <v>0</v>
      </c>
      <c r="AC365" s="3">
        <v>6.3055555555555554</v>
      </c>
      <c r="AD365" s="3">
        <v>0</v>
      </c>
      <c r="AE365" s="3">
        <v>0</v>
      </c>
      <c r="AF365" t="s">
        <v>363</v>
      </c>
      <c r="AG365" s="13">
        <v>4</v>
      </c>
      <c r="AQ365"/>
    </row>
    <row r="366" spans="1:43" x14ac:dyDescent="0.2">
      <c r="A366" t="s">
        <v>407</v>
      </c>
      <c r="B366" t="s">
        <v>774</v>
      </c>
      <c r="C366" t="s">
        <v>848</v>
      </c>
      <c r="D366" t="s">
        <v>1041</v>
      </c>
      <c r="E366" s="3">
        <v>66.24444444444444</v>
      </c>
      <c r="F366" s="3">
        <f>Table3[[#This Row],[Total Hours Nurse Staffing]]/Table3[[#This Row],[MDS Census]]</f>
        <v>3.7463183495471322</v>
      </c>
      <c r="G366" s="3">
        <f>Table3[[#This Row],[Total Direct Care Staff Hours]]/Table3[[#This Row],[MDS Census]]</f>
        <v>3.4127239181482727</v>
      </c>
      <c r="H366" s="3">
        <f>Table3[[#This Row],[Total RN Hours (w/ Admin, DON)]]/Table3[[#This Row],[MDS Census]]</f>
        <v>0.39691546460919153</v>
      </c>
      <c r="I366" s="3">
        <f>Table3[[#This Row],[RN Hours (excl. Admin, DON)]]/Table3[[#This Row],[MDS Census]]</f>
        <v>0.11513082858101308</v>
      </c>
      <c r="J366" s="3">
        <f t="shared" si="6"/>
        <v>248.17277777777778</v>
      </c>
      <c r="K366" s="3">
        <f>SUM(Table3[[#This Row],[RN Hours (excl. Admin, DON)]], Table3[[#This Row],[LPN Hours (excl. Admin)]], Table3[[#This Row],[CNA Hours]], Table3[[#This Row],[NA TR Hours]], Table3[[#This Row],[Med Aide/Tech Hours]])</f>
        <v>226.07400000000001</v>
      </c>
      <c r="L366" s="3">
        <f>SUM(Table3[[#This Row],[RN Hours (excl. Admin, DON)]:[RN DON Hours]])</f>
        <v>26.293444444444443</v>
      </c>
      <c r="M366" s="3">
        <v>7.626777777777777</v>
      </c>
      <c r="N366" s="3">
        <v>13.777777777777779</v>
      </c>
      <c r="O366" s="3">
        <v>4.8888888888888893</v>
      </c>
      <c r="P366" s="3">
        <f>SUM(Table3[[#This Row],[LPN Hours (excl. Admin)]:[LPN Admin Hours]])</f>
        <v>77.51733333333334</v>
      </c>
      <c r="Q366" s="3">
        <v>74.085222222222228</v>
      </c>
      <c r="R366" s="3">
        <v>3.4321111111111109</v>
      </c>
      <c r="S366" s="3">
        <f>SUM(Table3[[#This Row],[CNA Hours]], Table3[[#This Row],[NA TR Hours]], Table3[[#This Row],[Med Aide/Tech Hours]])</f>
        <v>144.36199999999999</v>
      </c>
      <c r="T366" s="3">
        <v>144.36199999999999</v>
      </c>
      <c r="U366" s="3">
        <v>0</v>
      </c>
      <c r="V366" s="3">
        <v>0</v>
      </c>
      <c r="W366" s="3">
        <f>SUM(Table3[[#This Row],[RN Hours Contract]:[Med Aide Hours Contract]])</f>
        <v>2.4888888888888889</v>
      </c>
      <c r="X366" s="3">
        <v>0</v>
      </c>
      <c r="Y366" s="3">
        <v>2.4888888888888889</v>
      </c>
      <c r="Z366" s="3">
        <v>0</v>
      </c>
      <c r="AA366" s="3">
        <v>0</v>
      </c>
      <c r="AB366" s="3">
        <v>0</v>
      </c>
      <c r="AC366" s="3">
        <v>0</v>
      </c>
      <c r="AD366" s="3">
        <v>0</v>
      </c>
      <c r="AE366" s="3">
        <v>0</v>
      </c>
      <c r="AF366" t="s">
        <v>364</v>
      </c>
      <c r="AG366" s="13">
        <v>4</v>
      </c>
      <c r="AQ366"/>
    </row>
    <row r="367" spans="1:43" x14ac:dyDescent="0.2">
      <c r="A367" t="s">
        <v>407</v>
      </c>
      <c r="B367" t="s">
        <v>775</v>
      </c>
      <c r="C367" t="s">
        <v>837</v>
      </c>
      <c r="D367" t="s">
        <v>1038</v>
      </c>
      <c r="E367" s="3">
        <v>62.3</v>
      </c>
      <c r="F367" s="3">
        <f>Table3[[#This Row],[Total Hours Nurse Staffing]]/Table3[[#This Row],[MDS Census]]</f>
        <v>4.8946584626359906</v>
      </c>
      <c r="G367" s="3">
        <f>Table3[[#This Row],[Total Direct Care Staff Hours]]/Table3[[#This Row],[MDS Census]]</f>
        <v>4.359388264669164</v>
      </c>
      <c r="H367" s="3">
        <f>Table3[[#This Row],[Total RN Hours (w/ Admin, DON)]]/Table3[[#This Row],[MDS Census]]</f>
        <v>1.4024879614767256</v>
      </c>
      <c r="I367" s="3">
        <f>Table3[[#This Row],[RN Hours (excl. Admin, DON)]]/Table3[[#This Row],[MDS Census]]</f>
        <v>0.86721776350989832</v>
      </c>
      <c r="J367" s="3">
        <f t="shared" si="6"/>
        <v>304.9372222222222</v>
      </c>
      <c r="K367" s="3">
        <f>SUM(Table3[[#This Row],[RN Hours (excl. Admin, DON)]], Table3[[#This Row],[LPN Hours (excl. Admin)]], Table3[[#This Row],[CNA Hours]], Table3[[#This Row],[NA TR Hours]], Table3[[#This Row],[Med Aide/Tech Hours]])</f>
        <v>271.58988888888888</v>
      </c>
      <c r="L367" s="3">
        <f>SUM(Table3[[#This Row],[RN Hours (excl. Admin, DON)]:[RN DON Hours]])</f>
        <v>87.375</v>
      </c>
      <c r="M367" s="3">
        <v>54.027666666666661</v>
      </c>
      <c r="N367" s="3">
        <v>26.769555555555559</v>
      </c>
      <c r="O367" s="3">
        <v>6.5777777777777775</v>
      </c>
      <c r="P367" s="3">
        <f>SUM(Table3[[#This Row],[LPN Hours (excl. Admin)]:[LPN Admin Hours]])</f>
        <v>50.216666666666669</v>
      </c>
      <c r="Q367" s="3">
        <v>50.216666666666669</v>
      </c>
      <c r="R367" s="3">
        <v>0</v>
      </c>
      <c r="S367" s="3">
        <f>SUM(Table3[[#This Row],[CNA Hours]], Table3[[#This Row],[NA TR Hours]], Table3[[#This Row],[Med Aide/Tech Hours]])</f>
        <v>167.34555555555556</v>
      </c>
      <c r="T367" s="3">
        <v>167.34555555555556</v>
      </c>
      <c r="U367" s="3">
        <v>0</v>
      </c>
      <c r="V367" s="3">
        <v>0</v>
      </c>
      <c r="W367" s="3">
        <f>SUM(Table3[[#This Row],[RN Hours Contract]:[Med Aide Hours Contract]])</f>
        <v>0</v>
      </c>
      <c r="X367" s="3">
        <v>0</v>
      </c>
      <c r="Y367" s="3">
        <v>0</v>
      </c>
      <c r="Z367" s="3">
        <v>0</v>
      </c>
      <c r="AA367" s="3">
        <v>0</v>
      </c>
      <c r="AB367" s="3">
        <v>0</v>
      </c>
      <c r="AC367" s="3">
        <v>0</v>
      </c>
      <c r="AD367" s="3">
        <v>0</v>
      </c>
      <c r="AE367" s="3">
        <v>0</v>
      </c>
      <c r="AF367" t="s">
        <v>365</v>
      </c>
      <c r="AG367" s="13">
        <v>4</v>
      </c>
      <c r="AQ367"/>
    </row>
    <row r="368" spans="1:43" x14ac:dyDescent="0.2">
      <c r="A368" t="s">
        <v>407</v>
      </c>
      <c r="B368" t="s">
        <v>776</v>
      </c>
      <c r="C368" t="s">
        <v>841</v>
      </c>
      <c r="D368" t="s">
        <v>1017</v>
      </c>
      <c r="E368" s="3">
        <v>50.577777777777776</v>
      </c>
      <c r="F368" s="3">
        <f>Table3[[#This Row],[Total Hours Nurse Staffing]]/Table3[[#This Row],[MDS Census]]</f>
        <v>3.0870057117750433</v>
      </c>
      <c r="G368" s="3">
        <f>Table3[[#This Row],[Total Direct Care Staff Hours]]/Table3[[#This Row],[MDS Census]]</f>
        <v>2.8231436731107205</v>
      </c>
      <c r="H368" s="3">
        <f>Table3[[#This Row],[Total RN Hours (w/ Admin, DON)]]/Table3[[#This Row],[MDS Census]]</f>
        <v>0.51706502636203866</v>
      </c>
      <c r="I368" s="3">
        <f>Table3[[#This Row],[RN Hours (excl. Admin, DON)]]/Table3[[#This Row],[MDS Census]]</f>
        <v>0.25320298769771526</v>
      </c>
      <c r="J368" s="3">
        <f t="shared" si="6"/>
        <v>156.13388888888886</v>
      </c>
      <c r="K368" s="3">
        <f>SUM(Table3[[#This Row],[RN Hours (excl. Admin, DON)]], Table3[[#This Row],[LPN Hours (excl. Admin)]], Table3[[#This Row],[CNA Hours]], Table3[[#This Row],[NA TR Hours]], Table3[[#This Row],[Med Aide/Tech Hours]])</f>
        <v>142.78833333333333</v>
      </c>
      <c r="L368" s="3">
        <f>SUM(Table3[[#This Row],[RN Hours (excl. Admin, DON)]:[RN DON Hours]])</f>
        <v>26.151999999999997</v>
      </c>
      <c r="M368" s="3">
        <v>12.806444444444443</v>
      </c>
      <c r="N368" s="3">
        <v>5.7588888888888894</v>
      </c>
      <c r="O368" s="3">
        <v>7.586666666666666</v>
      </c>
      <c r="P368" s="3">
        <f>SUM(Table3[[#This Row],[LPN Hours (excl. Admin)]:[LPN Admin Hours]])</f>
        <v>48.336666666666666</v>
      </c>
      <c r="Q368" s="3">
        <v>48.336666666666666</v>
      </c>
      <c r="R368" s="3">
        <v>0</v>
      </c>
      <c r="S368" s="3">
        <f>SUM(Table3[[#This Row],[CNA Hours]], Table3[[#This Row],[NA TR Hours]], Table3[[#This Row],[Med Aide/Tech Hours]])</f>
        <v>81.645222222222216</v>
      </c>
      <c r="T368" s="3">
        <v>75.339666666666659</v>
      </c>
      <c r="U368" s="3">
        <v>6.1344444444444433</v>
      </c>
      <c r="V368" s="3">
        <v>0.1711111111111111</v>
      </c>
      <c r="W368" s="3">
        <f>SUM(Table3[[#This Row],[RN Hours Contract]:[Med Aide Hours Contract]])</f>
        <v>4.2961111111111112</v>
      </c>
      <c r="X368" s="3">
        <v>4.2108888888888893</v>
      </c>
      <c r="Y368" s="3">
        <v>0</v>
      </c>
      <c r="Z368" s="3">
        <v>0</v>
      </c>
      <c r="AA368" s="3">
        <v>0</v>
      </c>
      <c r="AB368" s="3">
        <v>0</v>
      </c>
      <c r="AC368" s="3">
        <v>8.5222222222222227E-2</v>
      </c>
      <c r="AD368" s="3">
        <v>0</v>
      </c>
      <c r="AE368" s="3">
        <v>0</v>
      </c>
      <c r="AF368" t="s">
        <v>366</v>
      </c>
      <c r="AG368" s="13">
        <v>4</v>
      </c>
      <c r="AQ368"/>
    </row>
    <row r="369" spans="1:43" x14ac:dyDescent="0.2">
      <c r="A369" t="s">
        <v>407</v>
      </c>
      <c r="B369" t="s">
        <v>777</v>
      </c>
      <c r="C369" t="s">
        <v>841</v>
      </c>
      <c r="D369" t="s">
        <v>1017</v>
      </c>
      <c r="E369" s="3">
        <v>98.688888888888883</v>
      </c>
      <c r="F369" s="3">
        <f>Table3[[#This Row],[Total Hours Nurse Staffing]]/Table3[[#This Row],[MDS Census]]</f>
        <v>2.9461461382571499</v>
      </c>
      <c r="G369" s="3">
        <f>Table3[[#This Row],[Total Direct Care Staff Hours]]/Table3[[#This Row],[MDS Census]]</f>
        <v>2.7314985363656836</v>
      </c>
      <c r="H369" s="3">
        <f>Table3[[#This Row],[Total RN Hours (w/ Admin, DON)]]/Table3[[#This Row],[MDS Census]]</f>
        <v>0.2774656608871876</v>
      </c>
      <c r="I369" s="3">
        <f>Table3[[#This Row],[RN Hours (excl. Admin, DON)]]/Table3[[#This Row],[MDS Census]]</f>
        <v>0.15398558883134431</v>
      </c>
      <c r="J369" s="3">
        <f t="shared" si="6"/>
        <v>290.75188888888891</v>
      </c>
      <c r="K369" s="3">
        <f>SUM(Table3[[#This Row],[RN Hours (excl. Admin, DON)]], Table3[[#This Row],[LPN Hours (excl. Admin)]], Table3[[#This Row],[CNA Hours]], Table3[[#This Row],[NA TR Hours]], Table3[[#This Row],[Med Aide/Tech Hours]])</f>
        <v>269.56855555555558</v>
      </c>
      <c r="L369" s="3">
        <f>SUM(Table3[[#This Row],[RN Hours (excl. Admin, DON)]:[RN DON Hours]])</f>
        <v>27.382777777777779</v>
      </c>
      <c r="M369" s="3">
        <v>15.196666666666667</v>
      </c>
      <c r="N369" s="3">
        <v>5.4222222222222225</v>
      </c>
      <c r="O369" s="3">
        <v>6.7638888888888893</v>
      </c>
      <c r="P369" s="3">
        <f>SUM(Table3[[#This Row],[LPN Hours (excl. Admin)]:[LPN Admin Hours]])</f>
        <v>76.99355555555556</v>
      </c>
      <c r="Q369" s="3">
        <v>67.99633333333334</v>
      </c>
      <c r="R369" s="3">
        <v>8.9972222222222218</v>
      </c>
      <c r="S369" s="3">
        <f>SUM(Table3[[#This Row],[CNA Hours]], Table3[[#This Row],[NA TR Hours]], Table3[[#This Row],[Med Aide/Tech Hours]])</f>
        <v>186.37555555555556</v>
      </c>
      <c r="T369" s="3">
        <v>135.97200000000001</v>
      </c>
      <c r="U369" s="3">
        <v>23.960444444444441</v>
      </c>
      <c r="V369" s="3">
        <v>26.443111111111108</v>
      </c>
      <c r="W369" s="3">
        <f>SUM(Table3[[#This Row],[RN Hours Contract]:[Med Aide Hours Contract]])</f>
        <v>44.358555555555554</v>
      </c>
      <c r="X369" s="3">
        <v>3.8444444444444446</v>
      </c>
      <c r="Y369" s="3">
        <v>3.161111111111111</v>
      </c>
      <c r="Z369" s="3">
        <v>0</v>
      </c>
      <c r="AA369" s="3">
        <v>14.110000000000001</v>
      </c>
      <c r="AB369" s="3">
        <v>0</v>
      </c>
      <c r="AC369" s="3">
        <v>23.242999999999999</v>
      </c>
      <c r="AD369" s="3">
        <v>0</v>
      </c>
      <c r="AE369" s="3">
        <v>0</v>
      </c>
      <c r="AF369" t="s">
        <v>367</v>
      </c>
      <c r="AG369" s="13">
        <v>4</v>
      </c>
      <c r="AQ369"/>
    </row>
    <row r="370" spans="1:43" x14ac:dyDescent="0.2">
      <c r="A370" t="s">
        <v>407</v>
      </c>
      <c r="B370" t="s">
        <v>778</v>
      </c>
      <c r="C370" t="s">
        <v>865</v>
      </c>
      <c r="D370" t="s">
        <v>1045</v>
      </c>
      <c r="E370" s="3">
        <v>85.188888888888883</v>
      </c>
      <c r="F370" s="3">
        <f>Table3[[#This Row],[Total Hours Nurse Staffing]]/Table3[[#This Row],[MDS Census]]</f>
        <v>3.5643667666623191</v>
      </c>
      <c r="G370" s="3">
        <f>Table3[[#This Row],[Total Direct Care Staff Hours]]/Table3[[#This Row],[MDS Census]]</f>
        <v>3.2182535541932968</v>
      </c>
      <c r="H370" s="3">
        <f>Table3[[#This Row],[Total RN Hours (w/ Admin, DON)]]/Table3[[#This Row],[MDS Census]]</f>
        <v>0.81933872440328681</v>
      </c>
      <c r="I370" s="3">
        <f>Table3[[#This Row],[RN Hours (excl. Admin, DON)]]/Table3[[#This Row],[MDS Census]]</f>
        <v>0.60060910395200207</v>
      </c>
      <c r="J370" s="3">
        <f t="shared" si="6"/>
        <v>303.64444444444445</v>
      </c>
      <c r="K370" s="3">
        <f>SUM(Table3[[#This Row],[RN Hours (excl. Admin, DON)]], Table3[[#This Row],[LPN Hours (excl. Admin)]], Table3[[#This Row],[CNA Hours]], Table3[[#This Row],[NA TR Hours]], Table3[[#This Row],[Med Aide/Tech Hours]])</f>
        <v>274.15944444444449</v>
      </c>
      <c r="L370" s="3">
        <f>SUM(Table3[[#This Row],[RN Hours (excl. Admin, DON)]:[RN DON Hours]])</f>
        <v>69.798555555555552</v>
      </c>
      <c r="M370" s="3">
        <v>51.165222222222219</v>
      </c>
      <c r="N370" s="3">
        <v>14.544444444444444</v>
      </c>
      <c r="O370" s="3">
        <v>4.0888888888888886</v>
      </c>
      <c r="P370" s="3">
        <f>SUM(Table3[[#This Row],[LPN Hours (excl. Admin)]:[LPN Admin Hours]])</f>
        <v>43.599888888888891</v>
      </c>
      <c r="Q370" s="3">
        <v>32.748222222222225</v>
      </c>
      <c r="R370" s="3">
        <v>10.851666666666667</v>
      </c>
      <c r="S370" s="3">
        <f>SUM(Table3[[#This Row],[CNA Hours]], Table3[[#This Row],[NA TR Hours]], Table3[[#This Row],[Med Aide/Tech Hours]])</f>
        <v>190.24600000000001</v>
      </c>
      <c r="T370" s="3">
        <v>151.8908888888889</v>
      </c>
      <c r="U370" s="3">
        <v>0</v>
      </c>
      <c r="V370" s="3">
        <v>38.355111111111121</v>
      </c>
      <c r="W370" s="3">
        <f>SUM(Table3[[#This Row],[RN Hours Contract]:[Med Aide Hours Contract]])</f>
        <v>0.76666666666666672</v>
      </c>
      <c r="X370" s="3">
        <v>0.51944444444444449</v>
      </c>
      <c r="Y370" s="3">
        <v>0</v>
      </c>
      <c r="Z370" s="3">
        <v>0</v>
      </c>
      <c r="AA370" s="3">
        <v>0</v>
      </c>
      <c r="AB370" s="3">
        <v>0</v>
      </c>
      <c r="AC370" s="3">
        <v>0.24722222222222223</v>
      </c>
      <c r="AD370" s="3">
        <v>0</v>
      </c>
      <c r="AE370" s="3">
        <v>0</v>
      </c>
      <c r="AF370" t="s">
        <v>368</v>
      </c>
      <c r="AG370" s="13">
        <v>4</v>
      </c>
      <c r="AQ370"/>
    </row>
    <row r="371" spans="1:43" x14ac:dyDescent="0.2">
      <c r="A371" t="s">
        <v>407</v>
      </c>
      <c r="B371" t="s">
        <v>779</v>
      </c>
      <c r="C371" t="s">
        <v>839</v>
      </c>
      <c r="D371" t="s">
        <v>1043</v>
      </c>
      <c r="E371" s="3">
        <v>77.12222222222222</v>
      </c>
      <c r="F371" s="3">
        <f>Table3[[#This Row],[Total Hours Nurse Staffing]]/Table3[[#This Row],[MDS Census]]</f>
        <v>3.4766157614176629</v>
      </c>
      <c r="G371" s="3">
        <f>Table3[[#This Row],[Total Direct Care Staff Hours]]/Table3[[#This Row],[MDS Census]]</f>
        <v>3.0888733611871486</v>
      </c>
      <c r="H371" s="3">
        <f>Table3[[#This Row],[Total RN Hours (w/ Admin, DON)]]/Table3[[#This Row],[MDS Census]]</f>
        <v>0.34934879700331362</v>
      </c>
      <c r="I371" s="3">
        <f>Table3[[#This Row],[RN Hours (excl. Admin, DON)]]/Table3[[#This Row],[MDS Census]]</f>
        <v>0.17876818902175479</v>
      </c>
      <c r="J371" s="3">
        <f t="shared" si="6"/>
        <v>268.12433333333331</v>
      </c>
      <c r="K371" s="3">
        <f>SUM(Table3[[#This Row],[RN Hours (excl. Admin, DON)]], Table3[[#This Row],[LPN Hours (excl. Admin)]], Table3[[#This Row],[CNA Hours]], Table3[[#This Row],[NA TR Hours]], Table3[[#This Row],[Med Aide/Tech Hours]])</f>
        <v>238.22077777777776</v>
      </c>
      <c r="L371" s="3">
        <f>SUM(Table3[[#This Row],[RN Hours (excl. Admin, DON)]:[RN DON Hours]])</f>
        <v>26.942555555555554</v>
      </c>
      <c r="M371" s="3">
        <v>13.786999999999999</v>
      </c>
      <c r="N371" s="3">
        <v>7.9111111111111114</v>
      </c>
      <c r="O371" s="3">
        <v>5.2444444444444445</v>
      </c>
      <c r="P371" s="3">
        <f>SUM(Table3[[#This Row],[LPN Hours (excl. Admin)]:[LPN Admin Hours]])</f>
        <v>94.966444444444448</v>
      </c>
      <c r="Q371" s="3">
        <v>78.218444444444444</v>
      </c>
      <c r="R371" s="3">
        <v>16.747999999999998</v>
      </c>
      <c r="S371" s="3">
        <f>SUM(Table3[[#This Row],[CNA Hours]], Table3[[#This Row],[NA TR Hours]], Table3[[#This Row],[Med Aide/Tech Hours]])</f>
        <v>146.21533333333332</v>
      </c>
      <c r="T371" s="3">
        <v>123.04322222222221</v>
      </c>
      <c r="U371" s="3">
        <v>0</v>
      </c>
      <c r="V371" s="3">
        <v>23.172111111111107</v>
      </c>
      <c r="W371" s="3">
        <f>SUM(Table3[[#This Row],[RN Hours Contract]:[Med Aide Hours Contract]])</f>
        <v>8.8888888888888892E-2</v>
      </c>
      <c r="X371" s="3">
        <v>0</v>
      </c>
      <c r="Y371" s="3">
        <v>8.8888888888888892E-2</v>
      </c>
      <c r="Z371" s="3">
        <v>0</v>
      </c>
      <c r="AA371" s="3">
        <v>0</v>
      </c>
      <c r="AB371" s="3">
        <v>0</v>
      </c>
      <c r="AC371" s="3">
        <v>0</v>
      </c>
      <c r="AD371" s="3">
        <v>0</v>
      </c>
      <c r="AE371" s="3">
        <v>0</v>
      </c>
      <c r="AF371" t="s">
        <v>369</v>
      </c>
      <c r="AG371" s="13">
        <v>4</v>
      </c>
      <c r="AQ371"/>
    </row>
    <row r="372" spans="1:43" x14ac:dyDescent="0.2">
      <c r="A372" t="s">
        <v>407</v>
      </c>
      <c r="B372" t="s">
        <v>780</v>
      </c>
      <c r="C372" t="s">
        <v>880</v>
      </c>
      <c r="D372" t="s">
        <v>1047</v>
      </c>
      <c r="E372" s="3">
        <v>89.844444444444449</v>
      </c>
      <c r="F372" s="3">
        <f>Table3[[#This Row],[Total Hours Nurse Staffing]]/Table3[[#This Row],[MDS Census]]</f>
        <v>3.7217425179322285</v>
      </c>
      <c r="G372" s="3">
        <f>Table3[[#This Row],[Total Direct Care Staff Hours]]/Table3[[#This Row],[MDS Census]]</f>
        <v>3.3946413554291368</v>
      </c>
      <c r="H372" s="3">
        <f>Table3[[#This Row],[Total RN Hours (w/ Admin, DON)]]/Table3[[#This Row],[MDS Census]]</f>
        <v>0.59083106604006919</v>
      </c>
      <c r="I372" s="3">
        <f>Table3[[#This Row],[RN Hours (excl. Admin, DON)]]/Table3[[#This Row],[MDS Census]]</f>
        <v>0.34287657679940636</v>
      </c>
      <c r="J372" s="3">
        <f t="shared" si="6"/>
        <v>334.37788888888889</v>
      </c>
      <c r="K372" s="3">
        <f>SUM(Table3[[#This Row],[RN Hours (excl. Admin, DON)]], Table3[[#This Row],[LPN Hours (excl. Admin)]], Table3[[#This Row],[CNA Hours]], Table3[[#This Row],[NA TR Hours]], Table3[[#This Row],[Med Aide/Tech Hours]])</f>
        <v>304.98966666666666</v>
      </c>
      <c r="L372" s="3">
        <f>SUM(Table3[[#This Row],[RN Hours (excl. Admin, DON)]:[RN DON Hours]])</f>
        <v>53.082888888888888</v>
      </c>
      <c r="M372" s="3">
        <v>30.805555555555557</v>
      </c>
      <c r="N372" s="3">
        <v>11.432888888888884</v>
      </c>
      <c r="O372" s="3">
        <v>10.844444444444445</v>
      </c>
      <c r="P372" s="3">
        <f>SUM(Table3[[#This Row],[LPN Hours (excl. Admin)]:[LPN Admin Hours]])</f>
        <v>119.19344444444445</v>
      </c>
      <c r="Q372" s="3">
        <v>112.08255555555556</v>
      </c>
      <c r="R372" s="3">
        <v>7.1108888888888888</v>
      </c>
      <c r="S372" s="3">
        <f>SUM(Table3[[#This Row],[CNA Hours]], Table3[[#This Row],[NA TR Hours]], Table3[[#This Row],[Med Aide/Tech Hours]])</f>
        <v>162.10155555555554</v>
      </c>
      <c r="T372" s="3">
        <v>135.17099999999999</v>
      </c>
      <c r="U372" s="3">
        <v>26.930555555555557</v>
      </c>
      <c r="V372" s="3">
        <v>0</v>
      </c>
      <c r="W372" s="3">
        <f>SUM(Table3[[#This Row],[RN Hours Contract]:[Med Aide Hours Contract]])</f>
        <v>0</v>
      </c>
      <c r="X372" s="3">
        <v>0</v>
      </c>
      <c r="Y372" s="3">
        <v>0</v>
      </c>
      <c r="Z372" s="3">
        <v>0</v>
      </c>
      <c r="AA372" s="3">
        <v>0</v>
      </c>
      <c r="AB372" s="3">
        <v>0</v>
      </c>
      <c r="AC372" s="3">
        <v>0</v>
      </c>
      <c r="AD372" s="3">
        <v>0</v>
      </c>
      <c r="AE372" s="3">
        <v>0</v>
      </c>
      <c r="AF372" t="s">
        <v>370</v>
      </c>
      <c r="AG372" s="13">
        <v>4</v>
      </c>
      <c r="AQ372"/>
    </row>
    <row r="373" spans="1:43" x14ac:dyDescent="0.2">
      <c r="A373" t="s">
        <v>407</v>
      </c>
      <c r="B373" t="s">
        <v>781</v>
      </c>
      <c r="C373" t="s">
        <v>903</v>
      </c>
      <c r="D373" t="s">
        <v>1046</v>
      </c>
      <c r="E373" s="3">
        <v>68.188888888888883</v>
      </c>
      <c r="F373" s="3">
        <f>Table3[[#This Row],[Total Hours Nurse Staffing]]/Table3[[#This Row],[MDS Census]]</f>
        <v>5.5016473847156595</v>
      </c>
      <c r="G373" s="3">
        <f>Table3[[#This Row],[Total Direct Care Staff Hours]]/Table3[[#This Row],[MDS Census]]</f>
        <v>5.3901922763565269</v>
      </c>
      <c r="H373" s="3">
        <f>Table3[[#This Row],[Total RN Hours (w/ Admin, DON)]]/Table3[[#This Row],[MDS Census]]</f>
        <v>0.71032263320840805</v>
      </c>
      <c r="I373" s="3">
        <f>Table3[[#This Row],[RN Hours (excl. Admin, DON)]]/Table3[[#This Row],[MDS Census]]</f>
        <v>0.59886752484927486</v>
      </c>
      <c r="J373" s="3">
        <f t="shared" si="6"/>
        <v>375.1512222222222</v>
      </c>
      <c r="K373" s="3">
        <f>SUM(Table3[[#This Row],[RN Hours (excl. Admin, DON)]], Table3[[#This Row],[LPN Hours (excl. Admin)]], Table3[[#This Row],[CNA Hours]], Table3[[#This Row],[NA TR Hours]], Table3[[#This Row],[Med Aide/Tech Hours]])</f>
        <v>367.55122222222224</v>
      </c>
      <c r="L373" s="3">
        <f>SUM(Table3[[#This Row],[RN Hours (excl. Admin, DON)]:[RN DON Hours]])</f>
        <v>48.43611111111111</v>
      </c>
      <c r="M373" s="3">
        <v>40.836111111111109</v>
      </c>
      <c r="N373" s="3">
        <v>0</v>
      </c>
      <c r="O373" s="3">
        <v>7.6</v>
      </c>
      <c r="P373" s="3">
        <f>SUM(Table3[[#This Row],[LPN Hours (excl. Admin)]:[LPN Admin Hours]])</f>
        <v>113.72966666666667</v>
      </c>
      <c r="Q373" s="3">
        <v>113.72966666666667</v>
      </c>
      <c r="R373" s="3">
        <v>0</v>
      </c>
      <c r="S373" s="3">
        <f>SUM(Table3[[#This Row],[CNA Hours]], Table3[[#This Row],[NA TR Hours]], Table3[[#This Row],[Med Aide/Tech Hours]])</f>
        <v>212.98544444444443</v>
      </c>
      <c r="T373" s="3">
        <v>212.98544444444443</v>
      </c>
      <c r="U373" s="3">
        <v>0</v>
      </c>
      <c r="V373" s="3">
        <v>0</v>
      </c>
      <c r="W373" s="3">
        <f>SUM(Table3[[#This Row],[RN Hours Contract]:[Med Aide Hours Contract]])</f>
        <v>61.290111111111088</v>
      </c>
      <c r="X373" s="3">
        <v>4.4938888888888888</v>
      </c>
      <c r="Y373" s="3">
        <v>0</v>
      </c>
      <c r="Z373" s="3">
        <v>0</v>
      </c>
      <c r="AA373" s="3">
        <v>20.529111111111103</v>
      </c>
      <c r="AB373" s="3">
        <v>0</v>
      </c>
      <c r="AC373" s="3">
        <v>36.267111111111092</v>
      </c>
      <c r="AD373" s="3">
        <v>0</v>
      </c>
      <c r="AE373" s="3">
        <v>0</v>
      </c>
      <c r="AF373" t="s">
        <v>371</v>
      </c>
      <c r="AG373" s="13">
        <v>4</v>
      </c>
      <c r="AQ373"/>
    </row>
    <row r="374" spans="1:43" x14ac:dyDescent="0.2">
      <c r="A374" t="s">
        <v>407</v>
      </c>
      <c r="B374" t="s">
        <v>782</v>
      </c>
      <c r="C374" t="s">
        <v>838</v>
      </c>
      <c r="D374" t="s">
        <v>1042</v>
      </c>
      <c r="E374" s="3">
        <v>1.4555555555555555</v>
      </c>
      <c r="F374" s="3">
        <f>Table3[[#This Row],[Total Hours Nurse Staffing]]/Table3[[#This Row],[MDS Census]]</f>
        <v>4.5492366412213743</v>
      </c>
      <c r="G374" s="3">
        <f>Table3[[#This Row],[Total Direct Care Staff Hours]]/Table3[[#This Row],[MDS Census]]</f>
        <v>4.5492366412213743</v>
      </c>
      <c r="H374" s="3">
        <f>Table3[[#This Row],[Total RN Hours (w/ Admin, DON)]]/Table3[[#This Row],[MDS Census]]</f>
        <v>1.0385496183206107</v>
      </c>
      <c r="I374" s="3">
        <f>Table3[[#This Row],[RN Hours (excl. Admin, DON)]]/Table3[[#This Row],[MDS Census]]</f>
        <v>1.0385496183206107</v>
      </c>
      <c r="J374" s="3">
        <f t="shared" si="6"/>
        <v>6.6216666666666661</v>
      </c>
      <c r="K374" s="3">
        <f>SUM(Table3[[#This Row],[RN Hours (excl. Admin, DON)]], Table3[[#This Row],[LPN Hours (excl. Admin)]], Table3[[#This Row],[CNA Hours]], Table3[[#This Row],[NA TR Hours]], Table3[[#This Row],[Med Aide/Tech Hours]])</f>
        <v>6.6216666666666661</v>
      </c>
      <c r="L374" s="3">
        <f>SUM(Table3[[#This Row],[RN Hours (excl. Admin, DON)]:[RN DON Hours]])</f>
        <v>1.5116666666666667</v>
      </c>
      <c r="M374" s="3">
        <v>1.5116666666666667</v>
      </c>
      <c r="N374" s="3">
        <v>0</v>
      </c>
      <c r="O374" s="3">
        <v>0</v>
      </c>
      <c r="P374" s="3">
        <f>SUM(Table3[[#This Row],[LPN Hours (excl. Admin)]:[LPN Admin Hours]])</f>
        <v>1.2155555555555557</v>
      </c>
      <c r="Q374" s="3">
        <v>1.2155555555555557</v>
      </c>
      <c r="R374" s="3">
        <v>0</v>
      </c>
      <c r="S374" s="3">
        <f>SUM(Table3[[#This Row],[CNA Hours]], Table3[[#This Row],[NA TR Hours]], Table3[[#This Row],[Med Aide/Tech Hours]])</f>
        <v>3.8944444444444444</v>
      </c>
      <c r="T374" s="3">
        <v>3.8944444444444444</v>
      </c>
      <c r="U374" s="3">
        <v>0</v>
      </c>
      <c r="V374" s="3">
        <v>0</v>
      </c>
      <c r="W374" s="3">
        <f>SUM(Table3[[#This Row],[RN Hours Contract]:[Med Aide Hours Contract]])</f>
        <v>0</v>
      </c>
      <c r="X374" s="3">
        <v>0</v>
      </c>
      <c r="Y374" s="3">
        <v>0</v>
      </c>
      <c r="Z374" s="3">
        <v>0</v>
      </c>
      <c r="AA374" s="3">
        <v>0</v>
      </c>
      <c r="AB374" s="3">
        <v>0</v>
      </c>
      <c r="AC374" s="3">
        <v>0</v>
      </c>
      <c r="AD374" s="3">
        <v>0</v>
      </c>
      <c r="AE374" s="3">
        <v>0</v>
      </c>
      <c r="AF374" t="s">
        <v>372</v>
      </c>
      <c r="AG374" s="13">
        <v>4</v>
      </c>
      <c r="AQ374"/>
    </row>
    <row r="375" spans="1:43" x14ac:dyDescent="0.2">
      <c r="A375" t="s">
        <v>407</v>
      </c>
      <c r="B375" t="s">
        <v>783</v>
      </c>
      <c r="C375" t="s">
        <v>882</v>
      </c>
      <c r="D375" t="s">
        <v>1064</v>
      </c>
      <c r="E375" s="3">
        <v>66.922222222222217</v>
      </c>
      <c r="F375" s="3">
        <f>Table3[[#This Row],[Total Hours Nurse Staffing]]/Table3[[#This Row],[MDS Census]]</f>
        <v>4.0915324589075217</v>
      </c>
      <c r="G375" s="3">
        <f>Table3[[#This Row],[Total Direct Care Staff Hours]]/Table3[[#This Row],[MDS Census]]</f>
        <v>3.8449941889423873</v>
      </c>
      <c r="H375" s="3">
        <f>Table3[[#This Row],[Total RN Hours (w/ Admin, DON)]]/Table3[[#This Row],[MDS Census]]</f>
        <v>0.60141125684874663</v>
      </c>
      <c r="I375" s="3">
        <f>Table3[[#This Row],[RN Hours (excl. Admin, DON)]]/Table3[[#This Row],[MDS Census]]</f>
        <v>0.43803752282915498</v>
      </c>
      <c r="J375" s="3">
        <f t="shared" si="6"/>
        <v>273.81444444444446</v>
      </c>
      <c r="K375" s="3">
        <f>SUM(Table3[[#This Row],[RN Hours (excl. Admin, DON)]], Table3[[#This Row],[LPN Hours (excl. Admin)]], Table3[[#This Row],[CNA Hours]], Table3[[#This Row],[NA TR Hours]], Table3[[#This Row],[Med Aide/Tech Hours]])</f>
        <v>257.31555555555553</v>
      </c>
      <c r="L375" s="3">
        <f>SUM(Table3[[#This Row],[RN Hours (excl. Admin, DON)]:[RN DON Hours]])</f>
        <v>40.247777777777785</v>
      </c>
      <c r="M375" s="3">
        <v>29.314444444444447</v>
      </c>
      <c r="N375" s="3">
        <v>5.7777777777777777</v>
      </c>
      <c r="O375" s="3">
        <v>5.1555555555555559</v>
      </c>
      <c r="P375" s="3">
        <f>SUM(Table3[[#This Row],[LPN Hours (excl. Admin)]:[LPN Admin Hours]])</f>
        <v>76.241111111111124</v>
      </c>
      <c r="Q375" s="3">
        <v>70.675555555555562</v>
      </c>
      <c r="R375" s="3">
        <v>5.565555555555556</v>
      </c>
      <c r="S375" s="3">
        <f>SUM(Table3[[#This Row],[CNA Hours]], Table3[[#This Row],[NA TR Hours]], Table3[[#This Row],[Med Aide/Tech Hours]])</f>
        <v>157.32555555555555</v>
      </c>
      <c r="T375" s="3">
        <v>145.77222222222221</v>
      </c>
      <c r="U375" s="3">
        <v>11.553333333333338</v>
      </c>
      <c r="V375" s="3">
        <v>0</v>
      </c>
      <c r="W375" s="3">
        <f>SUM(Table3[[#This Row],[RN Hours Contract]:[Med Aide Hours Contract]])</f>
        <v>58.050000000000004</v>
      </c>
      <c r="X375" s="3">
        <v>1.5555555555555556</v>
      </c>
      <c r="Y375" s="3">
        <v>0</v>
      </c>
      <c r="Z375" s="3">
        <v>0</v>
      </c>
      <c r="AA375" s="3">
        <v>14.722222222222221</v>
      </c>
      <c r="AB375" s="3">
        <v>0</v>
      </c>
      <c r="AC375" s="3">
        <v>41.772222222222226</v>
      </c>
      <c r="AD375" s="3">
        <v>0</v>
      </c>
      <c r="AE375" s="3">
        <v>0</v>
      </c>
      <c r="AF375" t="s">
        <v>373</v>
      </c>
      <c r="AG375" s="13">
        <v>4</v>
      </c>
      <c r="AQ375"/>
    </row>
    <row r="376" spans="1:43" x14ac:dyDescent="0.2">
      <c r="A376" t="s">
        <v>407</v>
      </c>
      <c r="B376" t="s">
        <v>784</v>
      </c>
      <c r="C376" t="s">
        <v>873</v>
      </c>
      <c r="D376" t="s">
        <v>1046</v>
      </c>
      <c r="E376" s="3">
        <v>90.444444444444443</v>
      </c>
      <c r="F376" s="3">
        <f>Table3[[#This Row],[Total Hours Nurse Staffing]]/Table3[[#This Row],[MDS Census]]</f>
        <v>5.060605651105651</v>
      </c>
      <c r="G376" s="3">
        <f>Table3[[#This Row],[Total Direct Care Staff Hours]]/Table3[[#This Row],[MDS Census]]</f>
        <v>5.0597457002457</v>
      </c>
      <c r="H376" s="3">
        <f>Table3[[#This Row],[Total RN Hours (w/ Admin, DON)]]/Table3[[#This Row],[MDS Census]]</f>
        <v>0.37798157248157244</v>
      </c>
      <c r="I376" s="3">
        <f>Table3[[#This Row],[RN Hours (excl. Admin, DON)]]/Table3[[#This Row],[MDS Census]]</f>
        <v>0.37712162162162161</v>
      </c>
      <c r="J376" s="3">
        <f t="shared" si="6"/>
        <v>457.70366666666666</v>
      </c>
      <c r="K376" s="3">
        <f>SUM(Table3[[#This Row],[RN Hours (excl. Admin, DON)]], Table3[[#This Row],[LPN Hours (excl. Admin)]], Table3[[#This Row],[CNA Hours]], Table3[[#This Row],[NA TR Hours]], Table3[[#This Row],[Med Aide/Tech Hours]])</f>
        <v>457.62588888888888</v>
      </c>
      <c r="L376" s="3">
        <f>SUM(Table3[[#This Row],[RN Hours (excl. Admin, DON)]:[RN DON Hours]])</f>
        <v>34.18633333333333</v>
      </c>
      <c r="M376" s="3">
        <v>34.108555555555554</v>
      </c>
      <c r="N376" s="3">
        <v>0</v>
      </c>
      <c r="O376" s="3">
        <v>7.7777777777777779E-2</v>
      </c>
      <c r="P376" s="3">
        <f>SUM(Table3[[#This Row],[LPN Hours (excl. Admin)]:[LPN Admin Hours]])</f>
        <v>137.01422222222223</v>
      </c>
      <c r="Q376" s="3">
        <v>137.01422222222223</v>
      </c>
      <c r="R376" s="3">
        <v>0</v>
      </c>
      <c r="S376" s="3">
        <f>SUM(Table3[[#This Row],[CNA Hours]], Table3[[#This Row],[NA TR Hours]], Table3[[#This Row],[Med Aide/Tech Hours]])</f>
        <v>286.50311111111108</v>
      </c>
      <c r="T376" s="3">
        <v>286.50311111111108</v>
      </c>
      <c r="U376" s="3">
        <v>0</v>
      </c>
      <c r="V376" s="3">
        <v>0</v>
      </c>
      <c r="W376" s="3">
        <f>SUM(Table3[[#This Row],[RN Hours Contract]:[Med Aide Hours Contract]])</f>
        <v>0</v>
      </c>
      <c r="X376" s="3">
        <v>0</v>
      </c>
      <c r="Y376" s="3">
        <v>0</v>
      </c>
      <c r="Z376" s="3">
        <v>0</v>
      </c>
      <c r="AA376" s="3">
        <v>0</v>
      </c>
      <c r="AB376" s="3">
        <v>0</v>
      </c>
      <c r="AC376" s="3">
        <v>0</v>
      </c>
      <c r="AD376" s="3">
        <v>0</v>
      </c>
      <c r="AE376" s="3">
        <v>0</v>
      </c>
      <c r="AF376" t="s">
        <v>374</v>
      </c>
      <c r="AG376" s="13">
        <v>4</v>
      </c>
      <c r="AQ376"/>
    </row>
    <row r="377" spans="1:43" x14ac:dyDescent="0.2">
      <c r="A377" t="s">
        <v>407</v>
      </c>
      <c r="B377" t="s">
        <v>785</v>
      </c>
      <c r="C377" t="s">
        <v>834</v>
      </c>
      <c r="D377" t="s">
        <v>1059</v>
      </c>
      <c r="E377" s="3">
        <v>12</v>
      </c>
      <c r="F377" s="3">
        <f>Table3[[#This Row],[Total Hours Nurse Staffing]]/Table3[[#This Row],[MDS Census]]</f>
        <v>4.1768796296296289</v>
      </c>
      <c r="G377" s="3">
        <f>Table3[[#This Row],[Total Direct Care Staff Hours]]/Table3[[#This Row],[MDS Census]]</f>
        <v>3.7463240740740744</v>
      </c>
      <c r="H377" s="3">
        <f>Table3[[#This Row],[Total RN Hours (w/ Admin, DON)]]/Table3[[#This Row],[MDS Census]]</f>
        <v>1.5721574074074074</v>
      </c>
      <c r="I377" s="3">
        <f>Table3[[#This Row],[RN Hours (excl. Admin, DON)]]/Table3[[#This Row],[MDS Census]]</f>
        <v>1.141601851851852</v>
      </c>
      <c r="J377" s="3">
        <f t="shared" si="6"/>
        <v>50.12255555555555</v>
      </c>
      <c r="K377" s="3">
        <f>SUM(Table3[[#This Row],[RN Hours (excl. Admin, DON)]], Table3[[#This Row],[LPN Hours (excl. Admin)]], Table3[[#This Row],[CNA Hours]], Table3[[#This Row],[NA TR Hours]], Table3[[#This Row],[Med Aide/Tech Hours]])</f>
        <v>44.955888888888893</v>
      </c>
      <c r="L377" s="3">
        <f>SUM(Table3[[#This Row],[RN Hours (excl. Admin, DON)]:[RN DON Hours]])</f>
        <v>18.86588888888889</v>
      </c>
      <c r="M377" s="3">
        <v>13.699222222222224</v>
      </c>
      <c r="N377" s="3">
        <v>0</v>
      </c>
      <c r="O377" s="3">
        <v>5.166666666666667</v>
      </c>
      <c r="P377" s="3">
        <f>SUM(Table3[[#This Row],[LPN Hours (excl. Admin)]:[LPN Admin Hours]])</f>
        <v>8.6333333333333329</v>
      </c>
      <c r="Q377" s="3">
        <v>8.6333333333333329</v>
      </c>
      <c r="R377" s="3">
        <v>0</v>
      </c>
      <c r="S377" s="3">
        <f>SUM(Table3[[#This Row],[CNA Hours]], Table3[[#This Row],[NA TR Hours]], Table3[[#This Row],[Med Aide/Tech Hours]])</f>
        <v>22.623333333333331</v>
      </c>
      <c r="T377" s="3">
        <v>22.623333333333331</v>
      </c>
      <c r="U377" s="3">
        <v>0</v>
      </c>
      <c r="V377" s="3">
        <v>0</v>
      </c>
      <c r="W377" s="3">
        <f>SUM(Table3[[#This Row],[RN Hours Contract]:[Med Aide Hours Contract]])</f>
        <v>0</v>
      </c>
      <c r="X377" s="3">
        <v>0</v>
      </c>
      <c r="Y377" s="3">
        <v>0</v>
      </c>
      <c r="Z377" s="3">
        <v>0</v>
      </c>
      <c r="AA377" s="3">
        <v>0</v>
      </c>
      <c r="AB377" s="3">
        <v>0</v>
      </c>
      <c r="AC377" s="3">
        <v>0</v>
      </c>
      <c r="AD377" s="3">
        <v>0</v>
      </c>
      <c r="AE377" s="3">
        <v>0</v>
      </c>
      <c r="AF377" t="s">
        <v>375</v>
      </c>
      <c r="AG377" s="13">
        <v>4</v>
      </c>
      <c r="AQ377"/>
    </row>
    <row r="378" spans="1:43" x14ac:dyDescent="0.2">
      <c r="A378" t="s">
        <v>407</v>
      </c>
      <c r="B378" t="s">
        <v>786</v>
      </c>
      <c r="C378" t="s">
        <v>880</v>
      </c>
      <c r="D378" t="s">
        <v>1047</v>
      </c>
      <c r="E378" s="3">
        <v>34.788888888888891</v>
      </c>
      <c r="F378" s="3">
        <f>Table3[[#This Row],[Total Hours Nurse Staffing]]/Table3[[#This Row],[MDS Census]]</f>
        <v>6.1130661130629189</v>
      </c>
      <c r="G378" s="3">
        <f>Table3[[#This Row],[Total Direct Care Staff Hours]]/Table3[[#This Row],[MDS Census]]</f>
        <v>5.781759821143404</v>
      </c>
      <c r="H378" s="3">
        <f>Table3[[#This Row],[Total RN Hours (w/ Admin, DON)]]/Table3[[#This Row],[MDS Census]]</f>
        <v>0.72881507505589238</v>
      </c>
      <c r="I378" s="3">
        <f>Table3[[#This Row],[RN Hours (excl. Admin, DON)]]/Table3[[#This Row],[MDS Census]]</f>
        <v>0.39750878313637805</v>
      </c>
      <c r="J378" s="3">
        <f t="shared" si="6"/>
        <v>212.66677777777778</v>
      </c>
      <c r="K378" s="3">
        <f>SUM(Table3[[#This Row],[RN Hours (excl. Admin, DON)]], Table3[[#This Row],[LPN Hours (excl. Admin)]], Table3[[#This Row],[CNA Hours]], Table3[[#This Row],[NA TR Hours]], Table3[[#This Row],[Med Aide/Tech Hours]])</f>
        <v>201.14099999999999</v>
      </c>
      <c r="L378" s="3">
        <f>SUM(Table3[[#This Row],[RN Hours (excl. Admin, DON)]:[RN DON Hours]])</f>
        <v>25.35466666666666</v>
      </c>
      <c r="M378" s="3">
        <v>13.828888888888887</v>
      </c>
      <c r="N378" s="3">
        <v>6.485777777777777</v>
      </c>
      <c r="O378" s="3">
        <v>5.0399999999999947</v>
      </c>
      <c r="P378" s="3">
        <f>SUM(Table3[[#This Row],[LPN Hours (excl. Admin)]:[LPN Admin Hours]])</f>
        <v>66.049555555555557</v>
      </c>
      <c r="Q378" s="3">
        <v>66.049555555555557</v>
      </c>
      <c r="R378" s="3">
        <v>0</v>
      </c>
      <c r="S378" s="3">
        <f>SUM(Table3[[#This Row],[CNA Hours]], Table3[[#This Row],[NA TR Hours]], Table3[[#This Row],[Med Aide/Tech Hours]])</f>
        <v>121.26255555555555</v>
      </c>
      <c r="T378" s="3">
        <v>121.26255555555555</v>
      </c>
      <c r="U378" s="3">
        <v>0</v>
      </c>
      <c r="V378" s="3">
        <v>0</v>
      </c>
      <c r="W378" s="3">
        <f>SUM(Table3[[#This Row],[RN Hours Contract]:[Med Aide Hours Contract]])</f>
        <v>0</v>
      </c>
      <c r="X378" s="3">
        <v>0</v>
      </c>
      <c r="Y378" s="3">
        <v>0</v>
      </c>
      <c r="Z378" s="3">
        <v>0</v>
      </c>
      <c r="AA378" s="3">
        <v>0</v>
      </c>
      <c r="AB378" s="3">
        <v>0</v>
      </c>
      <c r="AC378" s="3">
        <v>0</v>
      </c>
      <c r="AD378" s="3">
        <v>0</v>
      </c>
      <c r="AE378" s="3">
        <v>0</v>
      </c>
      <c r="AF378" t="s">
        <v>376</v>
      </c>
      <c r="AG378" s="13">
        <v>4</v>
      </c>
      <c r="AQ378"/>
    </row>
    <row r="379" spans="1:43" x14ac:dyDescent="0.2">
      <c r="A379" t="s">
        <v>407</v>
      </c>
      <c r="B379" t="s">
        <v>787</v>
      </c>
      <c r="C379" t="s">
        <v>824</v>
      </c>
      <c r="D379" t="s">
        <v>1045</v>
      </c>
      <c r="E379" s="3">
        <v>119.4</v>
      </c>
      <c r="F379" s="3">
        <f>Table3[[#This Row],[Total Hours Nurse Staffing]]/Table3[[#This Row],[MDS Census]]</f>
        <v>3.5634924623115576</v>
      </c>
      <c r="G379" s="3">
        <f>Table3[[#This Row],[Total Direct Care Staff Hours]]/Table3[[#This Row],[MDS Census]]</f>
        <v>3.3634710589986971</v>
      </c>
      <c r="H379" s="3">
        <f>Table3[[#This Row],[Total RN Hours (w/ Admin, DON)]]/Table3[[#This Row],[MDS Census]]</f>
        <v>0.49936069235064207</v>
      </c>
      <c r="I379" s="3">
        <f>Table3[[#This Row],[RN Hours (excl. Admin, DON)]]/Table3[[#This Row],[MDS Census]]</f>
        <v>0.30166573608784664</v>
      </c>
      <c r="J379" s="3">
        <f t="shared" si="6"/>
        <v>425.48099999999999</v>
      </c>
      <c r="K379" s="3">
        <f>SUM(Table3[[#This Row],[RN Hours (excl. Admin, DON)]], Table3[[#This Row],[LPN Hours (excl. Admin)]], Table3[[#This Row],[CNA Hours]], Table3[[#This Row],[NA TR Hours]], Table3[[#This Row],[Med Aide/Tech Hours]])</f>
        <v>401.59844444444445</v>
      </c>
      <c r="L379" s="3">
        <f>SUM(Table3[[#This Row],[RN Hours (excl. Admin, DON)]:[RN DON Hours]])</f>
        <v>59.623666666666665</v>
      </c>
      <c r="M379" s="3">
        <v>36.018888888888888</v>
      </c>
      <c r="N379" s="3">
        <v>16.48811111111111</v>
      </c>
      <c r="O379" s="3">
        <v>7.1166666666666663</v>
      </c>
      <c r="P379" s="3">
        <f>SUM(Table3[[#This Row],[LPN Hours (excl. Admin)]:[LPN Admin Hours]])</f>
        <v>79.751999999999995</v>
      </c>
      <c r="Q379" s="3">
        <v>79.474222222222224</v>
      </c>
      <c r="R379" s="3">
        <v>0.27777777777777779</v>
      </c>
      <c r="S379" s="3">
        <f>SUM(Table3[[#This Row],[CNA Hours]], Table3[[#This Row],[NA TR Hours]], Table3[[#This Row],[Med Aide/Tech Hours]])</f>
        <v>286.10533333333331</v>
      </c>
      <c r="T379" s="3">
        <v>229.64922222222222</v>
      </c>
      <c r="U379" s="3">
        <v>19.349444444444444</v>
      </c>
      <c r="V379" s="3">
        <v>37.106666666666655</v>
      </c>
      <c r="W379" s="3">
        <f>SUM(Table3[[#This Row],[RN Hours Contract]:[Med Aide Hours Contract]])</f>
        <v>13.630222222222223</v>
      </c>
      <c r="X379" s="3">
        <v>0</v>
      </c>
      <c r="Y379" s="3">
        <v>0</v>
      </c>
      <c r="Z379" s="3">
        <v>0</v>
      </c>
      <c r="AA379" s="3">
        <v>7.3913333333333338</v>
      </c>
      <c r="AB379" s="3">
        <v>0</v>
      </c>
      <c r="AC379" s="3">
        <v>6.2388888888888889</v>
      </c>
      <c r="AD379" s="3">
        <v>0</v>
      </c>
      <c r="AE379" s="3">
        <v>0</v>
      </c>
      <c r="AF379" t="s">
        <v>377</v>
      </c>
      <c r="AG379" s="13">
        <v>4</v>
      </c>
      <c r="AQ379"/>
    </row>
    <row r="380" spans="1:43" x14ac:dyDescent="0.2">
      <c r="A380" t="s">
        <v>407</v>
      </c>
      <c r="B380" t="s">
        <v>788</v>
      </c>
      <c r="C380" t="s">
        <v>1004</v>
      </c>
      <c r="D380" t="s">
        <v>1045</v>
      </c>
      <c r="E380" s="3">
        <v>99.666666666666671</v>
      </c>
      <c r="F380" s="3">
        <f>Table3[[#This Row],[Total Hours Nurse Staffing]]/Table3[[#This Row],[MDS Census]]</f>
        <v>3.3808885172798213</v>
      </c>
      <c r="G380" s="3">
        <f>Table3[[#This Row],[Total Direct Care Staff Hours]]/Table3[[#This Row],[MDS Census]]</f>
        <v>3.12414381270903</v>
      </c>
      <c r="H380" s="3">
        <f>Table3[[#This Row],[Total RN Hours (w/ Admin, DON)]]/Table3[[#This Row],[MDS Census]]</f>
        <v>0.26149944258639912</v>
      </c>
      <c r="I380" s="3">
        <f>Table3[[#This Row],[RN Hours (excl. Admin, DON)]]/Table3[[#This Row],[MDS Census]]</f>
        <v>3.0730211817168333E-2</v>
      </c>
      <c r="J380" s="3">
        <f t="shared" si="6"/>
        <v>336.96188888888889</v>
      </c>
      <c r="K380" s="3">
        <f>SUM(Table3[[#This Row],[RN Hours (excl. Admin, DON)]], Table3[[#This Row],[LPN Hours (excl. Admin)]], Table3[[#This Row],[CNA Hours]], Table3[[#This Row],[NA TR Hours]], Table3[[#This Row],[Med Aide/Tech Hours]])</f>
        <v>311.37299999999999</v>
      </c>
      <c r="L380" s="3">
        <f>SUM(Table3[[#This Row],[RN Hours (excl. Admin, DON)]:[RN DON Hours]])</f>
        <v>26.062777777777779</v>
      </c>
      <c r="M380" s="3">
        <v>3.0627777777777774</v>
      </c>
      <c r="N380" s="3">
        <v>17.211111111111112</v>
      </c>
      <c r="O380" s="3">
        <v>5.7888888888888888</v>
      </c>
      <c r="P380" s="3">
        <f>SUM(Table3[[#This Row],[LPN Hours (excl. Admin)]:[LPN Admin Hours]])</f>
        <v>116.00655555555555</v>
      </c>
      <c r="Q380" s="3">
        <v>113.41766666666666</v>
      </c>
      <c r="R380" s="3">
        <v>2.588888888888889</v>
      </c>
      <c r="S380" s="3">
        <f>SUM(Table3[[#This Row],[CNA Hours]], Table3[[#This Row],[NA TR Hours]], Table3[[#This Row],[Med Aide/Tech Hours]])</f>
        <v>194.89255555555556</v>
      </c>
      <c r="T380" s="3">
        <v>185.34033333333335</v>
      </c>
      <c r="U380" s="3">
        <v>0</v>
      </c>
      <c r="V380" s="3">
        <v>9.5522222222222233</v>
      </c>
      <c r="W380" s="3">
        <f>SUM(Table3[[#This Row],[RN Hours Contract]:[Med Aide Hours Contract]])</f>
        <v>2.3722222222222222</v>
      </c>
      <c r="X380" s="3">
        <v>0</v>
      </c>
      <c r="Y380" s="3">
        <v>2.3722222222222222</v>
      </c>
      <c r="Z380" s="3">
        <v>0</v>
      </c>
      <c r="AA380" s="3">
        <v>0</v>
      </c>
      <c r="AB380" s="3">
        <v>0</v>
      </c>
      <c r="AC380" s="3">
        <v>0</v>
      </c>
      <c r="AD380" s="3">
        <v>0</v>
      </c>
      <c r="AE380" s="3">
        <v>0</v>
      </c>
      <c r="AF380" t="s">
        <v>378</v>
      </c>
      <c r="AG380" s="13">
        <v>4</v>
      </c>
      <c r="AQ380"/>
    </row>
    <row r="381" spans="1:43" x14ac:dyDescent="0.2">
      <c r="A381" t="s">
        <v>407</v>
      </c>
      <c r="B381" t="s">
        <v>789</v>
      </c>
      <c r="C381" t="s">
        <v>1005</v>
      </c>
      <c r="D381" t="s">
        <v>1095</v>
      </c>
      <c r="E381" s="3">
        <v>72.722222222222229</v>
      </c>
      <c r="F381" s="3">
        <f>Table3[[#This Row],[Total Hours Nurse Staffing]]/Table3[[#This Row],[MDS Census]]</f>
        <v>3.572921313980137</v>
      </c>
      <c r="G381" s="3">
        <f>Table3[[#This Row],[Total Direct Care Staff Hours]]/Table3[[#This Row],[MDS Census]]</f>
        <v>3.385526355996944</v>
      </c>
      <c r="H381" s="3">
        <f>Table3[[#This Row],[Total RN Hours (w/ Admin, DON)]]/Table3[[#This Row],[MDS Census]]</f>
        <v>0.21061879297173414</v>
      </c>
      <c r="I381" s="3">
        <f>Table3[[#This Row],[RN Hours (excl. Admin, DON)]]/Table3[[#This Row],[MDS Census]]</f>
        <v>4.5263559969442313E-2</v>
      </c>
      <c r="J381" s="3">
        <f t="shared" si="6"/>
        <v>259.83077777777777</v>
      </c>
      <c r="K381" s="3">
        <f>SUM(Table3[[#This Row],[RN Hours (excl. Admin, DON)]], Table3[[#This Row],[LPN Hours (excl. Admin)]], Table3[[#This Row],[CNA Hours]], Table3[[#This Row],[NA TR Hours]], Table3[[#This Row],[Med Aide/Tech Hours]])</f>
        <v>246.203</v>
      </c>
      <c r="L381" s="3">
        <f>SUM(Table3[[#This Row],[RN Hours (excl. Admin, DON)]:[RN DON Hours]])</f>
        <v>15.316666666666666</v>
      </c>
      <c r="M381" s="3">
        <v>3.2916666666666665</v>
      </c>
      <c r="N381" s="3">
        <v>6.4249999999999998</v>
      </c>
      <c r="O381" s="3">
        <v>5.6</v>
      </c>
      <c r="P381" s="3">
        <f>SUM(Table3[[#This Row],[LPN Hours (excl. Admin)]:[LPN Admin Hours]])</f>
        <v>55.292555555555552</v>
      </c>
      <c r="Q381" s="3">
        <v>53.689777777777778</v>
      </c>
      <c r="R381" s="3">
        <v>1.6027777777777779</v>
      </c>
      <c r="S381" s="3">
        <f>SUM(Table3[[#This Row],[CNA Hours]], Table3[[#This Row],[NA TR Hours]], Table3[[#This Row],[Med Aide/Tech Hours]])</f>
        <v>189.22155555555554</v>
      </c>
      <c r="T381" s="3">
        <v>127.51044444444445</v>
      </c>
      <c r="U381" s="3">
        <v>39.855555555555554</v>
      </c>
      <c r="V381" s="3">
        <v>21.855555555555554</v>
      </c>
      <c r="W381" s="3">
        <f>SUM(Table3[[#This Row],[RN Hours Contract]:[Med Aide Hours Contract]])</f>
        <v>25.028333333333329</v>
      </c>
      <c r="X381" s="3">
        <v>0</v>
      </c>
      <c r="Y381" s="3">
        <v>0</v>
      </c>
      <c r="Z381" s="3">
        <v>0</v>
      </c>
      <c r="AA381" s="3">
        <v>10.292555555555555</v>
      </c>
      <c r="AB381" s="3">
        <v>0</v>
      </c>
      <c r="AC381" s="3">
        <v>14.735777777777775</v>
      </c>
      <c r="AD381" s="3">
        <v>0</v>
      </c>
      <c r="AE381" s="3">
        <v>0</v>
      </c>
      <c r="AF381" t="s">
        <v>379</v>
      </c>
      <c r="AG381" s="13">
        <v>4</v>
      </c>
      <c r="AQ381"/>
    </row>
    <row r="382" spans="1:43" x14ac:dyDescent="0.2">
      <c r="A382" t="s">
        <v>407</v>
      </c>
      <c r="B382" t="s">
        <v>790</v>
      </c>
      <c r="C382" t="s">
        <v>1006</v>
      </c>
      <c r="D382" t="s">
        <v>1021</v>
      </c>
      <c r="E382" s="3">
        <v>80.966666666666669</v>
      </c>
      <c r="F382" s="3">
        <f>Table3[[#This Row],[Total Hours Nurse Staffing]]/Table3[[#This Row],[MDS Census]]</f>
        <v>4.0814121037463984</v>
      </c>
      <c r="G382" s="3">
        <f>Table3[[#This Row],[Total Direct Care Staff Hours]]/Table3[[#This Row],[MDS Census]]</f>
        <v>3.7863318237958006</v>
      </c>
      <c r="H382" s="3">
        <f>Table3[[#This Row],[Total RN Hours (w/ Admin, DON)]]/Table3[[#This Row],[MDS Census]]</f>
        <v>0.78091121174694655</v>
      </c>
      <c r="I382" s="3">
        <f>Table3[[#This Row],[RN Hours (excl. Admin, DON)]]/Table3[[#This Row],[MDS Census]]</f>
        <v>0.48583093179634962</v>
      </c>
      <c r="J382" s="3">
        <f t="shared" si="6"/>
        <v>330.45833333333337</v>
      </c>
      <c r="K382" s="3">
        <f>SUM(Table3[[#This Row],[RN Hours (excl. Admin, DON)]], Table3[[#This Row],[LPN Hours (excl. Admin)]], Table3[[#This Row],[CNA Hours]], Table3[[#This Row],[NA TR Hours]], Table3[[#This Row],[Med Aide/Tech Hours]])</f>
        <v>306.56666666666666</v>
      </c>
      <c r="L382" s="3">
        <f>SUM(Table3[[#This Row],[RN Hours (excl. Admin, DON)]:[RN DON Hours]])</f>
        <v>63.227777777777774</v>
      </c>
      <c r="M382" s="3">
        <v>39.336111111111109</v>
      </c>
      <c r="N382" s="3">
        <v>19.419444444444444</v>
      </c>
      <c r="O382" s="3">
        <v>4.4722222222222223</v>
      </c>
      <c r="P382" s="3">
        <f>SUM(Table3[[#This Row],[LPN Hours (excl. Admin)]:[LPN Admin Hours]])</f>
        <v>60.969444444444441</v>
      </c>
      <c r="Q382" s="3">
        <v>60.969444444444441</v>
      </c>
      <c r="R382" s="3">
        <v>0</v>
      </c>
      <c r="S382" s="3">
        <f>SUM(Table3[[#This Row],[CNA Hours]], Table3[[#This Row],[NA TR Hours]], Table3[[#This Row],[Med Aide/Tech Hours]])</f>
        <v>206.26111111111112</v>
      </c>
      <c r="T382" s="3">
        <v>189.06944444444446</v>
      </c>
      <c r="U382" s="3">
        <v>4.3305555555555557</v>
      </c>
      <c r="V382" s="3">
        <v>12.861111111111111</v>
      </c>
      <c r="W382" s="3">
        <f>SUM(Table3[[#This Row],[RN Hours Contract]:[Med Aide Hours Contract]])</f>
        <v>0</v>
      </c>
      <c r="X382" s="3">
        <v>0</v>
      </c>
      <c r="Y382" s="3">
        <v>0</v>
      </c>
      <c r="Z382" s="3">
        <v>0</v>
      </c>
      <c r="AA382" s="3">
        <v>0</v>
      </c>
      <c r="AB382" s="3">
        <v>0</v>
      </c>
      <c r="AC382" s="3">
        <v>0</v>
      </c>
      <c r="AD382" s="3">
        <v>0</v>
      </c>
      <c r="AE382" s="3">
        <v>0</v>
      </c>
      <c r="AF382" t="s">
        <v>380</v>
      </c>
      <c r="AG382" s="13">
        <v>4</v>
      </c>
      <c r="AQ382"/>
    </row>
    <row r="383" spans="1:43" x14ac:dyDescent="0.2">
      <c r="A383" t="s">
        <v>407</v>
      </c>
      <c r="B383" t="s">
        <v>791</v>
      </c>
      <c r="C383" t="s">
        <v>838</v>
      </c>
      <c r="D383" t="s">
        <v>1042</v>
      </c>
      <c r="E383" s="3">
        <v>86.166666666666671</v>
      </c>
      <c r="F383" s="3">
        <f>Table3[[#This Row],[Total Hours Nurse Staffing]]/Table3[[#This Row],[MDS Census]]</f>
        <v>2.8726511927788523</v>
      </c>
      <c r="G383" s="3">
        <f>Table3[[#This Row],[Total Direct Care Staff Hours]]/Table3[[#This Row],[MDS Census]]</f>
        <v>2.6570934880722112</v>
      </c>
      <c r="H383" s="3">
        <f>Table3[[#This Row],[Total RN Hours (w/ Admin, DON)]]/Table3[[#This Row],[MDS Census]]</f>
        <v>0.49379754996776271</v>
      </c>
      <c r="I383" s="3">
        <f>Table3[[#This Row],[RN Hours (excl. Admin, DON)]]/Table3[[#This Row],[MDS Census]]</f>
        <v>0.33149580915538363</v>
      </c>
      <c r="J383" s="3">
        <f t="shared" si="6"/>
        <v>247.52677777777777</v>
      </c>
      <c r="K383" s="3">
        <f>SUM(Table3[[#This Row],[RN Hours (excl. Admin, DON)]], Table3[[#This Row],[LPN Hours (excl. Admin)]], Table3[[#This Row],[CNA Hours]], Table3[[#This Row],[NA TR Hours]], Table3[[#This Row],[Med Aide/Tech Hours]])</f>
        <v>228.95288888888888</v>
      </c>
      <c r="L383" s="3">
        <f>SUM(Table3[[#This Row],[RN Hours (excl. Admin, DON)]:[RN DON Hours]])</f>
        <v>42.548888888888889</v>
      </c>
      <c r="M383" s="3">
        <v>28.56388888888889</v>
      </c>
      <c r="N383" s="3">
        <v>9.6294444444444434</v>
      </c>
      <c r="O383" s="3">
        <v>4.3555555555555552</v>
      </c>
      <c r="P383" s="3">
        <f>SUM(Table3[[#This Row],[LPN Hours (excl. Admin)]:[LPN Admin Hours]])</f>
        <v>71.431333333333328</v>
      </c>
      <c r="Q383" s="3">
        <v>66.842444444444439</v>
      </c>
      <c r="R383" s="3">
        <v>4.5888888888888886</v>
      </c>
      <c r="S383" s="3">
        <f>SUM(Table3[[#This Row],[CNA Hours]], Table3[[#This Row],[NA TR Hours]], Table3[[#This Row],[Med Aide/Tech Hours]])</f>
        <v>133.54655555555556</v>
      </c>
      <c r="T383" s="3">
        <v>125.22433333333333</v>
      </c>
      <c r="U383" s="3">
        <v>8.3222222222222229</v>
      </c>
      <c r="V383" s="3">
        <v>0</v>
      </c>
      <c r="W383" s="3">
        <f>SUM(Table3[[#This Row],[RN Hours Contract]:[Med Aide Hours Contract]])</f>
        <v>0</v>
      </c>
      <c r="X383" s="3">
        <v>0</v>
      </c>
      <c r="Y383" s="3">
        <v>0</v>
      </c>
      <c r="Z383" s="3">
        <v>0</v>
      </c>
      <c r="AA383" s="3">
        <v>0</v>
      </c>
      <c r="AB383" s="3">
        <v>0</v>
      </c>
      <c r="AC383" s="3">
        <v>0</v>
      </c>
      <c r="AD383" s="3">
        <v>0</v>
      </c>
      <c r="AE383" s="3">
        <v>0</v>
      </c>
      <c r="AF383" t="s">
        <v>381</v>
      </c>
      <c r="AG383" s="13">
        <v>4</v>
      </c>
      <c r="AQ383"/>
    </row>
    <row r="384" spans="1:43" x14ac:dyDescent="0.2">
      <c r="A384" t="s">
        <v>407</v>
      </c>
      <c r="B384" t="s">
        <v>792</v>
      </c>
      <c r="C384" t="s">
        <v>865</v>
      </c>
      <c r="D384" t="s">
        <v>1045</v>
      </c>
      <c r="E384" s="3">
        <v>64.166666666666671</v>
      </c>
      <c r="F384" s="3">
        <f>Table3[[#This Row],[Total Hours Nurse Staffing]]/Table3[[#This Row],[MDS Census]]</f>
        <v>3.7150891774891774</v>
      </c>
      <c r="G384" s="3">
        <f>Table3[[#This Row],[Total Direct Care Staff Hours]]/Table3[[#This Row],[MDS Census]]</f>
        <v>3.5534008658008656</v>
      </c>
      <c r="H384" s="3">
        <f>Table3[[#This Row],[Total RN Hours (w/ Admin, DON)]]/Table3[[#This Row],[MDS Census]]</f>
        <v>0.57965887445887443</v>
      </c>
      <c r="I384" s="3">
        <f>Table3[[#This Row],[RN Hours (excl. Admin, DON)]]/Table3[[#This Row],[MDS Census]]</f>
        <v>0.48528658008658004</v>
      </c>
      <c r="J384" s="3">
        <f t="shared" si="6"/>
        <v>238.3848888888889</v>
      </c>
      <c r="K384" s="3">
        <f>SUM(Table3[[#This Row],[RN Hours (excl. Admin, DON)]], Table3[[#This Row],[LPN Hours (excl. Admin)]], Table3[[#This Row],[CNA Hours]], Table3[[#This Row],[NA TR Hours]], Table3[[#This Row],[Med Aide/Tech Hours]])</f>
        <v>228.0098888888889</v>
      </c>
      <c r="L384" s="3">
        <f>SUM(Table3[[#This Row],[RN Hours (excl. Admin, DON)]:[RN DON Hours]])</f>
        <v>37.19477777777778</v>
      </c>
      <c r="M384" s="3">
        <v>31.139222222222223</v>
      </c>
      <c r="N384" s="3">
        <v>6.0555555555555554</v>
      </c>
      <c r="O384" s="3">
        <v>0</v>
      </c>
      <c r="P384" s="3">
        <f>SUM(Table3[[#This Row],[LPN Hours (excl. Admin)]:[LPN Admin Hours]])</f>
        <v>51.408333333333331</v>
      </c>
      <c r="Q384" s="3">
        <v>47.088888888888889</v>
      </c>
      <c r="R384" s="3">
        <v>4.3194444444444446</v>
      </c>
      <c r="S384" s="3">
        <f>SUM(Table3[[#This Row],[CNA Hours]], Table3[[#This Row],[NA TR Hours]], Table3[[#This Row],[Med Aide/Tech Hours]])</f>
        <v>149.78177777777779</v>
      </c>
      <c r="T384" s="3">
        <v>149.69844444444445</v>
      </c>
      <c r="U384" s="3">
        <v>0</v>
      </c>
      <c r="V384" s="3">
        <v>8.3333333333333329E-2</v>
      </c>
      <c r="W384" s="3">
        <f>SUM(Table3[[#This Row],[RN Hours Contract]:[Med Aide Hours Contract]])</f>
        <v>30.823777777777778</v>
      </c>
      <c r="X384" s="3">
        <v>16.961444444444446</v>
      </c>
      <c r="Y384" s="3">
        <v>0</v>
      </c>
      <c r="Z384" s="3">
        <v>0</v>
      </c>
      <c r="AA384" s="3">
        <v>0.4</v>
      </c>
      <c r="AB384" s="3">
        <v>0</v>
      </c>
      <c r="AC384" s="3">
        <v>13.379000000000001</v>
      </c>
      <c r="AD384" s="3">
        <v>0</v>
      </c>
      <c r="AE384" s="3">
        <v>8.3333333333333329E-2</v>
      </c>
      <c r="AF384" t="s">
        <v>382</v>
      </c>
      <c r="AG384" s="13">
        <v>4</v>
      </c>
      <c r="AQ384"/>
    </row>
    <row r="385" spans="1:43" x14ac:dyDescent="0.2">
      <c r="A385" t="s">
        <v>407</v>
      </c>
      <c r="B385" t="s">
        <v>793</v>
      </c>
      <c r="C385" t="s">
        <v>826</v>
      </c>
      <c r="D385" t="s">
        <v>1035</v>
      </c>
      <c r="E385" s="3">
        <v>72.477777777777774</v>
      </c>
      <c r="F385" s="3">
        <f>Table3[[#This Row],[Total Hours Nurse Staffing]]/Table3[[#This Row],[MDS Census]]</f>
        <v>3.8071546834278709</v>
      </c>
      <c r="G385" s="3">
        <f>Table3[[#This Row],[Total Direct Care Staff Hours]]/Table3[[#This Row],[MDS Census]]</f>
        <v>3.5327793959834435</v>
      </c>
      <c r="H385" s="3">
        <f>Table3[[#This Row],[Total RN Hours (w/ Admin, DON)]]/Table3[[#This Row],[MDS Census]]</f>
        <v>0.54579947876743828</v>
      </c>
      <c r="I385" s="3">
        <f>Table3[[#This Row],[RN Hours (excl. Admin, DON)]]/Table3[[#This Row],[MDS Census]]</f>
        <v>0.27598497623792734</v>
      </c>
      <c r="J385" s="3">
        <f t="shared" si="6"/>
        <v>275.93411111111112</v>
      </c>
      <c r="K385" s="3">
        <f>SUM(Table3[[#This Row],[RN Hours (excl. Admin, DON)]], Table3[[#This Row],[LPN Hours (excl. Admin)]], Table3[[#This Row],[CNA Hours]], Table3[[#This Row],[NA TR Hours]], Table3[[#This Row],[Med Aide/Tech Hours]])</f>
        <v>256.048</v>
      </c>
      <c r="L385" s="3">
        <f>SUM(Table3[[#This Row],[RN Hours (excl. Admin, DON)]:[RN DON Hours]])</f>
        <v>39.55833333333333</v>
      </c>
      <c r="M385" s="3">
        <v>20.002777777777776</v>
      </c>
      <c r="N385" s="3">
        <v>13.955555555555556</v>
      </c>
      <c r="O385" s="3">
        <v>5.6</v>
      </c>
      <c r="P385" s="3">
        <f>SUM(Table3[[#This Row],[LPN Hours (excl. Admin)]:[LPN Admin Hours]])</f>
        <v>82.927777777777777</v>
      </c>
      <c r="Q385" s="3">
        <v>82.597222222222229</v>
      </c>
      <c r="R385" s="3">
        <v>0.33055555555555555</v>
      </c>
      <c r="S385" s="3">
        <f>SUM(Table3[[#This Row],[CNA Hours]], Table3[[#This Row],[NA TR Hours]], Table3[[#This Row],[Med Aide/Tech Hours]])</f>
        <v>153.44800000000001</v>
      </c>
      <c r="T385" s="3">
        <v>137.84522222222222</v>
      </c>
      <c r="U385" s="3">
        <v>15.602777777777778</v>
      </c>
      <c r="V385" s="3">
        <v>0</v>
      </c>
      <c r="W385" s="3">
        <f>SUM(Table3[[#This Row],[RN Hours Contract]:[Med Aide Hours Contract]])</f>
        <v>5.1633333333333331</v>
      </c>
      <c r="X385" s="3">
        <v>0.54866666666666675</v>
      </c>
      <c r="Y385" s="3">
        <v>0</v>
      </c>
      <c r="Z385" s="3">
        <v>0</v>
      </c>
      <c r="AA385" s="3">
        <v>0</v>
      </c>
      <c r="AB385" s="3">
        <v>0</v>
      </c>
      <c r="AC385" s="3">
        <v>4.4257777777777774</v>
      </c>
      <c r="AD385" s="3">
        <v>0.18888888888888888</v>
      </c>
      <c r="AE385" s="3">
        <v>0</v>
      </c>
      <c r="AF385" t="s">
        <v>383</v>
      </c>
      <c r="AG385" s="13">
        <v>4</v>
      </c>
      <c r="AQ385"/>
    </row>
    <row r="386" spans="1:43" x14ac:dyDescent="0.2">
      <c r="A386" t="s">
        <v>407</v>
      </c>
      <c r="B386" t="s">
        <v>794</v>
      </c>
      <c r="C386" t="s">
        <v>839</v>
      </c>
      <c r="D386" t="s">
        <v>1043</v>
      </c>
      <c r="E386" s="3">
        <v>88.177777777777777</v>
      </c>
      <c r="F386" s="3">
        <f>Table3[[#This Row],[Total Hours Nurse Staffing]]/Table3[[#This Row],[MDS Census]]</f>
        <v>5.2127709173387098</v>
      </c>
      <c r="G386" s="3">
        <f>Table3[[#This Row],[Total Direct Care Staff Hours]]/Table3[[#This Row],[MDS Census]]</f>
        <v>4.9028099798387101</v>
      </c>
      <c r="H386" s="3">
        <f>Table3[[#This Row],[Total RN Hours (w/ Admin, DON)]]/Table3[[#This Row],[MDS Census]]</f>
        <v>0.57272177419354831</v>
      </c>
      <c r="I386" s="3">
        <f>Table3[[#This Row],[RN Hours (excl. Admin, DON)]]/Table3[[#This Row],[MDS Census]]</f>
        <v>0.32421118951612904</v>
      </c>
      <c r="J386" s="3">
        <f t="shared" si="6"/>
        <v>459.65055555555557</v>
      </c>
      <c r="K386" s="3">
        <f>SUM(Table3[[#This Row],[RN Hours (excl. Admin, DON)]], Table3[[#This Row],[LPN Hours (excl. Admin)]], Table3[[#This Row],[CNA Hours]], Table3[[#This Row],[NA TR Hours]], Table3[[#This Row],[Med Aide/Tech Hours]])</f>
        <v>432.31888888888892</v>
      </c>
      <c r="L386" s="3">
        <f>SUM(Table3[[#This Row],[RN Hours (excl. Admin, DON)]:[RN DON Hours]])</f>
        <v>50.501333333333328</v>
      </c>
      <c r="M386" s="3">
        <v>28.588222222222221</v>
      </c>
      <c r="N386" s="3">
        <v>16.690777777777779</v>
      </c>
      <c r="O386" s="3">
        <v>5.2223333333333342</v>
      </c>
      <c r="P386" s="3">
        <f>SUM(Table3[[#This Row],[LPN Hours (excl. Admin)]:[LPN Admin Hours]])</f>
        <v>117.62977777777778</v>
      </c>
      <c r="Q386" s="3">
        <v>112.21122222222222</v>
      </c>
      <c r="R386" s="3">
        <v>5.4185555555555549</v>
      </c>
      <c r="S386" s="3">
        <f>SUM(Table3[[#This Row],[CNA Hours]], Table3[[#This Row],[NA TR Hours]], Table3[[#This Row],[Med Aide/Tech Hours]])</f>
        <v>291.5194444444445</v>
      </c>
      <c r="T386" s="3">
        <v>281.50277777777779</v>
      </c>
      <c r="U386" s="3">
        <v>5.177777777777778</v>
      </c>
      <c r="V386" s="3">
        <v>4.8388888888888886</v>
      </c>
      <c r="W386" s="3">
        <f>SUM(Table3[[#This Row],[RN Hours Contract]:[Med Aide Hours Contract]])</f>
        <v>0</v>
      </c>
      <c r="X386" s="3">
        <v>0</v>
      </c>
      <c r="Y386" s="3">
        <v>0</v>
      </c>
      <c r="Z386" s="3">
        <v>0</v>
      </c>
      <c r="AA386" s="3">
        <v>0</v>
      </c>
      <c r="AB386" s="3">
        <v>0</v>
      </c>
      <c r="AC386" s="3">
        <v>0</v>
      </c>
      <c r="AD386" s="3">
        <v>0</v>
      </c>
      <c r="AE386" s="3">
        <v>0</v>
      </c>
      <c r="AF386" t="s">
        <v>384</v>
      </c>
      <c r="AG386" s="13">
        <v>4</v>
      </c>
      <c r="AQ386"/>
    </row>
    <row r="387" spans="1:43" x14ac:dyDescent="0.2">
      <c r="A387" t="s">
        <v>407</v>
      </c>
      <c r="B387" t="s">
        <v>795</v>
      </c>
      <c r="C387" t="s">
        <v>880</v>
      </c>
      <c r="D387" t="s">
        <v>1047</v>
      </c>
      <c r="E387" s="3">
        <v>88.155555555555551</v>
      </c>
      <c r="F387" s="3">
        <f>Table3[[#This Row],[Total Hours Nurse Staffing]]/Table3[[#This Row],[MDS Census]]</f>
        <v>4.2139261406604485</v>
      </c>
      <c r="G387" s="3">
        <f>Table3[[#This Row],[Total Direct Care Staff Hours]]/Table3[[#This Row],[MDS Census]]</f>
        <v>3.8877527098563145</v>
      </c>
      <c r="H387" s="3">
        <f>Table3[[#This Row],[Total RN Hours (w/ Admin, DON)]]/Table3[[#This Row],[MDS Census]]</f>
        <v>0.74901688933703059</v>
      </c>
      <c r="I387" s="3">
        <f>Table3[[#This Row],[RN Hours (excl. Admin, DON)]]/Table3[[#This Row],[MDS Census]]</f>
        <v>0.42492311570456265</v>
      </c>
      <c r="J387" s="3">
        <f t="shared" si="6"/>
        <v>371.48099999999999</v>
      </c>
      <c r="K387" s="3">
        <f>SUM(Table3[[#This Row],[RN Hours (excl. Admin, DON)]], Table3[[#This Row],[LPN Hours (excl. Admin)]], Table3[[#This Row],[CNA Hours]], Table3[[#This Row],[NA TR Hours]], Table3[[#This Row],[Med Aide/Tech Hours]])</f>
        <v>342.72699999999998</v>
      </c>
      <c r="L387" s="3">
        <f>SUM(Table3[[#This Row],[RN Hours (excl. Admin, DON)]:[RN DON Hours]])</f>
        <v>66.03</v>
      </c>
      <c r="M387" s="3">
        <v>37.459333333333333</v>
      </c>
      <c r="N387" s="3">
        <v>16.77622222222222</v>
      </c>
      <c r="O387" s="3">
        <v>11.794444444444444</v>
      </c>
      <c r="P387" s="3">
        <f>SUM(Table3[[#This Row],[LPN Hours (excl. Admin)]:[LPN Admin Hours]])</f>
        <v>101.96300000000001</v>
      </c>
      <c r="Q387" s="3">
        <v>101.77966666666667</v>
      </c>
      <c r="R387" s="3">
        <v>0.18333333333333332</v>
      </c>
      <c r="S387" s="3">
        <f>SUM(Table3[[#This Row],[CNA Hours]], Table3[[#This Row],[NA TR Hours]], Table3[[#This Row],[Med Aide/Tech Hours]])</f>
        <v>203.48799999999997</v>
      </c>
      <c r="T387" s="3">
        <v>203.48799999999997</v>
      </c>
      <c r="U387" s="3">
        <v>0</v>
      </c>
      <c r="V387" s="3">
        <v>0</v>
      </c>
      <c r="W387" s="3">
        <f>SUM(Table3[[#This Row],[RN Hours Contract]:[Med Aide Hours Contract]])</f>
        <v>16.819111111111109</v>
      </c>
      <c r="X387" s="3">
        <v>6.1163333333333325</v>
      </c>
      <c r="Y387" s="3">
        <v>0</v>
      </c>
      <c r="Z387" s="3">
        <v>0</v>
      </c>
      <c r="AA387" s="3">
        <v>1.9154444444444445</v>
      </c>
      <c r="AB387" s="3">
        <v>0</v>
      </c>
      <c r="AC387" s="3">
        <v>8.7873333333333328</v>
      </c>
      <c r="AD387" s="3">
        <v>0</v>
      </c>
      <c r="AE387" s="3">
        <v>0</v>
      </c>
      <c r="AF387" t="s">
        <v>385</v>
      </c>
      <c r="AG387" s="13">
        <v>4</v>
      </c>
      <c r="AQ387"/>
    </row>
    <row r="388" spans="1:43" x14ac:dyDescent="0.2">
      <c r="A388" t="s">
        <v>407</v>
      </c>
      <c r="B388" t="s">
        <v>796</v>
      </c>
      <c r="C388" t="s">
        <v>839</v>
      </c>
      <c r="D388" t="s">
        <v>1043</v>
      </c>
      <c r="E388" s="3">
        <v>61.366666666666667</v>
      </c>
      <c r="F388" s="3">
        <f>Table3[[#This Row],[Total Hours Nurse Staffing]]/Table3[[#This Row],[MDS Census]]</f>
        <v>4.1488176715553138</v>
      </c>
      <c r="G388" s="3">
        <f>Table3[[#This Row],[Total Direct Care Staff Hours]]/Table3[[#This Row],[MDS Census]]</f>
        <v>3.8883613977910558</v>
      </c>
      <c r="H388" s="3">
        <f>Table3[[#This Row],[Total RN Hours (w/ Admin, DON)]]/Table3[[#This Row],[MDS Census]]</f>
        <v>0.85315951475647289</v>
      </c>
      <c r="I388" s="3">
        <f>Table3[[#This Row],[RN Hours (excl. Admin, DON)]]/Table3[[#This Row],[MDS Census]]</f>
        <v>0.59270324099221439</v>
      </c>
      <c r="J388" s="3">
        <f t="shared" si="6"/>
        <v>254.59911111111111</v>
      </c>
      <c r="K388" s="3">
        <f>SUM(Table3[[#This Row],[RN Hours (excl. Admin, DON)]], Table3[[#This Row],[LPN Hours (excl. Admin)]], Table3[[#This Row],[CNA Hours]], Table3[[#This Row],[NA TR Hours]], Table3[[#This Row],[Med Aide/Tech Hours]])</f>
        <v>238.61577777777779</v>
      </c>
      <c r="L388" s="3">
        <f>SUM(Table3[[#This Row],[RN Hours (excl. Admin, DON)]:[RN DON Hours]])</f>
        <v>52.355555555555554</v>
      </c>
      <c r="M388" s="3">
        <v>36.37222222222222</v>
      </c>
      <c r="N388" s="3">
        <v>10.294444444444444</v>
      </c>
      <c r="O388" s="3">
        <v>5.6888888888888891</v>
      </c>
      <c r="P388" s="3">
        <f>SUM(Table3[[#This Row],[LPN Hours (excl. Admin)]:[LPN Admin Hours]])</f>
        <v>62.524888888888889</v>
      </c>
      <c r="Q388" s="3">
        <v>62.524888888888889</v>
      </c>
      <c r="R388" s="3">
        <v>0</v>
      </c>
      <c r="S388" s="3">
        <f>SUM(Table3[[#This Row],[CNA Hours]], Table3[[#This Row],[NA TR Hours]], Table3[[#This Row],[Med Aide/Tech Hours]])</f>
        <v>139.71866666666668</v>
      </c>
      <c r="T388" s="3">
        <v>117.01977777777779</v>
      </c>
      <c r="U388" s="3">
        <v>22.698888888888892</v>
      </c>
      <c r="V388" s="3">
        <v>0</v>
      </c>
      <c r="W388" s="3">
        <f>SUM(Table3[[#This Row],[RN Hours Contract]:[Med Aide Hours Contract]])</f>
        <v>15.641888888888891</v>
      </c>
      <c r="X388" s="3">
        <v>0</v>
      </c>
      <c r="Y388" s="3">
        <v>0</v>
      </c>
      <c r="Z388" s="3">
        <v>0</v>
      </c>
      <c r="AA388" s="3">
        <v>2.2137777777777781</v>
      </c>
      <c r="AB388" s="3">
        <v>0</v>
      </c>
      <c r="AC388" s="3">
        <v>11.722555555555557</v>
      </c>
      <c r="AD388" s="3">
        <v>1.7055555555555555</v>
      </c>
      <c r="AE388" s="3">
        <v>0</v>
      </c>
      <c r="AF388" t="s">
        <v>386</v>
      </c>
      <c r="AG388" s="13">
        <v>4</v>
      </c>
      <c r="AQ388"/>
    </row>
    <row r="389" spans="1:43" x14ac:dyDescent="0.2">
      <c r="A389" t="s">
        <v>407</v>
      </c>
      <c r="B389" t="s">
        <v>797</v>
      </c>
      <c r="C389" t="s">
        <v>896</v>
      </c>
      <c r="D389" t="s">
        <v>1048</v>
      </c>
      <c r="E389" s="3">
        <v>88.488888888888894</v>
      </c>
      <c r="F389" s="3">
        <f>Table3[[#This Row],[Total Hours Nurse Staffing]]/Table3[[#This Row],[MDS Census]]</f>
        <v>4.5400866398794575</v>
      </c>
      <c r="G389" s="3">
        <f>Table3[[#This Row],[Total Direct Care Staff Hours]]/Table3[[#This Row],[MDS Census]]</f>
        <v>4.220326469110999</v>
      </c>
      <c r="H389" s="3">
        <f>Table3[[#This Row],[Total RN Hours (w/ Admin, DON)]]/Table3[[#This Row],[MDS Census]]</f>
        <v>0.85997237569060769</v>
      </c>
      <c r="I389" s="3">
        <f>Table3[[#This Row],[RN Hours (excl. Admin, DON)]]/Table3[[#This Row],[MDS Census]]</f>
        <v>0.59998116524359613</v>
      </c>
      <c r="J389" s="3">
        <f t="shared" ref="J389:J408" si="7">SUM(L389,P389,S389)</f>
        <v>401.74722222222226</v>
      </c>
      <c r="K389" s="3">
        <f>SUM(Table3[[#This Row],[RN Hours (excl. Admin, DON)]], Table3[[#This Row],[LPN Hours (excl. Admin)]], Table3[[#This Row],[CNA Hours]], Table3[[#This Row],[NA TR Hours]], Table3[[#This Row],[Med Aide/Tech Hours]])</f>
        <v>373.452</v>
      </c>
      <c r="L389" s="3">
        <f>SUM(Table3[[#This Row],[RN Hours (excl. Admin, DON)]:[RN DON Hours]])</f>
        <v>76.097999999999999</v>
      </c>
      <c r="M389" s="3">
        <v>53.091666666666669</v>
      </c>
      <c r="N389" s="3">
        <v>17.761888888888887</v>
      </c>
      <c r="O389" s="3">
        <v>5.2444444444444445</v>
      </c>
      <c r="P389" s="3">
        <f>SUM(Table3[[#This Row],[LPN Hours (excl. Admin)]:[LPN Admin Hours]])</f>
        <v>99.702777777777783</v>
      </c>
      <c r="Q389" s="3">
        <v>94.413888888888891</v>
      </c>
      <c r="R389" s="3">
        <v>5.2888888888888888</v>
      </c>
      <c r="S389" s="3">
        <f>SUM(Table3[[#This Row],[CNA Hours]], Table3[[#This Row],[NA TR Hours]], Table3[[#This Row],[Med Aide/Tech Hours]])</f>
        <v>225.94644444444444</v>
      </c>
      <c r="T389" s="3">
        <v>216.89366666666666</v>
      </c>
      <c r="U389" s="3">
        <v>9.0527777777777771</v>
      </c>
      <c r="V389" s="3">
        <v>0</v>
      </c>
      <c r="W389" s="3">
        <f>SUM(Table3[[#This Row],[RN Hours Contract]:[Med Aide Hours Contract]])</f>
        <v>0.24444444444444444</v>
      </c>
      <c r="X389" s="3">
        <v>0.24444444444444444</v>
      </c>
      <c r="Y389" s="3">
        <v>0</v>
      </c>
      <c r="Z389" s="3">
        <v>0</v>
      </c>
      <c r="AA389" s="3">
        <v>0</v>
      </c>
      <c r="AB389" s="3">
        <v>0</v>
      </c>
      <c r="AC389" s="3">
        <v>0</v>
      </c>
      <c r="AD389" s="3">
        <v>0</v>
      </c>
      <c r="AE389" s="3">
        <v>0</v>
      </c>
      <c r="AF389" t="s">
        <v>387</v>
      </c>
      <c r="AG389" s="13">
        <v>4</v>
      </c>
      <c r="AQ389"/>
    </row>
    <row r="390" spans="1:43" x14ac:dyDescent="0.2">
      <c r="A390" t="s">
        <v>407</v>
      </c>
      <c r="B390" t="s">
        <v>798</v>
      </c>
      <c r="C390" t="s">
        <v>952</v>
      </c>
      <c r="D390" t="s">
        <v>1033</v>
      </c>
      <c r="E390" s="3">
        <v>19.488888888888887</v>
      </c>
      <c r="F390" s="3">
        <f>Table3[[#This Row],[Total Hours Nurse Staffing]]/Table3[[#This Row],[MDS Census]]</f>
        <v>6.1318415051311286</v>
      </c>
      <c r="G390" s="3">
        <f>Table3[[#This Row],[Total Direct Care Staff Hours]]/Table3[[#This Row],[MDS Census]]</f>
        <v>5.8607468643101486</v>
      </c>
      <c r="H390" s="3">
        <f>Table3[[#This Row],[Total RN Hours (w/ Admin, DON)]]/Table3[[#This Row],[MDS Census]]</f>
        <v>0.73754275940706959</v>
      </c>
      <c r="I390" s="3">
        <f>Table3[[#This Row],[RN Hours (excl. Admin, DON)]]/Table3[[#This Row],[MDS Census]]</f>
        <v>0.46644811858608898</v>
      </c>
      <c r="J390" s="3">
        <f t="shared" si="7"/>
        <v>119.50277777777777</v>
      </c>
      <c r="K390" s="3">
        <f>SUM(Table3[[#This Row],[RN Hours (excl. Admin, DON)]], Table3[[#This Row],[LPN Hours (excl. Admin)]], Table3[[#This Row],[CNA Hours]], Table3[[#This Row],[NA TR Hours]], Table3[[#This Row],[Med Aide/Tech Hours]])</f>
        <v>114.21944444444443</v>
      </c>
      <c r="L390" s="3">
        <f>SUM(Table3[[#This Row],[RN Hours (excl. Admin, DON)]:[RN DON Hours]])</f>
        <v>14.373888888888889</v>
      </c>
      <c r="M390" s="3">
        <v>9.0905555555555555</v>
      </c>
      <c r="N390" s="3">
        <v>1.461111111111111</v>
      </c>
      <c r="O390" s="3">
        <v>3.8222222222222224</v>
      </c>
      <c r="P390" s="3">
        <f>SUM(Table3[[#This Row],[LPN Hours (excl. Admin)]:[LPN Admin Hours]])</f>
        <v>35.028777777777776</v>
      </c>
      <c r="Q390" s="3">
        <v>35.028777777777776</v>
      </c>
      <c r="R390" s="3">
        <v>0</v>
      </c>
      <c r="S390" s="3">
        <f>SUM(Table3[[#This Row],[CNA Hours]], Table3[[#This Row],[NA TR Hours]], Table3[[#This Row],[Med Aide/Tech Hours]])</f>
        <v>70.100111111111104</v>
      </c>
      <c r="T390" s="3">
        <v>62.197333333333333</v>
      </c>
      <c r="U390" s="3">
        <v>0</v>
      </c>
      <c r="V390" s="3">
        <v>7.9027777777777777</v>
      </c>
      <c r="W390" s="3">
        <f>SUM(Table3[[#This Row],[RN Hours Contract]:[Med Aide Hours Contract]])</f>
        <v>34.736111111111107</v>
      </c>
      <c r="X390" s="3">
        <v>3.1850000000000005</v>
      </c>
      <c r="Y390" s="3">
        <v>0</v>
      </c>
      <c r="Z390" s="3">
        <v>0</v>
      </c>
      <c r="AA390" s="3">
        <v>2.3371111111111107</v>
      </c>
      <c r="AB390" s="3">
        <v>0</v>
      </c>
      <c r="AC390" s="3">
        <v>29.213999999999999</v>
      </c>
      <c r="AD390" s="3">
        <v>0</v>
      </c>
      <c r="AE390" s="3">
        <v>0</v>
      </c>
      <c r="AF390" t="s">
        <v>388</v>
      </c>
      <c r="AG390" s="13">
        <v>4</v>
      </c>
      <c r="AQ390"/>
    </row>
    <row r="391" spans="1:43" x14ac:dyDescent="0.2">
      <c r="A391" t="s">
        <v>407</v>
      </c>
      <c r="B391" t="s">
        <v>799</v>
      </c>
      <c r="C391" t="s">
        <v>920</v>
      </c>
      <c r="D391" t="s">
        <v>1068</v>
      </c>
      <c r="E391" s="3">
        <v>85.911111111111111</v>
      </c>
      <c r="F391" s="3">
        <f>Table3[[#This Row],[Total Hours Nurse Staffing]]/Table3[[#This Row],[MDS Census]]</f>
        <v>4.8733962752198652</v>
      </c>
      <c r="G391" s="3">
        <f>Table3[[#This Row],[Total Direct Care Staff Hours]]/Table3[[#This Row],[MDS Census]]</f>
        <v>4.3671197620279356</v>
      </c>
      <c r="H391" s="3">
        <f>Table3[[#This Row],[Total RN Hours (w/ Admin, DON)]]/Table3[[#This Row],[MDS Census]]</f>
        <v>1.0106906363166064</v>
      </c>
      <c r="I391" s="3">
        <f>Table3[[#This Row],[RN Hours (excl. Admin, DON)]]/Table3[[#This Row],[MDS Census]]</f>
        <v>0.56523279875840671</v>
      </c>
      <c r="J391" s="3">
        <f t="shared" si="7"/>
        <v>418.67888888888888</v>
      </c>
      <c r="K391" s="3">
        <f>SUM(Table3[[#This Row],[RN Hours (excl. Admin, DON)]], Table3[[#This Row],[LPN Hours (excl. Admin)]], Table3[[#This Row],[CNA Hours]], Table3[[#This Row],[NA TR Hours]], Table3[[#This Row],[Med Aide/Tech Hours]])</f>
        <v>375.18411111111112</v>
      </c>
      <c r="L391" s="3">
        <f>SUM(Table3[[#This Row],[RN Hours (excl. Admin, DON)]:[RN DON Hours]])</f>
        <v>86.829555555555558</v>
      </c>
      <c r="M391" s="3">
        <v>48.559777777777782</v>
      </c>
      <c r="N391" s="3">
        <v>32.580888888888886</v>
      </c>
      <c r="O391" s="3">
        <v>5.6888888888888891</v>
      </c>
      <c r="P391" s="3">
        <f>SUM(Table3[[#This Row],[LPN Hours (excl. Admin)]:[LPN Admin Hours]])</f>
        <v>89.552888888888887</v>
      </c>
      <c r="Q391" s="3">
        <v>84.327888888888893</v>
      </c>
      <c r="R391" s="3">
        <v>5.2249999999999996</v>
      </c>
      <c r="S391" s="3">
        <f>SUM(Table3[[#This Row],[CNA Hours]], Table3[[#This Row],[NA TR Hours]], Table3[[#This Row],[Med Aide/Tech Hours]])</f>
        <v>242.29644444444446</v>
      </c>
      <c r="T391" s="3">
        <v>239.53533333333334</v>
      </c>
      <c r="U391" s="3">
        <v>2.7611111111111111</v>
      </c>
      <c r="V391" s="3">
        <v>0</v>
      </c>
      <c r="W391" s="3">
        <f>SUM(Table3[[#This Row],[RN Hours Contract]:[Med Aide Hours Contract]])</f>
        <v>0.32777777777777778</v>
      </c>
      <c r="X391" s="3">
        <v>0.32777777777777778</v>
      </c>
      <c r="Y391" s="3">
        <v>0</v>
      </c>
      <c r="Z391" s="3">
        <v>0</v>
      </c>
      <c r="AA391" s="3">
        <v>0</v>
      </c>
      <c r="AB391" s="3">
        <v>0</v>
      </c>
      <c r="AC391" s="3">
        <v>0</v>
      </c>
      <c r="AD391" s="3">
        <v>0</v>
      </c>
      <c r="AE391" s="3">
        <v>0</v>
      </c>
      <c r="AF391" t="s">
        <v>389</v>
      </c>
      <c r="AG391" s="13">
        <v>4</v>
      </c>
      <c r="AQ391"/>
    </row>
    <row r="392" spans="1:43" x14ac:dyDescent="0.2">
      <c r="A392" t="s">
        <v>407</v>
      </c>
      <c r="B392" t="s">
        <v>800</v>
      </c>
      <c r="C392" t="s">
        <v>998</v>
      </c>
      <c r="D392" t="s">
        <v>1047</v>
      </c>
      <c r="E392" s="3">
        <v>88.966666666666669</v>
      </c>
      <c r="F392" s="3">
        <f>Table3[[#This Row],[Total Hours Nurse Staffing]]/Table3[[#This Row],[MDS Census]]</f>
        <v>2.8850693143499431</v>
      </c>
      <c r="G392" s="3">
        <f>Table3[[#This Row],[Total Direct Care Staff Hours]]/Table3[[#This Row],[MDS Census]]</f>
        <v>2.5972898713625581</v>
      </c>
      <c r="H392" s="3">
        <f>Table3[[#This Row],[Total RN Hours (w/ Admin, DON)]]/Table3[[#This Row],[MDS Census]]</f>
        <v>0.26370675658798554</v>
      </c>
      <c r="I392" s="3">
        <f>Table3[[#This Row],[RN Hours (excl. Admin, DON)]]/Table3[[#This Row],[MDS Census]]</f>
        <v>0.11308854752091919</v>
      </c>
      <c r="J392" s="3">
        <f t="shared" si="7"/>
        <v>256.67499999999995</v>
      </c>
      <c r="K392" s="3">
        <f>SUM(Table3[[#This Row],[RN Hours (excl. Admin, DON)]], Table3[[#This Row],[LPN Hours (excl. Admin)]], Table3[[#This Row],[CNA Hours]], Table3[[#This Row],[NA TR Hours]], Table3[[#This Row],[Med Aide/Tech Hours]])</f>
        <v>231.07222222222225</v>
      </c>
      <c r="L392" s="3">
        <f>SUM(Table3[[#This Row],[RN Hours (excl. Admin, DON)]:[RN DON Hours]])</f>
        <v>23.461111111111112</v>
      </c>
      <c r="M392" s="3">
        <v>10.061111111111112</v>
      </c>
      <c r="N392" s="3">
        <v>10.822222222222223</v>
      </c>
      <c r="O392" s="3">
        <v>2.5777777777777779</v>
      </c>
      <c r="P392" s="3">
        <f>SUM(Table3[[#This Row],[LPN Hours (excl. Admin)]:[LPN Admin Hours]])</f>
        <v>71.313888888888897</v>
      </c>
      <c r="Q392" s="3">
        <v>59.111111111111114</v>
      </c>
      <c r="R392" s="3">
        <v>12.202777777777778</v>
      </c>
      <c r="S392" s="3">
        <f>SUM(Table3[[#This Row],[CNA Hours]], Table3[[#This Row],[NA TR Hours]], Table3[[#This Row],[Med Aide/Tech Hours]])</f>
        <v>161.89999999999998</v>
      </c>
      <c r="T392" s="3">
        <v>102.9</v>
      </c>
      <c r="U392" s="3">
        <v>39.049999999999997</v>
      </c>
      <c r="V392" s="3">
        <v>19.95</v>
      </c>
      <c r="W392" s="3">
        <f>SUM(Table3[[#This Row],[RN Hours Contract]:[Med Aide Hours Contract]])</f>
        <v>0</v>
      </c>
      <c r="X392" s="3">
        <v>0</v>
      </c>
      <c r="Y392" s="3">
        <v>0</v>
      </c>
      <c r="Z392" s="3">
        <v>0</v>
      </c>
      <c r="AA392" s="3">
        <v>0</v>
      </c>
      <c r="AB392" s="3">
        <v>0</v>
      </c>
      <c r="AC392" s="3">
        <v>0</v>
      </c>
      <c r="AD392" s="3">
        <v>0</v>
      </c>
      <c r="AE392" s="3">
        <v>0</v>
      </c>
      <c r="AF392" t="s">
        <v>390</v>
      </c>
      <c r="AG392" s="13">
        <v>4</v>
      </c>
      <c r="AQ392"/>
    </row>
    <row r="393" spans="1:43" x14ac:dyDescent="0.2">
      <c r="A393" t="s">
        <v>407</v>
      </c>
      <c r="B393" t="s">
        <v>801</v>
      </c>
      <c r="C393" t="s">
        <v>1007</v>
      </c>
      <c r="D393" t="s">
        <v>1046</v>
      </c>
      <c r="E393" s="3">
        <v>55.033333333333331</v>
      </c>
      <c r="F393" s="3">
        <f>Table3[[#This Row],[Total Hours Nurse Staffing]]/Table3[[#This Row],[MDS Census]]</f>
        <v>4.5569190389662833</v>
      </c>
      <c r="G393" s="3">
        <f>Table3[[#This Row],[Total Direct Care Staff Hours]]/Table3[[#This Row],[MDS Census]]</f>
        <v>4.1188007268322222</v>
      </c>
      <c r="H393" s="3">
        <f>Table3[[#This Row],[Total RN Hours (w/ Admin, DON)]]/Table3[[#This Row],[MDS Census]]</f>
        <v>0.89575206945285679</v>
      </c>
      <c r="I393" s="3">
        <f>Table3[[#This Row],[RN Hours (excl. Admin, DON)]]/Table3[[#This Row],[MDS Census]]</f>
        <v>0.51769836462749852</v>
      </c>
      <c r="J393" s="3">
        <f t="shared" si="7"/>
        <v>250.78244444444442</v>
      </c>
      <c r="K393" s="3">
        <f>SUM(Table3[[#This Row],[RN Hours (excl. Admin, DON)]], Table3[[#This Row],[LPN Hours (excl. Admin)]], Table3[[#This Row],[CNA Hours]], Table3[[#This Row],[NA TR Hours]], Table3[[#This Row],[Med Aide/Tech Hours]])</f>
        <v>226.67133333333331</v>
      </c>
      <c r="L393" s="3">
        <f>SUM(Table3[[#This Row],[RN Hours (excl. Admin, DON)]:[RN DON Hours]])</f>
        <v>49.29622222222222</v>
      </c>
      <c r="M393" s="3">
        <v>28.490666666666666</v>
      </c>
      <c r="N393" s="3">
        <v>15.672222222222222</v>
      </c>
      <c r="O393" s="3">
        <v>5.1333333333333337</v>
      </c>
      <c r="P393" s="3">
        <f>SUM(Table3[[#This Row],[LPN Hours (excl. Admin)]:[LPN Admin Hours]])</f>
        <v>74.447000000000003</v>
      </c>
      <c r="Q393" s="3">
        <v>71.141444444444446</v>
      </c>
      <c r="R393" s="3">
        <v>3.3055555555555554</v>
      </c>
      <c r="S393" s="3">
        <f>SUM(Table3[[#This Row],[CNA Hours]], Table3[[#This Row],[NA TR Hours]], Table3[[#This Row],[Med Aide/Tech Hours]])</f>
        <v>127.03922222222222</v>
      </c>
      <c r="T393" s="3">
        <v>125.82866666666666</v>
      </c>
      <c r="U393" s="3">
        <v>0</v>
      </c>
      <c r="V393" s="3">
        <v>1.2105555555555556</v>
      </c>
      <c r="W393" s="3">
        <f>SUM(Table3[[#This Row],[RN Hours Contract]:[Med Aide Hours Contract]])</f>
        <v>84.36944444444444</v>
      </c>
      <c r="X393" s="3">
        <v>5.6944444444444446</v>
      </c>
      <c r="Y393" s="3">
        <v>0</v>
      </c>
      <c r="Z393" s="3">
        <v>0</v>
      </c>
      <c r="AA393" s="3">
        <v>14.727777777777778</v>
      </c>
      <c r="AB393" s="3">
        <v>0</v>
      </c>
      <c r="AC393" s="3">
        <v>63.947222222222223</v>
      </c>
      <c r="AD393" s="3">
        <v>0</v>
      </c>
      <c r="AE393" s="3">
        <v>0</v>
      </c>
      <c r="AF393" t="s">
        <v>391</v>
      </c>
      <c r="AG393" s="13">
        <v>4</v>
      </c>
      <c r="AQ393"/>
    </row>
    <row r="394" spans="1:43" x14ac:dyDescent="0.2">
      <c r="A394" t="s">
        <v>407</v>
      </c>
      <c r="B394" t="s">
        <v>802</v>
      </c>
      <c r="C394" t="s">
        <v>873</v>
      </c>
      <c r="D394" t="s">
        <v>1046</v>
      </c>
      <c r="E394" s="3">
        <v>82.7</v>
      </c>
      <c r="F394" s="3">
        <f>Table3[[#This Row],[Total Hours Nurse Staffing]]/Table3[[#This Row],[MDS Census]]</f>
        <v>3.2288324600295573</v>
      </c>
      <c r="G394" s="3">
        <f>Table3[[#This Row],[Total Direct Care Staff Hours]]/Table3[[#This Row],[MDS Census]]</f>
        <v>3.0527475480317072</v>
      </c>
      <c r="H394" s="3">
        <f>Table3[[#This Row],[Total RN Hours (w/ Admin, DON)]]/Table3[[#This Row],[MDS Census]]</f>
        <v>0.59553943302431822</v>
      </c>
      <c r="I394" s="3">
        <f>Table3[[#This Row],[RN Hours (excl. Admin, DON)]]/Table3[[#This Row],[MDS Census]]</f>
        <v>0.47299476017734782</v>
      </c>
      <c r="J394" s="3">
        <f t="shared" si="7"/>
        <v>267.02444444444438</v>
      </c>
      <c r="K394" s="3">
        <f>SUM(Table3[[#This Row],[RN Hours (excl. Admin, DON)]], Table3[[#This Row],[LPN Hours (excl. Admin)]], Table3[[#This Row],[CNA Hours]], Table3[[#This Row],[NA TR Hours]], Table3[[#This Row],[Med Aide/Tech Hours]])</f>
        <v>252.46222222222218</v>
      </c>
      <c r="L394" s="3">
        <f>SUM(Table3[[#This Row],[RN Hours (excl. Admin, DON)]:[RN DON Hours]])</f>
        <v>49.251111111111115</v>
      </c>
      <c r="M394" s="3">
        <v>39.116666666666667</v>
      </c>
      <c r="N394" s="3">
        <v>5.1566666666666663</v>
      </c>
      <c r="O394" s="3">
        <v>4.9777777777777787</v>
      </c>
      <c r="P394" s="3">
        <f>SUM(Table3[[#This Row],[LPN Hours (excl. Admin)]:[LPN Admin Hours]])</f>
        <v>82.49444444444444</v>
      </c>
      <c r="Q394" s="3">
        <v>78.066666666666663</v>
      </c>
      <c r="R394" s="3">
        <v>4.427777777777778</v>
      </c>
      <c r="S394" s="3">
        <f>SUM(Table3[[#This Row],[CNA Hours]], Table3[[#This Row],[NA TR Hours]], Table3[[#This Row],[Med Aide/Tech Hours]])</f>
        <v>135.27888888888887</v>
      </c>
      <c r="T394" s="3">
        <v>120.75888888888888</v>
      </c>
      <c r="U394" s="3">
        <v>3.4555555555555557</v>
      </c>
      <c r="V394" s="3">
        <v>11.064444444444446</v>
      </c>
      <c r="W394" s="3">
        <f>SUM(Table3[[#This Row],[RN Hours Contract]:[Med Aide Hours Contract]])</f>
        <v>0</v>
      </c>
      <c r="X394" s="3">
        <v>0</v>
      </c>
      <c r="Y394" s="3">
        <v>0</v>
      </c>
      <c r="Z394" s="3">
        <v>0</v>
      </c>
      <c r="AA394" s="3">
        <v>0</v>
      </c>
      <c r="AB394" s="3">
        <v>0</v>
      </c>
      <c r="AC394" s="3">
        <v>0</v>
      </c>
      <c r="AD394" s="3">
        <v>0</v>
      </c>
      <c r="AE394" s="3">
        <v>0</v>
      </c>
      <c r="AF394" t="s">
        <v>392</v>
      </c>
      <c r="AG394" s="13">
        <v>4</v>
      </c>
      <c r="AQ394"/>
    </row>
    <row r="395" spans="1:43" x14ac:dyDescent="0.2">
      <c r="A395" t="s">
        <v>407</v>
      </c>
      <c r="B395" t="s">
        <v>803</v>
      </c>
      <c r="C395" t="s">
        <v>873</v>
      </c>
      <c r="D395" t="s">
        <v>1046</v>
      </c>
      <c r="E395" s="3">
        <v>7.2</v>
      </c>
      <c r="F395" s="3">
        <f>Table3[[#This Row],[Total Hours Nurse Staffing]]/Table3[[#This Row],[MDS Census]]</f>
        <v>10.1291512345679</v>
      </c>
      <c r="G395" s="3">
        <f>Table3[[#This Row],[Total Direct Care Staff Hours]]/Table3[[#This Row],[MDS Census]]</f>
        <v>8.5103240740740738</v>
      </c>
      <c r="H395" s="3">
        <f>Table3[[#This Row],[Total RN Hours (w/ Admin, DON)]]/Table3[[#This Row],[MDS Census]]</f>
        <v>4.0140432098765428</v>
      </c>
      <c r="I395" s="3">
        <f>Table3[[#This Row],[RN Hours (excl. Admin, DON)]]/Table3[[#This Row],[MDS Census]]</f>
        <v>2.3952160493827157</v>
      </c>
      <c r="J395" s="3">
        <f t="shared" si="7"/>
        <v>72.929888888888883</v>
      </c>
      <c r="K395" s="3">
        <f>SUM(Table3[[#This Row],[RN Hours (excl. Admin, DON)]], Table3[[#This Row],[LPN Hours (excl. Admin)]], Table3[[#This Row],[CNA Hours]], Table3[[#This Row],[NA TR Hours]], Table3[[#This Row],[Med Aide/Tech Hours]])</f>
        <v>61.274333333333331</v>
      </c>
      <c r="L395" s="3">
        <f>SUM(Table3[[#This Row],[RN Hours (excl. Admin, DON)]:[RN DON Hours]])</f>
        <v>28.90111111111111</v>
      </c>
      <c r="M395" s="3">
        <v>17.245555555555555</v>
      </c>
      <c r="N395" s="3">
        <v>5.9888888888888889</v>
      </c>
      <c r="O395" s="3">
        <v>5.666666666666667</v>
      </c>
      <c r="P395" s="3">
        <f>SUM(Table3[[#This Row],[LPN Hours (excl. Admin)]:[LPN Admin Hours]])</f>
        <v>18.859333333333332</v>
      </c>
      <c r="Q395" s="3">
        <v>18.859333333333332</v>
      </c>
      <c r="R395" s="3">
        <v>0</v>
      </c>
      <c r="S395" s="3">
        <f>SUM(Table3[[#This Row],[CNA Hours]], Table3[[#This Row],[NA TR Hours]], Table3[[#This Row],[Med Aide/Tech Hours]])</f>
        <v>25.169444444444441</v>
      </c>
      <c r="T395" s="3">
        <v>24.730999999999998</v>
      </c>
      <c r="U395" s="3">
        <v>0</v>
      </c>
      <c r="V395" s="3">
        <v>0.43844444444444436</v>
      </c>
      <c r="W395" s="3">
        <f>SUM(Table3[[#This Row],[RN Hours Contract]:[Med Aide Hours Contract]])</f>
        <v>1.3333333333333332E-2</v>
      </c>
      <c r="X395" s="3">
        <v>0</v>
      </c>
      <c r="Y395" s="3">
        <v>0</v>
      </c>
      <c r="Z395" s="3">
        <v>0</v>
      </c>
      <c r="AA395" s="3">
        <v>1.3333333333333332E-2</v>
      </c>
      <c r="AB395" s="3">
        <v>0</v>
      </c>
      <c r="AC395" s="3">
        <v>0</v>
      </c>
      <c r="AD395" s="3">
        <v>0</v>
      </c>
      <c r="AE395" s="3">
        <v>0</v>
      </c>
      <c r="AF395" t="s">
        <v>393</v>
      </c>
      <c r="AG395" s="13">
        <v>4</v>
      </c>
      <c r="AQ395"/>
    </row>
    <row r="396" spans="1:43" x14ac:dyDescent="0.2">
      <c r="A396" t="s">
        <v>407</v>
      </c>
      <c r="B396" t="s">
        <v>804</v>
      </c>
      <c r="C396" t="s">
        <v>913</v>
      </c>
      <c r="D396" t="s">
        <v>1033</v>
      </c>
      <c r="E396" s="3">
        <v>75.522222222222226</v>
      </c>
      <c r="F396" s="3">
        <f>Table3[[#This Row],[Total Hours Nurse Staffing]]/Table3[[#This Row],[MDS Census]]</f>
        <v>4.7970545829042219</v>
      </c>
      <c r="G396" s="3">
        <f>Table3[[#This Row],[Total Direct Care Staff Hours]]/Table3[[#This Row],[MDS Census]]</f>
        <v>4.309780785640724</v>
      </c>
      <c r="H396" s="3">
        <f>Table3[[#This Row],[Total RN Hours (w/ Admin, DON)]]/Table3[[#This Row],[MDS Census]]</f>
        <v>0.67762395174341605</v>
      </c>
      <c r="I396" s="3">
        <f>Table3[[#This Row],[RN Hours (excl. Admin, DON)]]/Table3[[#This Row],[MDS Census]]</f>
        <v>0.33773135206708838</v>
      </c>
      <c r="J396" s="3">
        <f t="shared" si="7"/>
        <v>362.28422222222218</v>
      </c>
      <c r="K396" s="3">
        <f>SUM(Table3[[#This Row],[RN Hours (excl. Admin, DON)]], Table3[[#This Row],[LPN Hours (excl. Admin)]], Table3[[#This Row],[CNA Hours]], Table3[[#This Row],[NA TR Hours]], Table3[[#This Row],[Med Aide/Tech Hours]])</f>
        <v>325.48422222222223</v>
      </c>
      <c r="L396" s="3">
        <f>SUM(Table3[[#This Row],[RN Hours (excl. Admin, DON)]:[RN DON Hours]])</f>
        <v>51.175666666666658</v>
      </c>
      <c r="M396" s="3">
        <v>25.50622222222222</v>
      </c>
      <c r="N396" s="3">
        <v>20.602777777777778</v>
      </c>
      <c r="O396" s="3">
        <v>5.0666666666666664</v>
      </c>
      <c r="P396" s="3">
        <f>SUM(Table3[[#This Row],[LPN Hours (excl. Admin)]:[LPN Admin Hours]])</f>
        <v>79.827777777777783</v>
      </c>
      <c r="Q396" s="3">
        <v>68.697222222222223</v>
      </c>
      <c r="R396" s="3">
        <v>11.130555555555556</v>
      </c>
      <c r="S396" s="3">
        <f>SUM(Table3[[#This Row],[CNA Hours]], Table3[[#This Row],[NA TR Hours]], Table3[[#This Row],[Med Aide/Tech Hours]])</f>
        <v>231.28077777777779</v>
      </c>
      <c r="T396" s="3">
        <v>206.38355555555557</v>
      </c>
      <c r="U396" s="3">
        <v>0</v>
      </c>
      <c r="V396" s="3">
        <v>24.897222222222222</v>
      </c>
      <c r="W396" s="3">
        <f>SUM(Table3[[#This Row],[RN Hours Contract]:[Med Aide Hours Contract]])</f>
        <v>0</v>
      </c>
      <c r="X396" s="3">
        <v>0</v>
      </c>
      <c r="Y396" s="3">
        <v>0</v>
      </c>
      <c r="Z396" s="3">
        <v>0</v>
      </c>
      <c r="AA396" s="3">
        <v>0</v>
      </c>
      <c r="AB396" s="3">
        <v>0</v>
      </c>
      <c r="AC396" s="3">
        <v>0</v>
      </c>
      <c r="AD396" s="3">
        <v>0</v>
      </c>
      <c r="AE396" s="3">
        <v>0</v>
      </c>
      <c r="AF396" t="s">
        <v>394</v>
      </c>
      <c r="AG396" s="13">
        <v>4</v>
      </c>
      <c r="AQ396"/>
    </row>
    <row r="397" spans="1:43" x14ac:dyDescent="0.2">
      <c r="A397" t="s">
        <v>407</v>
      </c>
      <c r="B397" t="s">
        <v>805</v>
      </c>
      <c r="C397" t="s">
        <v>843</v>
      </c>
      <c r="D397" t="s">
        <v>1021</v>
      </c>
      <c r="E397" s="3">
        <v>77.933333333333337</v>
      </c>
      <c r="F397" s="3">
        <f>Table3[[#This Row],[Total Hours Nurse Staffing]]/Table3[[#This Row],[MDS Census]]</f>
        <v>3.5260193897918453</v>
      </c>
      <c r="G397" s="3">
        <f>Table3[[#This Row],[Total Direct Care Staff Hours]]/Table3[[#This Row],[MDS Census]]</f>
        <v>3.0809880239520959</v>
      </c>
      <c r="H397" s="3">
        <f>Table3[[#This Row],[Total RN Hours (w/ Admin, DON)]]/Table3[[#This Row],[MDS Census]]</f>
        <v>0.67261191901910466</v>
      </c>
      <c r="I397" s="3">
        <f>Table3[[#This Row],[RN Hours (excl. Admin, DON)]]/Table3[[#This Row],[MDS Census]]</f>
        <v>0.22758055317935555</v>
      </c>
      <c r="J397" s="3">
        <f t="shared" si="7"/>
        <v>274.79444444444448</v>
      </c>
      <c r="K397" s="3">
        <f>SUM(Table3[[#This Row],[RN Hours (excl. Admin, DON)]], Table3[[#This Row],[LPN Hours (excl. Admin)]], Table3[[#This Row],[CNA Hours]], Table3[[#This Row],[NA TR Hours]], Table3[[#This Row],[Med Aide/Tech Hours]])</f>
        <v>240.11166666666668</v>
      </c>
      <c r="L397" s="3">
        <f>SUM(Table3[[#This Row],[RN Hours (excl. Admin, DON)]:[RN DON Hours]])</f>
        <v>52.418888888888894</v>
      </c>
      <c r="M397" s="3">
        <v>17.736111111111111</v>
      </c>
      <c r="N397" s="3">
        <v>29.527222222222221</v>
      </c>
      <c r="O397" s="3">
        <v>5.1555555555555559</v>
      </c>
      <c r="P397" s="3">
        <f>SUM(Table3[[#This Row],[LPN Hours (excl. Admin)]:[LPN Admin Hours]])</f>
        <v>96.414666666666662</v>
      </c>
      <c r="Q397" s="3">
        <v>96.414666666666662</v>
      </c>
      <c r="R397" s="3">
        <v>0</v>
      </c>
      <c r="S397" s="3">
        <f>SUM(Table3[[#This Row],[CNA Hours]], Table3[[#This Row],[NA TR Hours]], Table3[[#This Row],[Med Aide/Tech Hours]])</f>
        <v>125.96088888888889</v>
      </c>
      <c r="T397" s="3">
        <v>83.027000000000001</v>
      </c>
      <c r="U397" s="3">
        <v>42.933888888888887</v>
      </c>
      <c r="V397" s="3">
        <v>0</v>
      </c>
      <c r="W397" s="3">
        <f>SUM(Table3[[#This Row],[RN Hours Contract]:[Med Aide Hours Contract]])</f>
        <v>0.31111111111111112</v>
      </c>
      <c r="X397" s="3">
        <v>0.31111111111111112</v>
      </c>
      <c r="Y397" s="3">
        <v>0</v>
      </c>
      <c r="Z397" s="3">
        <v>0</v>
      </c>
      <c r="AA397" s="3">
        <v>0</v>
      </c>
      <c r="AB397" s="3">
        <v>0</v>
      </c>
      <c r="AC397" s="3">
        <v>0</v>
      </c>
      <c r="AD397" s="3">
        <v>0</v>
      </c>
      <c r="AE397" s="3">
        <v>0</v>
      </c>
      <c r="AF397" t="s">
        <v>395</v>
      </c>
      <c r="AG397" s="13">
        <v>4</v>
      </c>
      <c r="AQ397"/>
    </row>
    <row r="398" spans="1:43" x14ac:dyDescent="0.2">
      <c r="A398" t="s">
        <v>407</v>
      </c>
      <c r="B398" t="s">
        <v>806</v>
      </c>
      <c r="C398" t="s">
        <v>1008</v>
      </c>
      <c r="D398" t="s">
        <v>1046</v>
      </c>
      <c r="E398" s="3">
        <v>85.13333333333334</v>
      </c>
      <c r="F398" s="3">
        <f>Table3[[#This Row],[Total Hours Nurse Staffing]]/Table3[[#This Row],[MDS Census]]</f>
        <v>3.5632824327851735</v>
      </c>
      <c r="G398" s="3">
        <f>Table3[[#This Row],[Total Direct Care Staff Hours]]/Table3[[#This Row],[MDS Census]]</f>
        <v>3.3655533803184543</v>
      </c>
      <c r="H398" s="3">
        <f>Table3[[#This Row],[Total RN Hours (w/ Admin, DON)]]/Table3[[#This Row],[MDS Census]]</f>
        <v>0.31882928739232574</v>
      </c>
      <c r="I398" s="3">
        <f>Table3[[#This Row],[RN Hours (excl. Admin, DON)]]/Table3[[#This Row],[MDS Census]]</f>
        <v>0.12110023492560688</v>
      </c>
      <c r="J398" s="3">
        <f t="shared" si="7"/>
        <v>303.35411111111114</v>
      </c>
      <c r="K398" s="3">
        <f>SUM(Table3[[#This Row],[RN Hours (excl. Admin, DON)]], Table3[[#This Row],[LPN Hours (excl. Admin)]], Table3[[#This Row],[CNA Hours]], Table3[[#This Row],[NA TR Hours]], Table3[[#This Row],[Med Aide/Tech Hours]])</f>
        <v>286.52077777777777</v>
      </c>
      <c r="L398" s="3">
        <f>SUM(Table3[[#This Row],[RN Hours (excl. Admin, DON)]:[RN DON Hours]])</f>
        <v>27.143000000000001</v>
      </c>
      <c r="M398" s="3">
        <v>10.309666666666667</v>
      </c>
      <c r="N398" s="3">
        <v>11.1</v>
      </c>
      <c r="O398" s="3">
        <v>5.7333333333333334</v>
      </c>
      <c r="P398" s="3">
        <f>SUM(Table3[[#This Row],[LPN Hours (excl. Admin)]:[LPN Admin Hours]])</f>
        <v>97.133888888888876</v>
      </c>
      <c r="Q398" s="3">
        <v>97.133888888888876</v>
      </c>
      <c r="R398" s="3">
        <v>0</v>
      </c>
      <c r="S398" s="3">
        <f>SUM(Table3[[#This Row],[CNA Hours]], Table3[[#This Row],[NA TR Hours]], Table3[[#This Row],[Med Aide/Tech Hours]])</f>
        <v>179.07722222222225</v>
      </c>
      <c r="T398" s="3">
        <v>112.09944444444446</v>
      </c>
      <c r="U398" s="3">
        <v>66.977777777777774</v>
      </c>
      <c r="V398" s="3">
        <v>0</v>
      </c>
      <c r="W398" s="3">
        <f>SUM(Table3[[#This Row],[RN Hours Contract]:[Med Aide Hours Contract]])</f>
        <v>21.129111111111111</v>
      </c>
      <c r="X398" s="3">
        <v>1.0096666666666667</v>
      </c>
      <c r="Y398" s="3">
        <v>0</v>
      </c>
      <c r="Z398" s="3">
        <v>0</v>
      </c>
      <c r="AA398" s="3">
        <v>15.286666666666665</v>
      </c>
      <c r="AB398" s="3">
        <v>0</v>
      </c>
      <c r="AC398" s="3">
        <v>4.3050000000000006</v>
      </c>
      <c r="AD398" s="3">
        <v>0.52777777777777779</v>
      </c>
      <c r="AE398" s="3">
        <v>0</v>
      </c>
      <c r="AF398" t="s">
        <v>396</v>
      </c>
      <c r="AG398" s="13">
        <v>4</v>
      </c>
      <c r="AQ398"/>
    </row>
    <row r="399" spans="1:43" x14ac:dyDescent="0.2">
      <c r="A399" t="s">
        <v>407</v>
      </c>
      <c r="B399" t="s">
        <v>807</v>
      </c>
      <c r="C399" t="s">
        <v>839</v>
      </c>
      <c r="D399" t="s">
        <v>1043</v>
      </c>
      <c r="E399" s="3">
        <v>15.844444444444445</v>
      </c>
      <c r="F399" s="3">
        <f>Table3[[#This Row],[Total Hours Nurse Staffing]]/Table3[[#This Row],[MDS Census]]</f>
        <v>6.3701753155680212</v>
      </c>
      <c r="G399" s="3">
        <f>Table3[[#This Row],[Total Direct Care Staff Hours]]/Table3[[#This Row],[MDS Census]]</f>
        <v>5.7122159887798025</v>
      </c>
      <c r="H399" s="3">
        <f>Table3[[#This Row],[Total RN Hours (w/ Admin, DON)]]/Table3[[#This Row],[MDS Census]]</f>
        <v>0.78138148667601681</v>
      </c>
      <c r="I399" s="3">
        <f>Table3[[#This Row],[RN Hours (excl. Admin, DON)]]/Table3[[#This Row],[MDS Census]]</f>
        <v>0.36342917251051893</v>
      </c>
      <c r="J399" s="3">
        <f t="shared" si="7"/>
        <v>100.93188888888888</v>
      </c>
      <c r="K399" s="3">
        <f>SUM(Table3[[#This Row],[RN Hours (excl. Admin, DON)]], Table3[[#This Row],[LPN Hours (excl. Admin)]], Table3[[#This Row],[CNA Hours]], Table3[[#This Row],[NA TR Hours]], Table3[[#This Row],[Med Aide/Tech Hours]])</f>
        <v>90.506888888888881</v>
      </c>
      <c r="L399" s="3">
        <f>SUM(Table3[[#This Row],[RN Hours (excl. Admin, DON)]:[RN DON Hours]])</f>
        <v>12.380555555555556</v>
      </c>
      <c r="M399" s="3">
        <v>5.7583333333333337</v>
      </c>
      <c r="N399" s="3">
        <v>0.97777777777777775</v>
      </c>
      <c r="O399" s="3">
        <v>5.6444444444444448</v>
      </c>
      <c r="P399" s="3">
        <f>SUM(Table3[[#This Row],[LPN Hours (excl. Admin)]:[LPN Admin Hours]])</f>
        <v>22.502444444444443</v>
      </c>
      <c r="Q399" s="3">
        <v>18.699666666666666</v>
      </c>
      <c r="R399" s="3">
        <v>3.8027777777777776</v>
      </c>
      <c r="S399" s="3">
        <f>SUM(Table3[[#This Row],[CNA Hours]], Table3[[#This Row],[NA TR Hours]], Table3[[#This Row],[Med Aide/Tech Hours]])</f>
        <v>66.048888888888882</v>
      </c>
      <c r="T399" s="3">
        <v>60.989666666666665</v>
      </c>
      <c r="U399" s="3">
        <v>0</v>
      </c>
      <c r="V399" s="3">
        <v>5.0592222222222221</v>
      </c>
      <c r="W399" s="3">
        <f>SUM(Table3[[#This Row],[RN Hours Contract]:[Med Aide Hours Contract]])</f>
        <v>3.7726666666666668</v>
      </c>
      <c r="X399" s="3">
        <v>1.4055555555555554</v>
      </c>
      <c r="Y399" s="3">
        <v>0</v>
      </c>
      <c r="Z399" s="3">
        <v>0</v>
      </c>
      <c r="AA399" s="3">
        <v>0.56077777777777782</v>
      </c>
      <c r="AB399" s="3">
        <v>0</v>
      </c>
      <c r="AC399" s="3">
        <v>1.8063333333333333</v>
      </c>
      <c r="AD399" s="3">
        <v>0</v>
      </c>
      <c r="AE399" s="3">
        <v>0</v>
      </c>
      <c r="AF399" t="s">
        <v>397</v>
      </c>
      <c r="AG399" s="13">
        <v>4</v>
      </c>
      <c r="AQ399"/>
    </row>
    <row r="400" spans="1:43" x14ac:dyDescent="0.2">
      <c r="A400" t="s">
        <v>407</v>
      </c>
      <c r="B400" t="s">
        <v>808</v>
      </c>
      <c r="C400" t="s">
        <v>850</v>
      </c>
      <c r="D400" t="s">
        <v>1076</v>
      </c>
      <c r="E400" s="3">
        <v>87.166666666666671</v>
      </c>
      <c r="F400" s="3">
        <f>Table3[[#This Row],[Total Hours Nurse Staffing]]/Table3[[#This Row],[MDS Census]]</f>
        <v>3.7113550031867431</v>
      </c>
      <c r="G400" s="3">
        <f>Table3[[#This Row],[Total Direct Care Staff Hours]]/Table3[[#This Row],[MDS Census]]</f>
        <v>3.3977017208413001</v>
      </c>
      <c r="H400" s="3">
        <f>Table3[[#This Row],[Total RN Hours (w/ Admin, DON)]]/Table3[[#This Row],[MDS Census]]</f>
        <v>0.70552453792224334</v>
      </c>
      <c r="I400" s="3">
        <f>Table3[[#This Row],[RN Hours (excl. Admin, DON)]]/Table3[[#This Row],[MDS Census]]</f>
        <v>0.49781389420012739</v>
      </c>
      <c r="J400" s="3">
        <f t="shared" si="7"/>
        <v>323.50644444444447</v>
      </c>
      <c r="K400" s="3">
        <f>SUM(Table3[[#This Row],[RN Hours (excl. Admin, DON)]], Table3[[#This Row],[LPN Hours (excl. Admin)]], Table3[[#This Row],[CNA Hours]], Table3[[#This Row],[NA TR Hours]], Table3[[#This Row],[Med Aide/Tech Hours]])</f>
        <v>296.16633333333334</v>
      </c>
      <c r="L400" s="3">
        <f>SUM(Table3[[#This Row],[RN Hours (excl. Admin, DON)]:[RN DON Hours]])</f>
        <v>61.498222222222218</v>
      </c>
      <c r="M400" s="3">
        <v>43.392777777777773</v>
      </c>
      <c r="N400" s="3">
        <v>14.563777777777778</v>
      </c>
      <c r="O400" s="3">
        <v>3.5416666666666665</v>
      </c>
      <c r="P400" s="3">
        <f>SUM(Table3[[#This Row],[LPN Hours (excl. Admin)]:[LPN Admin Hours]])</f>
        <v>88.830666666666673</v>
      </c>
      <c r="Q400" s="3">
        <v>79.596000000000004</v>
      </c>
      <c r="R400" s="3">
        <v>9.2346666666666657</v>
      </c>
      <c r="S400" s="3">
        <f>SUM(Table3[[#This Row],[CNA Hours]], Table3[[#This Row],[NA TR Hours]], Table3[[#This Row],[Med Aide/Tech Hours]])</f>
        <v>173.17755555555556</v>
      </c>
      <c r="T400" s="3">
        <v>173.17755555555556</v>
      </c>
      <c r="U400" s="3">
        <v>0</v>
      </c>
      <c r="V400" s="3">
        <v>0</v>
      </c>
      <c r="W400" s="3">
        <f>SUM(Table3[[#This Row],[RN Hours Contract]:[Med Aide Hours Contract]])</f>
        <v>87.23888888888888</v>
      </c>
      <c r="X400" s="3">
        <v>6.1416666666666666</v>
      </c>
      <c r="Y400" s="3">
        <v>1.7833333333333334</v>
      </c>
      <c r="Z400" s="3">
        <v>1.8527777777777779</v>
      </c>
      <c r="AA400" s="3">
        <v>29.702777777777779</v>
      </c>
      <c r="AB400" s="3">
        <v>0</v>
      </c>
      <c r="AC400" s="3">
        <v>47.758333333333333</v>
      </c>
      <c r="AD400" s="3">
        <v>0</v>
      </c>
      <c r="AE400" s="3">
        <v>0</v>
      </c>
      <c r="AF400" t="s">
        <v>398</v>
      </c>
      <c r="AG400" s="13">
        <v>4</v>
      </c>
      <c r="AQ400"/>
    </row>
    <row r="401" spans="1:43" x14ac:dyDescent="0.2">
      <c r="A401" t="s">
        <v>407</v>
      </c>
      <c r="B401" t="s">
        <v>809</v>
      </c>
      <c r="C401" t="s">
        <v>903</v>
      </c>
      <c r="D401" t="s">
        <v>1046</v>
      </c>
      <c r="E401" s="3">
        <v>85.3</v>
      </c>
      <c r="F401" s="3">
        <f>Table3[[#This Row],[Total Hours Nurse Staffing]]/Table3[[#This Row],[MDS Census]]</f>
        <v>3.8171421128044809</v>
      </c>
      <c r="G401" s="3">
        <f>Table3[[#This Row],[Total Direct Care Staff Hours]]/Table3[[#This Row],[MDS Census]]</f>
        <v>3.3469102514002866</v>
      </c>
      <c r="H401" s="3">
        <f>Table3[[#This Row],[Total RN Hours (w/ Admin, DON)]]/Table3[[#This Row],[MDS Census]]</f>
        <v>0.45850462420216237</v>
      </c>
      <c r="I401" s="3">
        <f>Table3[[#This Row],[RN Hours (excl. Admin, DON)]]/Table3[[#This Row],[MDS Census]]</f>
        <v>0.12007945812166212</v>
      </c>
      <c r="J401" s="3">
        <f t="shared" si="7"/>
        <v>325.60222222222222</v>
      </c>
      <c r="K401" s="3">
        <f>SUM(Table3[[#This Row],[RN Hours (excl. Admin, DON)]], Table3[[#This Row],[LPN Hours (excl. Admin)]], Table3[[#This Row],[CNA Hours]], Table3[[#This Row],[NA TR Hours]], Table3[[#This Row],[Med Aide/Tech Hours]])</f>
        <v>285.49144444444443</v>
      </c>
      <c r="L401" s="3">
        <f>SUM(Table3[[#This Row],[RN Hours (excl. Admin, DON)]:[RN DON Hours]])</f>
        <v>39.110444444444447</v>
      </c>
      <c r="M401" s="3">
        <v>10.242777777777778</v>
      </c>
      <c r="N401" s="3">
        <v>22.77566666666667</v>
      </c>
      <c r="O401" s="3">
        <v>6.0919999999999996</v>
      </c>
      <c r="P401" s="3">
        <f>SUM(Table3[[#This Row],[LPN Hours (excl. Admin)]:[LPN Admin Hours]])</f>
        <v>124.57833333333333</v>
      </c>
      <c r="Q401" s="3">
        <v>113.33522222222223</v>
      </c>
      <c r="R401" s="3">
        <v>11.24311111111111</v>
      </c>
      <c r="S401" s="3">
        <f>SUM(Table3[[#This Row],[CNA Hours]], Table3[[#This Row],[NA TR Hours]], Table3[[#This Row],[Med Aide/Tech Hours]])</f>
        <v>161.91344444444445</v>
      </c>
      <c r="T401" s="3">
        <v>150.97933333333333</v>
      </c>
      <c r="U401" s="3">
        <v>10.934111111111111</v>
      </c>
      <c r="V401" s="3">
        <v>0</v>
      </c>
      <c r="W401" s="3">
        <f>SUM(Table3[[#This Row],[RN Hours Contract]:[Med Aide Hours Contract]])</f>
        <v>0</v>
      </c>
      <c r="X401" s="3">
        <v>0</v>
      </c>
      <c r="Y401" s="3">
        <v>0</v>
      </c>
      <c r="Z401" s="3">
        <v>0</v>
      </c>
      <c r="AA401" s="3">
        <v>0</v>
      </c>
      <c r="AB401" s="3">
        <v>0</v>
      </c>
      <c r="AC401" s="3">
        <v>0</v>
      </c>
      <c r="AD401" s="3">
        <v>0</v>
      </c>
      <c r="AE401" s="3">
        <v>0</v>
      </c>
      <c r="AF401" t="s">
        <v>399</v>
      </c>
      <c r="AG401" s="13">
        <v>4</v>
      </c>
      <c r="AQ401"/>
    </row>
    <row r="402" spans="1:43" x14ac:dyDescent="0.2">
      <c r="A402" t="s">
        <v>407</v>
      </c>
      <c r="B402" t="s">
        <v>810</v>
      </c>
      <c r="C402" t="s">
        <v>839</v>
      </c>
      <c r="D402" t="s">
        <v>1043</v>
      </c>
      <c r="E402" s="3">
        <v>29.5</v>
      </c>
      <c r="F402" s="3">
        <f>Table3[[#This Row],[Total Hours Nurse Staffing]]/Table3[[#This Row],[MDS Census]]</f>
        <v>5.8616346516007534</v>
      </c>
      <c r="G402" s="3">
        <f>Table3[[#This Row],[Total Direct Care Staff Hours]]/Table3[[#This Row],[MDS Census]]</f>
        <v>5.4804406779661017</v>
      </c>
      <c r="H402" s="3">
        <f>Table3[[#This Row],[Total RN Hours (w/ Admin, DON)]]/Table3[[#This Row],[MDS Census]]</f>
        <v>1.3196158192090397</v>
      </c>
      <c r="I402" s="3">
        <f>Table3[[#This Row],[RN Hours (excl. Admin, DON)]]/Table3[[#This Row],[MDS Census]]</f>
        <v>0.93842184557438801</v>
      </c>
      <c r="J402" s="3">
        <f t="shared" si="7"/>
        <v>172.91822222222223</v>
      </c>
      <c r="K402" s="3">
        <f>SUM(Table3[[#This Row],[RN Hours (excl. Admin, DON)]], Table3[[#This Row],[LPN Hours (excl. Admin)]], Table3[[#This Row],[CNA Hours]], Table3[[#This Row],[NA TR Hours]], Table3[[#This Row],[Med Aide/Tech Hours]])</f>
        <v>161.673</v>
      </c>
      <c r="L402" s="3">
        <f>SUM(Table3[[#This Row],[RN Hours (excl. Admin, DON)]:[RN DON Hours]])</f>
        <v>38.928666666666672</v>
      </c>
      <c r="M402" s="3">
        <v>27.683444444444447</v>
      </c>
      <c r="N402" s="3">
        <v>5.5597777777777786</v>
      </c>
      <c r="O402" s="3">
        <v>5.6854444444444443</v>
      </c>
      <c r="P402" s="3">
        <f>SUM(Table3[[#This Row],[LPN Hours (excl. Admin)]:[LPN Admin Hours]])</f>
        <v>23.009444444444444</v>
      </c>
      <c r="Q402" s="3">
        <v>23.009444444444444</v>
      </c>
      <c r="R402" s="3">
        <v>0</v>
      </c>
      <c r="S402" s="3">
        <f>SUM(Table3[[#This Row],[CNA Hours]], Table3[[#This Row],[NA TR Hours]], Table3[[#This Row],[Med Aide/Tech Hours]])</f>
        <v>110.98011111111111</v>
      </c>
      <c r="T402" s="3">
        <v>109.089</v>
      </c>
      <c r="U402" s="3">
        <v>0</v>
      </c>
      <c r="V402" s="3">
        <v>1.891111111111111</v>
      </c>
      <c r="W402" s="3">
        <f>SUM(Table3[[#This Row],[RN Hours Contract]:[Med Aide Hours Contract]])</f>
        <v>0</v>
      </c>
      <c r="X402" s="3">
        <v>0</v>
      </c>
      <c r="Y402" s="3">
        <v>0</v>
      </c>
      <c r="Z402" s="3">
        <v>0</v>
      </c>
      <c r="AA402" s="3">
        <v>0</v>
      </c>
      <c r="AB402" s="3">
        <v>0</v>
      </c>
      <c r="AC402" s="3">
        <v>0</v>
      </c>
      <c r="AD402" s="3">
        <v>0</v>
      </c>
      <c r="AE402" s="3">
        <v>0</v>
      </c>
      <c r="AF402" t="s">
        <v>400</v>
      </c>
      <c r="AG402" s="13">
        <v>4</v>
      </c>
      <c r="AQ402"/>
    </row>
    <row r="403" spans="1:43" x14ac:dyDescent="0.2">
      <c r="A403" t="s">
        <v>407</v>
      </c>
      <c r="B403" t="s">
        <v>811</v>
      </c>
      <c r="C403" t="s">
        <v>880</v>
      </c>
      <c r="D403" t="s">
        <v>1047</v>
      </c>
      <c r="E403" s="3">
        <v>11.033333333333333</v>
      </c>
      <c r="F403" s="3">
        <f>Table3[[#This Row],[Total Hours Nurse Staffing]]/Table3[[#This Row],[MDS Census]]</f>
        <v>6.6557200402819747</v>
      </c>
      <c r="G403" s="3">
        <f>Table3[[#This Row],[Total Direct Care Staff Hours]]/Table3[[#This Row],[MDS Census]]</f>
        <v>5.6728398791540791</v>
      </c>
      <c r="H403" s="3">
        <f>Table3[[#This Row],[Total RN Hours (w/ Admin, DON)]]/Table3[[#This Row],[MDS Census]]</f>
        <v>2.025216515609265</v>
      </c>
      <c r="I403" s="3">
        <f>Table3[[#This Row],[RN Hours (excl. Admin, DON)]]/Table3[[#This Row],[MDS Census]]</f>
        <v>1.0423363544813695</v>
      </c>
      <c r="J403" s="3">
        <f t="shared" si="7"/>
        <v>73.434777777777782</v>
      </c>
      <c r="K403" s="3">
        <f>SUM(Table3[[#This Row],[RN Hours (excl. Admin, DON)]], Table3[[#This Row],[LPN Hours (excl. Admin)]], Table3[[#This Row],[CNA Hours]], Table3[[#This Row],[NA TR Hours]], Table3[[#This Row],[Med Aide/Tech Hours]])</f>
        <v>62.590333333333334</v>
      </c>
      <c r="L403" s="3">
        <f>SUM(Table3[[#This Row],[RN Hours (excl. Admin, DON)]:[RN DON Hours]])</f>
        <v>22.344888888888889</v>
      </c>
      <c r="M403" s="3">
        <v>11.500444444444444</v>
      </c>
      <c r="N403" s="3">
        <v>5.4222222222222225</v>
      </c>
      <c r="O403" s="3">
        <v>5.4222222222222225</v>
      </c>
      <c r="P403" s="3">
        <f>SUM(Table3[[#This Row],[LPN Hours (excl. Admin)]:[LPN Admin Hours]])</f>
        <v>14.507666666666667</v>
      </c>
      <c r="Q403" s="3">
        <v>14.507666666666667</v>
      </c>
      <c r="R403" s="3">
        <v>0</v>
      </c>
      <c r="S403" s="3">
        <f>SUM(Table3[[#This Row],[CNA Hours]], Table3[[#This Row],[NA TR Hours]], Table3[[#This Row],[Med Aide/Tech Hours]])</f>
        <v>36.582222222222221</v>
      </c>
      <c r="T403" s="3">
        <v>36.582222222222221</v>
      </c>
      <c r="U403" s="3">
        <v>0</v>
      </c>
      <c r="V403" s="3">
        <v>0</v>
      </c>
      <c r="W403" s="3">
        <f>SUM(Table3[[#This Row],[RN Hours Contract]:[Med Aide Hours Contract]])</f>
        <v>0</v>
      </c>
      <c r="X403" s="3">
        <v>0</v>
      </c>
      <c r="Y403" s="3">
        <v>0</v>
      </c>
      <c r="Z403" s="3">
        <v>0</v>
      </c>
      <c r="AA403" s="3">
        <v>0</v>
      </c>
      <c r="AB403" s="3">
        <v>0</v>
      </c>
      <c r="AC403" s="3">
        <v>0</v>
      </c>
      <c r="AD403" s="3">
        <v>0</v>
      </c>
      <c r="AE403" s="3">
        <v>0</v>
      </c>
      <c r="AF403" t="s">
        <v>401</v>
      </c>
      <c r="AG403" s="13">
        <v>4</v>
      </c>
      <c r="AQ403"/>
    </row>
    <row r="404" spans="1:43" x14ac:dyDescent="0.2">
      <c r="A404" t="s">
        <v>407</v>
      </c>
      <c r="B404" t="s">
        <v>812</v>
      </c>
      <c r="C404" t="s">
        <v>952</v>
      </c>
      <c r="D404" t="s">
        <v>1033</v>
      </c>
      <c r="E404" s="3">
        <v>3.5444444444444443</v>
      </c>
      <c r="F404" s="3">
        <f>Table3[[#This Row],[Total Hours Nurse Staffing]]/Table3[[#This Row],[MDS Census]]</f>
        <v>6.2764576802507834</v>
      </c>
      <c r="G404" s="3">
        <f>Table3[[#This Row],[Total Direct Care Staff Hours]]/Table3[[#This Row],[MDS Census]]</f>
        <v>5.4901253918495296</v>
      </c>
      <c r="H404" s="3">
        <f>Table3[[#This Row],[Total RN Hours (w/ Admin, DON)]]/Table3[[#This Row],[MDS Census]]</f>
        <v>0.35912225705329109</v>
      </c>
      <c r="I404" s="3">
        <f>Table3[[#This Row],[RN Hours (excl. Admin, DON)]]/Table3[[#This Row],[MDS Census]]</f>
        <v>4.9749216300940438E-2</v>
      </c>
      <c r="J404" s="3">
        <f t="shared" si="7"/>
        <v>22.246555555555553</v>
      </c>
      <c r="K404" s="3">
        <f>SUM(Table3[[#This Row],[RN Hours (excl. Admin, DON)]], Table3[[#This Row],[LPN Hours (excl. Admin)]], Table3[[#This Row],[CNA Hours]], Table3[[#This Row],[NA TR Hours]], Table3[[#This Row],[Med Aide/Tech Hours]])</f>
        <v>19.459444444444443</v>
      </c>
      <c r="L404" s="3">
        <f>SUM(Table3[[#This Row],[RN Hours (excl. Admin, DON)]:[RN DON Hours]])</f>
        <v>1.2728888888888872</v>
      </c>
      <c r="M404" s="3">
        <v>0.17633333333333331</v>
      </c>
      <c r="N404" s="3">
        <v>0.63588888888888795</v>
      </c>
      <c r="O404" s="3">
        <v>0.46066666666666595</v>
      </c>
      <c r="P404" s="3">
        <f>SUM(Table3[[#This Row],[LPN Hours (excl. Admin)]:[LPN Admin Hours]])</f>
        <v>8.4762222222222228</v>
      </c>
      <c r="Q404" s="3">
        <v>6.7856666666666667</v>
      </c>
      <c r="R404" s="3">
        <v>1.6905555555555556</v>
      </c>
      <c r="S404" s="3">
        <f>SUM(Table3[[#This Row],[CNA Hours]], Table3[[#This Row],[NA TR Hours]], Table3[[#This Row],[Med Aide/Tech Hours]])</f>
        <v>12.497444444444444</v>
      </c>
      <c r="T404" s="3">
        <v>12.497444444444444</v>
      </c>
      <c r="U404" s="3">
        <v>0</v>
      </c>
      <c r="V404" s="3">
        <v>0</v>
      </c>
      <c r="W404" s="3">
        <f>SUM(Table3[[#This Row],[RN Hours Contract]:[Med Aide Hours Contract]])</f>
        <v>0.53244444444444439</v>
      </c>
      <c r="X404" s="3">
        <v>0.11277777777777778</v>
      </c>
      <c r="Y404" s="3">
        <v>0</v>
      </c>
      <c r="Z404" s="3">
        <v>0</v>
      </c>
      <c r="AA404" s="3">
        <v>0.41966666666666663</v>
      </c>
      <c r="AB404" s="3">
        <v>0</v>
      </c>
      <c r="AC404" s="3">
        <v>0</v>
      </c>
      <c r="AD404" s="3">
        <v>0</v>
      </c>
      <c r="AE404" s="3">
        <v>0</v>
      </c>
      <c r="AF404" t="s">
        <v>402</v>
      </c>
      <c r="AG404" s="13">
        <v>4</v>
      </c>
      <c r="AQ404"/>
    </row>
    <row r="405" spans="1:43" x14ac:dyDescent="0.2">
      <c r="A405" t="s">
        <v>407</v>
      </c>
      <c r="B405" t="s">
        <v>813</v>
      </c>
      <c r="C405" t="s">
        <v>858</v>
      </c>
      <c r="D405" t="s">
        <v>1047</v>
      </c>
      <c r="E405" s="3">
        <v>70.277777777777771</v>
      </c>
      <c r="F405" s="3">
        <f>Table3[[#This Row],[Total Hours Nurse Staffing]]/Table3[[#This Row],[MDS Census]]</f>
        <v>4.8582387351778662</v>
      </c>
      <c r="G405" s="3">
        <f>Table3[[#This Row],[Total Direct Care Staff Hours]]/Table3[[#This Row],[MDS Census]]</f>
        <v>4.7785549407114631</v>
      </c>
      <c r="H405" s="3">
        <f>Table3[[#This Row],[Total RN Hours (w/ Admin, DON)]]/Table3[[#This Row],[MDS Census]]</f>
        <v>0.67166007905138347</v>
      </c>
      <c r="I405" s="3">
        <f>Table3[[#This Row],[RN Hours (excl. Admin, DON)]]/Table3[[#This Row],[MDS Census]]</f>
        <v>0.59197628458498019</v>
      </c>
      <c r="J405" s="3">
        <f t="shared" si="7"/>
        <v>341.42622222222224</v>
      </c>
      <c r="K405" s="3">
        <f>SUM(Table3[[#This Row],[RN Hours (excl. Admin, DON)]], Table3[[#This Row],[LPN Hours (excl. Admin)]], Table3[[#This Row],[CNA Hours]], Table3[[#This Row],[NA TR Hours]], Table3[[#This Row],[Med Aide/Tech Hours]])</f>
        <v>335.82622222222221</v>
      </c>
      <c r="L405" s="3">
        <f>SUM(Table3[[#This Row],[RN Hours (excl. Admin, DON)]:[RN DON Hours]])</f>
        <v>47.202777777777776</v>
      </c>
      <c r="M405" s="3">
        <v>41.602777777777774</v>
      </c>
      <c r="N405" s="3">
        <v>0</v>
      </c>
      <c r="O405" s="3">
        <v>5.6</v>
      </c>
      <c r="P405" s="3">
        <f>SUM(Table3[[#This Row],[LPN Hours (excl. Admin)]:[LPN Admin Hours]])</f>
        <v>111.82711111111112</v>
      </c>
      <c r="Q405" s="3">
        <v>111.82711111111112</v>
      </c>
      <c r="R405" s="3">
        <v>0</v>
      </c>
      <c r="S405" s="3">
        <f>SUM(Table3[[#This Row],[CNA Hours]], Table3[[#This Row],[NA TR Hours]], Table3[[#This Row],[Med Aide/Tech Hours]])</f>
        <v>182.3963333333333</v>
      </c>
      <c r="T405" s="3">
        <v>182.3963333333333</v>
      </c>
      <c r="U405" s="3">
        <v>0</v>
      </c>
      <c r="V405" s="3">
        <v>0</v>
      </c>
      <c r="W405" s="3">
        <f>SUM(Table3[[#This Row],[RN Hours Contract]:[Med Aide Hours Contract]])</f>
        <v>50.134666666666668</v>
      </c>
      <c r="X405" s="3">
        <v>0.46666666666666667</v>
      </c>
      <c r="Y405" s="3">
        <v>0</v>
      </c>
      <c r="Z405" s="3">
        <v>0</v>
      </c>
      <c r="AA405" s="3">
        <v>10.038444444444444</v>
      </c>
      <c r="AB405" s="3">
        <v>0</v>
      </c>
      <c r="AC405" s="3">
        <v>39.629555555555555</v>
      </c>
      <c r="AD405" s="3">
        <v>0</v>
      </c>
      <c r="AE405" s="3">
        <v>0</v>
      </c>
      <c r="AF405" t="s">
        <v>403</v>
      </c>
      <c r="AG405" s="13">
        <v>4</v>
      </c>
      <c r="AQ405"/>
    </row>
    <row r="406" spans="1:43" x14ac:dyDescent="0.2">
      <c r="A406" t="s">
        <v>407</v>
      </c>
      <c r="B406" t="s">
        <v>814</v>
      </c>
      <c r="C406" t="s">
        <v>1009</v>
      </c>
      <c r="D406" t="s">
        <v>1095</v>
      </c>
      <c r="E406" s="3">
        <v>68.711111111111109</v>
      </c>
      <c r="F406" s="3">
        <f>Table3[[#This Row],[Total Hours Nurse Staffing]]/Table3[[#This Row],[MDS Census]]</f>
        <v>3.2406371280724446</v>
      </c>
      <c r="G406" s="3">
        <f>Table3[[#This Row],[Total Direct Care Staff Hours]]/Table3[[#This Row],[MDS Census]]</f>
        <v>2.9392141009055628</v>
      </c>
      <c r="H406" s="3">
        <f>Table3[[#This Row],[Total RN Hours (w/ Admin, DON)]]/Table3[[#This Row],[MDS Census]]</f>
        <v>0.44841526520051744</v>
      </c>
      <c r="I406" s="3">
        <f>Table3[[#This Row],[RN Hours (excl. Admin, DON)]]/Table3[[#This Row],[MDS Census]]</f>
        <v>0.14699223803363518</v>
      </c>
      <c r="J406" s="3">
        <f t="shared" si="7"/>
        <v>222.66777777777776</v>
      </c>
      <c r="K406" s="3">
        <f>SUM(Table3[[#This Row],[RN Hours (excl. Admin, DON)]], Table3[[#This Row],[LPN Hours (excl. Admin)]], Table3[[#This Row],[CNA Hours]], Table3[[#This Row],[NA TR Hours]], Table3[[#This Row],[Med Aide/Tech Hours]])</f>
        <v>201.95666666666665</v>
      </c>
      <c r="L406" s="3">
        <f>SUM(Table3[[#This Row],[RN Hours (excl. Admin, DON)]:[RN DON Hours]])</f>
        <v>30.81111111111111</v>
      </c>
      <c r="M406" s="3">
        <v>10.1</v>
      </c>
      <c r="N406" s="3">
        <v>15.466666666666667</v>
      </c>
      <c r="O406" s="3">
        <v>5.2444444444444445</v>
      </c>
      <c r="P406" s="3">
        <f>SUM(Table3[[#This Row],[LPN Hours (excl. Admin)]:[LPN Admin Hours]])</f>
        <v>73.435222222222222</v>
      </c>
      <c r="Q406" s="3">
        <v>73.435222222222222</v>
      </c>
      <c r="R406" s="3">
        <v>0</v>
      </c>
      <c r="S406" s="3">
        <f>SUM(Table3[[#This Row],[CNA Hours]], Table3[[#This Row],[NA TR Hours]], Table3[[#This Row],[Med Aide/Tech Hours]])</f>
        <v>118.42144444444445</v>
      </c>
      <c r="T406" s="3">
        <v>75.352000000000004</v>
      </c>
      <c r="U406" s="3">
        <v>43.069444444444443</v>
      </c>
      <c r="V406" s="3">
        <v>0</v>
      </c>
      <c r="W406" s="3">
        <f>SUM(Table3[[#This Row],[RN Hours Contract]:[Med Aide Hours Contract]])</f>
        <v>5.4992222222222225</v>
      </c>
      <c r="X406" s="3">
        <v>0</v>
      </c>
      <c r="Y406" s="3">
        <v>0</v>
      </c>
      <c r="Z406" s="3">
        <v>0</v>
      </c>
      <c r="AA406" s="3">
        <v>0</v>
      </c>
      <c r="AB406" s="3">
        <v>0</v>
      </c>
      <c r="AC406" s="3">
        <v>4.3408888888888892</v>
      </c>
      <c r="AD406" s="3">
        <v>1.1583333333333334</v>
      </c>
      <c r="AE406" s="3">
        <v>0</v>
      </c>
      <c r="AF406" t="s">
        <v>404</v>
      </c>
      <c r="AG406" s="13">
        <v>4</v>
      </c>
      <c r="AQ406"/>
    </row>
    <row r="407" spans="1:43" x14ac:dyDescent="0.2">
      <c r="A407" t="s">
        <v>407</v>
      </c>
      <c r="B407" t="s">
        <v>815</v>
      </c>
      <c r="C407" t="s">
        <v>934</v>
      </c>
      <c r="D407" t="s">
        <v>1042</v>
      </c>
      <c r="E407" s="3">
        <v>62.988888888888887</v>
      </c>
      <c r="F407" s="3">
        <f>Table3[[#This Row],[Total Hours Nurse Staffing]]/Table3[[#This Row],[MDS Census]]</f>
        <v>4.3096260363379786</v>
      </c>
      <c r="G407" s="3">
        <f>Table3[[#This Row],[Total Direct Care Staff Hours]]/Table3[[#This Row],[MDS Census]]</f>
        <v>3.9623672605397782</v>
      </c>
      <c r="H407" s="3">
        <f>Table3[[#This Row],[Total RN Hours (w/ Admin, DON)]]/Table3[[#This Row],[MDS Census]]</f>
        <v>0.54265126124536966</v>
      </c>
      <c r="I407" s="3">
        <f>Table3[[#This Row],[RN Hours (excl. Admin, DON)]]/Table3[[#This Row],[MDS Census]]</f>
        <v>0.22874228258952198</v>
      </c>
      <c r="J407" s="3">
        <f t="shared" si="7"/>
        <v>271.45855555555556</v>
      </c>
      <c r="K407" s="3">
        <f>SUM(Table3[[#This Row],[RN Hours (excl. Admin, DON)]], Table3[[#This Row],[LPN Hours (excl. Admin)]], Table3[[#This Row],[CNA Hours]], Table3[[#This Row],[NA TR Hours]], Table3[[#This Row],[Med Aide/Tech Hours]])</f>
        <v>249.58511111111113</v>
      </c>
      <c r="L407" s="3">
        <f>SUM(Table3[[#This Row],[RN Hours (excl. Admin, DON)]:[RN DON Hours]])</f>
        <v>34.181000000000004</v>
      </c>
      <c r="M407" s="3">
        <v>14.408222222222223</v>
      </c>
      <c r="N407" s="3">
        <v>13.693333333333335</v>
      </c>
      <c r="O407" s="3">
        <v>6.0794444444444453</v>
      </c>
      <c r="P407" s="3">
        <f>SUM(Table3[[#This Row],[LPN Hours (excl. Admin)]:[LPN Admin Hours]])</f>
        <v>92.760222222222225</v>
      </c>
      <c r="Q407" s="3">
        <v>90.659555555555556</v>
      </c>
      <c r="R407" s="3">
        <v>2.1006666666666662</v>
      </c>
      <c r="S407" s="3">
        <f>SUM(Table3[[#This Row],[CNA Hours]], Table3[[#This Row],[NA TR Hours]], Table3[[#This Row],[Med Aide/Tech Hours]])</f>
        <v>144.51733333333334</v>
      </c>
      <c r="T407" s="3">
        <v>144.51733333333334</v>
      </c>
      <c r="U407" s="3">
        <v>0</v>
      </c>
      <c r="V407" s="3">
        <v>0</v>
      </c>
      <c r="W407" s="3">
        <f>SUM(Table3[[#This Row],[RN Hours Contract]:[Med Aide Hours Contract]])</f>
        <v>63.915222222222212</v>
      </c>
      <c r="X407" s="3">
        <v>1.7437777777777781</v>
      </c>
      <c r="Y407" s="3">
        <v>0</v>
      </c>
      <c r="Z407" s="3">
        <v>0.3527777777777778</v>
      </c>
      <c r="AA407" s="3">
        <v>20.756222222222227</v>
      </c>
      <c r="AB407" s="3">
        <v>2.1006666666666662</v>
      </c>
      <c r="AC407" s="3">
        <v>38.961777777777769</v>
      </c>
      <c r="AD407" s="3">
        <v>0</v>
      </c>
      <c r="AE407" s="3">
        <v>0</v>
      </c>
      <c r="AF407" t="s">
        <v>405</v>
      </c>
      <c r="AG407" s="13">
        <v>4</v>
      </c>
      <c r="AQ407"/>
    </row>
    <row r="408" spans="1:43" x14ac:dyDescent="0.2">
      <c r="A408" t="s">
        <v>407</v>
      </c>
      <c r="B408" t="s">
        <v>816</v>
      </c>
      <c r="C408" t="s">
        <v>979</v>
      </c>
      <c r="D408" t="s">
        <v>1047</v>
      </c>
      <c r="E408" s="3">
        <v>15.922222222222222</v>
      </c>
      <c r="F408" s="3">
        <f>Table3[[#This Row],[Total Hours Nurse Staffing]]/Table3[[#This Row],[MDS Census]]</f>
        <v>6.089532449406839</v>
      </c>
      <c r="G408" s="3">
        <f>Table3[[#This Row],[Total Direct Care Staff Hours]]/Table3[[#This Row],[MDS Census]]</f>
        <v>4.8563154221912077</v>
      </c>
      <c r="H408" s="3">
        <f>Table3[[#This Row],[Total RN Hours (w/ Admin, DON)]]/Table3[[#This Row],[MDS Census]]</f>
        <v>2.0742498255408237</v>
      </c>
      <c r="I408" s="3">
        <f>Table3[[#This Row],[RN Hours (excl. Admin, DON)]]/Table3[[#This Row],[MDS Census]]</f>
        <v>0.84103279832519195</v>
      </c>
      <c r="J408" s="3">
        <f t="shared" si="7"/>
        <v>96.958888888888893</v>
      </c>
      <c r="K408" s="3">
        <f>SUM(Table3[[#This Row],[RN Hours (excl. Admin, DON)]], Table3[[#This Row],[LPN Hours (excl. Admin)]], Table3[[#This Row],[CNA Hours]], Table3[[#This Row],[NA TR Hours]], Table3[[#This Row],[Med Aide/Tech Hours]])</f>
        <v>77.323333333333338</v>
      </c>
      <c r="L408" s="3">
        <f>SUM(Table3[[#This Row],[RN Hours (excl. Admin, DON)]:[RN DON Hours]])</f>
        <v>33.026666666666671</v>
      </c>
      <c r="M408" s="3">
        <v>13.391111111111112</v>
      </c>
      <c r="N408" s="3">
        <v>13.56666666666667</v>
      </c>
      <c r="O408" s="3">
        <v>6.068888888888889</v>
      </c>
      <c r="P408" s="3">
        <f>SUM(Table3[[#This Row],[LPN Hours (excl. Admin)]:[LPN Admin Hours]])</f>
        <v>34.978888888888889</v>
      </c>
      <c r="Q408" s="3">
        <v>34.978888888888889</v>
      </c>
      <c r="R408" s="3">
        <v>0</v>
      </c>
      <c r="S408" s="3">
        <f>SUM(Table3[[#This Row],[CNA Hours]], Table3[[#This Row],[NA TR Hours]], Table3[[#This Row],[Med Aide/Tech Hours]])</f>
        <v>28.953333333333337</v>
      </c>
      <c r="T408" s="3">
        <v>28.953333333333337</v>
      </c>
      <c r="U408" s="3">
        <v>0</v>
      </c>
      <c r="V408" s="3">
        <v>0</v>
      </c>
      <c r="W408" s="3">
        <f>SUM(Table3[[#This Row],[RN Hours Contract]:[Med Aide Hours Contract]])</f>
        <v>0</v>
      </c>
      <c r="X408" s="3">
        <v>0</v>
      </c>
      <c r="Y408" s="3">
        <v>0</v>
      </c>
      <c r="Z408" s="3">
        <v>0</v>
      </c>
      <c r="AA408" s="3">
        <v>0</v>
      </c>
      <c r="AB408" s="3">
        <v>0</v>
      </c>
      <c r="AC408" s="3">
        <v>0</v>
      </c>
      <c r="AD408" s="3">
        <v>0</v>
      </c>
      <c r="AE408" s="3">
        <v>0</v>
      </c>
      <c r="AF408" t="s">
        <v>406</v>
      </c>
      <c r="AG408" s="13">
        <v>4</v>
      </c>
      <c r="AQ408"/>
    </row>
    <row r="410" spans="1:43" s="1" customFormat="1" x14ac:dyDescent="0.2"/>
  </sheetData>
  <dataConsolidate>
    <dataRefs count="1">
      <dataRef ref="H1:J1048576" sheet="Nurse"/>
    </dataRefs>
  </dataConsolidate>
  <phoneticPr fontId="6" type="noConversion"/>
  <pageMargins left="0.7" right="0.7" top="0.75" bottom="0.75" header="0.3" footer="0.3"/>
  <pageSetup orientation="portrait" horizontalDpi="1200" verticalDpi="1200" r:id="rId1"/>
  <ignoredErrors>
    <ignoredError sqref="AF2:AF40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3B643-60F5-4B07-B156-A949D42D0480}">
  <sheetPr>
    <outlinePr summaryRight="0"/>
  </sheetPr>
  <dimension ref="A1:AQ408"/>
  <sheetViews>
    <sheetView zoomScale="80" zoomScaleNormal="80" workbookViewId="0">
      <pane xSplit="4" ySplit="1" topLeftCell="E2" activePane="bottomRight" state="frozen"/>
      <selection pane="topRight" activeCell="E1" sqref="E1"/>
      <selection pane="bottomLeft" activeCell="A2" sqref="A2"/>
      <selection pane="bottomRight"/>
    </sheetView>
  </sheetViews>
  <sheetFormatPr baseColWidth="10" defaultColWidth="12.6640625" defaultRowHeight="15" outlineLevelCol="1" x14ac:dyDescent="0.2"/>
  <cols>
    <col min="1" max="1" width="7.6640625" style="1" customWidth="1"/>
    <col min="2" max="2" width="30.6640625" style="1" customWidth="1"/>
    <col min="3" max="4" width="16.6640625" style="1" customWidth="1"/>
    <col min="5" max="7" width="12.6640625" style="1"/>
    <col min="8" max="8" width="12.6640625" style="4"/>
    <col min="9" max="10" width="12.6640625" style="1"/>
    <col min="11" max="11" width="12.6640625" style="4" collapsed="1"/>
    <col min="12" max="12" width="12.6640625" style="1" hidden="1" customWidth="1" outlineLevel="1"/>
    <col min="13" max="13" width="12.6640625" hidden="1" customWidth="1" outlineLevel="1"/>
    <col min="14" max="14" width="12.6640625" style="4" hidden="1" customWidth="1" outlineLevel="1"/>
    <col min="15" max="16" width="12.6640625" style="1" hidden="1" customWidth="1" outlineLevel="1"/>
    <col min="17" max="17" width="12.6640625" style="4" hidden="1" customWidth="1" outlineLevel="1"/>
    <col min="18" max="18" width="12.6640625" style="1" hidden="1" customWidth="1" outlineLevel="1"/>
    <col min="19" max="19" width="12.6640625" hidden="1" customWidth="1" outlineLevel="1"/>
    <col min="20" max="20" width="12.6640625" style="1" hidden="1" customWidth="1" outlineLevel="1"/>
    <col min="21" max="21" width="12.6640625" hidden="1" customWidth="1" outlineLevel="1"/>
    <col min="22" max="22" width="12.6640625" style="1" hidden="1" customWidth="1" outlineLevel="1"/>
    <col min="23" max="23" width="12.6640625" style="4" hidden="1" customWidth="1" outlineLevel="1"/>
    <col min="24" max="25" width="12.6640625" style="1" hidden="1" customWidth="1" outlineLevel="1"/>
    <col min="26" max="26" width="12.6640625" style="4" hidden="1" customWidth="1" outlineLevel="1"/>
    <col min="27" max="27" width="12.6640625" style="1" hidden="1" customWidth="1" outlineLevel="1"/>
    <col min="28" max="28" width="12.6640625" hidden="1" customWidth="1" outlineLevel="1"/>
    <col min="29" max="29" width="12.6640625" style="4" hidden="1" customWidth="1" outlineLevel="1"/>
    <col min="30" max="31" width="12.6640625" style="1" hidden="1" customWidth="1" outlineLevel="1"/>
    <col min="32" max="32" width="12.6640625" style="4" hidden="1" customWidth="1" outlineLevel="1"/>
    <col min="33" max="33" width="12.6640625" style="1" hidden="1" customWidth="1" outlineLevel="1"/>
    <col min="34" max="34" width="12.6640625" hidden="1" customWidth="1" outlineLevel="1"/>
    <col min="35" max="35" width="12.6640625" style="4" hidden="1" customWidth="1" outlineLevel="1"/>
    <col min="36" max="36" width="12.6640625" style="1" hidden="1" customWidth="1" outlineLevel="1"/>
    <col min="37" max="37" width="12.6640625" hidden="1" customWidth="1" outlineLevel="1"/>
    <col min="38" max="38" width="12.6640625" style="4" hidden="1" customWidth="1" outlineLevel="1"/>
    <col min="39" max="39" width="12.6640625" style="1" hidden="1" customWidth="1" outlineLevel="1"/>
    <col min="40" max="40" width="12.6640625" hidden="1" customWidth="1" outlineLevel="1"/>
    <col min="41" max="41" width="12.6640625" style="4" hidden="1" customWidth="1" outlineLevel="1"/>
    <col min="43" max="16384" width="12.6640625" style="1"/>
  </cols>
  <sheetData>
    <row r="1" spans="1:43" s="5" customFormat="1" ht="150" customHeight="1" x14ac:dyDescent="0.2">
      <c r="A1" s="5" t="s">
        <v>1105</v>
      </c>
      <c r="B1" s="5" t="s">
        <v>1107</v>
      </c>
      <c r="C1" s="5" t="s">
        <v>1123</v>
      </c>
      <c r="D1" s="5" t="s">
        <v>1108</v>
      </c>
      <c r="E1" s="5" t="s">
        <v>1109</v>
      </c>
      <c r="F1" s="5" t="s">
        <v>1124</v>
      </c>
      <c r="G1" s="5" t="s">
        <v>1131</v>
      </c>
      <c r="H1" s="6" t="s">
        <v>1133</v>
      </c>
      <c r="I1" s="5" t="s">
        <v>1125</v>
      </c>
      <c r="J1" s="5" t="s">
        <v>1144</v>
      </c>
      <c r="K1" s="6" t="s">
        <v>1145</v>
      </c>
      <c r="L1" s="5" t="s">
        <v>1110</v>
      </c>
      <c r="M1" s="5" t="s">
        <v>1115</v>
      </c>
      <c r="N1" s="6" t="s">
        <v>1119</v>
      </c>
      <c r="O1" s="5" t="s">
        <v>1113</v>
      </c>
      <c r="P1" s="5" t="s">
        <v>1148</v>
      </c>
      <c r="Q1" s="6" t="s">
        <v>1143</v>
      </c>
      <c r="R1" s="5" t="s">
        <v>1114</v>
      </c>
      <c r="S1" s="5" t="s">
        <v>1146</v>
      </c>
      <c r="T1" s="5" t="s">
        <v>1142</v>
      </c>
      <c r="U1" s="5" t="s">
        <v>1126</v>
      </c>
      <c r="V1" s="5" t="s">
        <v>1138</v>
      </c>
      <c r="W1" s="6" t="s">
        <v>1141</v>
      </c>
      <c r="X1" s="5" t="s">
        <v>1111</v>
      </c>
      <c r="Y1" s="5" t="s">
        <v>1116</v>
      </c>
      <c r="Z1" s="6" t="s">
        <v>1137</v>
      </c>
      <c r="AA1" s="5" t="s">
        <v>1127</v>
      </c>
      <c r="AB1" s="5" t="s">
        <v>1147</v>
      </c>
      <c r="AC1" s="6" t="s">
        <v>1136</v>
      </c>
      <c r="AD1" s="5" t="s">
        <v>1129</v>
      </c>
      <c r="AE1" s="5" t="s">
        <v>1140</v>
      </c>
      <c r="AF1" s="6" t="s">
        <v>1139</v>
      </c>
      <c r="AG1" s="5" t="s">
        <v>1112</v>
      </c>
      <c r="AH1" s="5" t="s">
        <v>1117</v>
      </c>
      <c r="AI1" s="6" t="s">
        <v>1118</v>
      </c>
      <c r="AJ1" s="5" t="s">
        <v>1130</v>
      </c>
      <c r="AK1" s="5" t="s">
        <v>1180</v>
      </c>
      <c r="AL1" s="6" t="s">
        <v>1135</v>
      </c>
      <c r="AM1" s="5" t="s">
        <v>1128</v>
      </c>
      <c r="AN1" s="5" t="s">
        <v>1181</v>
      </c>
      <c r="AO1" s="6" t="s">
        <v>1134</v>
      </c>
      <c r="AP1" s="5" t="s">
        <v>1106</v>
      </c>
      <c r="AQ1" s="5" t="s">
        <v>1150</v>
      </c>
    </row>
    <row r="2" spans="1:43" x14ac:dyDescent="0.2">
      <c r="A2" s="1" t="s">
        <v>407</v>
      </c>
      <c r="B2" s="1" t="s">
        <v>411</v>
      </c>
      <c r="C2" s="1" t="s">
        <v>886</v>
      </c>
      <c r="D2" s="1" t="s">
        <v>1011</v>
      </c>
      <c r="E2" s="3">
        <v>71.533333333333331</v>
      </c>
      <c r="F2" s="3">
        <f t="shared" ref="F2:F65" si="0">SUM(I2,U2,AD2)</f>
        <v>224.13411111111111</v>
      </c>
      <c r="G2" s="3">
        <f>SUM(Table39[[#This Row],[RN Hours Contract (W/ Admin, DON)]], Table39[[#This Row],[LPN Contract Hours (w/ Admin)]], Table39[[#This Row],[CNA/NA/Med Aide Contract Hours]])</f>
        <v>32.07022222222222</v>
      </c>
      <c r="H2" s="4">
        <f>Table39[[#This Row],[Total Contract Hours]]/Table39[[#This Row],[Total Hours Nurse Staffing]]</f>
        <v>0.1430849684737362</v>
      </c>
      <c r="I2" s="3">
        <f>SUM(Table39[[#This Row],[RN Hours]], Table39[[#This Row],[RN Admin Hours]], Table39[[#This Row],[RN DON Hours]])</f>
        <v>22.661111111111111</v>
      </c>
      <c r="J2" s="3">
        <f t="shared" ref="J2:J4" si="1">SUM(M2,P2,S2)</f>
        <v>0</v>
      </c>
      <c r="K2" s="4">
        <f>Table39[[#This Row],[RN Hours Contract (W/ Admin, DON)]]/Table39[[#This Row],[RN Hours (w/ Admin, DON)]]</f>
        <v>0</v>
      </c>
      <c r="L2" s="3">
        <v>6.2138888888888886</v>
      </c>
      <c r="M2" s="3">
        <v>0</v>
      </c>
      <c r="N2" s="4">
        <f>Table39[[#This Row],[RN Hours Contract]]/Table39[[#This Row],[RN Hours]]</f>
        <v>0</v>
      </c>
      <c r="O2" s="3">
        <v>10.758333333333333</v>
      </c>
      <c r="P2" s="3">
        <v>0</v>
      </c>
      <c r="Q2" s="4">
        <f>Table39[[#This Row],[RN Admin Hours Contract]]/Table39[[#This Row],[RN Admin Hours]]</f>
        <v>0</v>
      </c>
      <c r="R2" s="3">
        <v>5.6888888888888891</v>
      </c>
      <c r="S2" s="3">
        <v>0</v>
      </c>
      <c r="T2" s="4">
        <f>Table39[[#This Row],[RN DON Hours Contract]]/Table39[[#This Row],[RN DON Hours]]</f>
        <v>0</v>
      </c>
      <c r="U2" s="3">
        <f>SUM(Table39[[#This Row],[LPN Hours]], Table39[[#This Row],[LPN Admin Hours]])</f>
        <v>72.76466666666667</v>
      </c>
      <c r="V2" s="3">
        <f>Table39[[#This Row],[LPN Hours Contract]]+Table39[[#This Row],[LPN Admin Hours Contract]]</f>
        <v>16.114666666666665</v>
      </c>
      <c r="W2" s="4">
        <f t="shared" ref="W2:W4" si="2">V2/U2</f>
        <v>0.22146279787809098</v>
      </c>
      <c r="X2" s="3">
        <v>72.76466666666667</v>
      </c>
      <c r="Y2" s="3">
        <v>16.114666666666665</v>
      </c>
      <c r="Z2" s="4">
        <f>Table39[[#This Row],[LPN Hours Contract]]/Table39[[#This Row],[LPN Hours]]</f>
        <v>0.22146279787809098</v>
      </c>
      <c r="AA2" s="3">
        <v>0</v>
      </c>
      <c r="AB2" s="3">
        <v>0</v>
      </c>
      <c r="AC2" s="4">
        <v>0</v>
      </c>
      <c r="AD2" s="3">
        <f>SUM(Table39[[#This Row],[CNA Hours]], Table39[[#This Row],[NA in Training Hours]], Table39[[#This Row],[Med Aide/Tech Hours]])</f>
        <v>128.70833333333334</v>
      </c>
      <c r="AE2" s="3">
        <f>SUM(Table39[[#This Row],[CNA Hours Contract]], Table39[[#This Row],[NA in Training Hours Contract]], Table39[[#This Row],[Med Aide/Tech Hours Contract]])</f>
        <v>15.955555555555556</v>
      </c>
      <c r="AF2" s="4">
        <f>Table39[[#This Row],[CNA/NA/Med Aide Contract Hours]]/Table39[[#This Row],[Total CNA, NA in Training, Med Aide/Tech Hours]]</f>
        <v>0.12396676378547533</v>
      </c>
      <c r="AG2" s="3">
        <v>100.15833333333333</v>
      </c>
      <c r="AH2" s="3">
        <v>15.955555555555556</v>
      </c>
      <c r="AI2" s="4">
        <f>Table39[[#This Row],[CNA Hours Contract]]/Table39[[#This Row],[CNA Hours]]</f>
        <v>0.15930332529051225</v>
      </c>
      <c r="AJ2" s="3">
        <v>28.55</v>
      </c>
      <c r="AK2" s="3">
        <v>0</v>
      </c>
      <c r="AL2" s="4">
        <f>Table39[[#This Row],[NA in Training Hours Contract]]/Table39[[#This Row],[NA in Training Hours]]</f>
        <v>0</v>
      </c>
      <c r="AM2" s="3">
        <v>0</v>
      </c>
      <c r="AN2" s="3">
        <v>0</v>
      </c>
      <c r="AO2" s="4">
        <v>0</v>
      </c>
      <c r="AP2" s="1" t="s">
        <v>0</v>
      </c>
      <c r="AQ2" s="1">
        <v>4</v>
      </c>
    </row>
    <row r="3" spans="1:43" x14ac:dyDescent="0.2">
      <c r="A3" s="1" t="s">
        <v>407</v>
      </c>
      <c r="B3" s="1" t="s">
        <v>412</v>
      </c>
      <c r="C3" s="1" t="s">
        <v>838</v>
      </c>
      <c r="D3" s="1" t="s">
        <v>1042</v>
      </c>
      <c r="E3" s="3">
        <v>75.75555555555556</v>
      </c>
      <c r="F3" s="3">
        <f t="shared" si="0"/>
        <v>431.95488888888883</v>
      </c>
      <c r="G3" s="3">
        <f>SUM(Table39[[#This Row],[RN Hours Contract (W/ Admin, DON)]], Table39[[#This Row],[LPN Contract Hours (w/ Admin)]], Table39[[#This Row],[CNA/NA/Med Aide Contract Hours]])</f>
        <v>20.955111111111101</v>
      </c>
      <c r="H3" s="4">
        <f>Table39[[#This Row],[Total Contract Hours]]/Table39[[#This Row],[Total Hours Nurse Staffing]]</f>
        <v>4.8512267484721899E-2</v>
      </c>
      <c r="I3" s="3">
        <f>SUM(Table39[[#This Row],[RN Hours]], Table39[[#This Row],[RN Admin Hours]], Table39[[#This Row],[RN DON Hours]])</f>
        <v>62.147888888888886</v>
      </c>
      <c r="J3" s="3">
        <f t="shared" si="1"/>
        <v>9.4444444444444442E-2</v>
      </c>
      <c r="K3" s="4">
        <f>Table39[[#This Row],[RN Hours Contract (W/ Admin, DON)]]/Table39[[#This Row],[RN Hours (w/ Admin, DON)]]</f>
        <v>1.5196726088845425E-3</v>
      </c>
      <c r="L3" s="3">
        <v>40.954888888888888</v>
      </c>
      <c r="M3" s="3">
        <v>9.4444444444444442E-2</v>
      </c>
      <c r="N3" s="4">
        <f>Table39[[#This Row],[RN Hours Contract]]/Table39[[#This Row],[RN Hours]]</f>
        <v>2.3060603265381424E-3</v>
      </c>
      <c r="O3" s="3">
        <v>21.192999999999998</v>
      </c>
      <c r="P3" s="3">
        <v>0</v>
      </c>
      <c r="Q3" s="4">
        <f>Table39[[#This Row],[RN Admin Hours Contract]]/Table39[[#This Row],[RN Admin Hours]]</f>
        <v>0</v>
      </c>
      <c r="R3" s="3">
        <v>0</v>
      </c>
      <c r="S3" s="3">
        <v>0</v>
      </c>
      <c r="T3" s="4">
        <v>0</v>
      </c>
      <c r="U3" s="3">
        <f>SUM(Table39[[#This Row],[LPN Hours]], Table39[[#This Row],[LPN Admin Hours]])</f>
        <v>93.310777777777773</v>
      </c>
      <c r="V3" s="3">
        <f>Table39[[#This Row],[LPN Hours Contract]]+Table39[[#This Row],[LPN Admin Hours Contract]]</f>
        <v>0.17633333333333331</v>
      </c>
      <c r="W3" s="4">
        <f t="shared" si="2"/>
        <v>1.8897424020328721E-3</v>
      </c>
      <c r="X3" s="3">
        <v>93.310777777777773</v>
      </c>
      <c r="Y3" s="3">
        <v>0.17633333333333331</v>
      </c>
      <c r="Z3" s="4">
        <f>Table39[[#This Row],[LPN Hours Contract]]/Table39[[#This Row],[LPN Hours]]</f>
        <v>1.8897424020328721E-3</v>
      </c>
      <c r="AA3" s="3">
        <v>0</v>
      </c>
      <c r="AB3" s="3">
        <v>0</v>
      </c>
      <c r="AC3" s="4">
        <v>0</v>
      </c>
      <c r="AD3" s="3">
        <f>SUM(Table39[[#This Row],[CNA Hours]], Table39[[#This Row],[NA in Training Hours]], Table39[[#This Row],[Med Aide/Tech Hours]])</f>
        <v>276.49622222222217</v>
      </c>
      <c r="AE3" s="3">
        <f>SUM(Table39[[#This Row],[CNA Hours Contract]], Table39[[#This Row],[NA in Training Hours Contract]], Table39[[#This Row],[Med Aide/Tech Hours Contract]])</f>
        <v>20.684333333333324</v>
      </c>
      <c r="AF3" s="4">
        <f>Table39[[#This Row],[CNA/NA/Med Aide Contract Hours]]/Table39[[#This Row],[Total CNA, NA in Training, Med Aide/Tech Hours]]</f>
        <v>7.4808737591753299E-2</v>
      </c>
      <c r="AG3" s="3">
        <v>265.74477777777776</v>
      </c>
      <c r="AH3" s="3">
        <v>20.048777777777769</v>
      </c>
      <c r="AI3" s="4">
        <f>Table39[[#This Row],[CNA Hours Contract]]/Table39[[#This Row],[CNA Hours]]</f>
        <v>7.54437319349434E-2</v>
      </c>
      <c r="AJ3" s="3">
        <v>0</v>
      </c>
      <c r="AK3" s="3">
        <v>0</v>
      </c>
      <c r="AL3" s="4">
        <v>0</v>
      </c>
      <c r="AM3" s="3">
        <v>10.751444444444445</v>
      </c>
      <c r="AN3" s="3">
        <v>0.63555555555555554</v>
      </c>
      <c r="AO3" s="4">
        <f>Table39[[#This Row],[Med Aide/Tech Hours Contract]]/Table39[[#This Row],[Med Aide/Tech Hours]]</f>
        <v>5.9113504128644211E-2</v>
      </c>
      <c r="AP3" s="1" t="s">
        <v>1</v>
      </c>
      <c r="AQ3" s="1">
        <v>4</v>
      </c>
    </row>
    <row r="4" spans="1:43" x14ac:dyDescent="0.2">
      <c r="A4" s="1" t="s">
        <v>407</v>
      </c>
      <c r="B4" s="1" t="s">
        <v>413</v>
      </c>
      <c r="C4" s="1" t="s">
        <v>839</v>
      </c>
      <c r="D4" s="1" t="s">
        <v>1043</v>
      </c>
      <c r="E4" s="3">
        <v>56.322222222222223</v>
      </c>
      <c r="F4" s="3">
        <f t="shared" si="0"/>
        <v>188.61111111111109</v>
      </c>
      <c r="G4" s="3">
        <f>SUM(Table39[[#This Row],[RN Hours Contract (W/ Admin, DON)]], Table39[[#This Row],[LPN Contract Hours (w/ Admin)]], Table39[[#This Row],[CNA/NA/Med Aide Contract Hours]])</f>
        <v>0</v>
      </c>
      <c r="H4" s="4">
        <f>Table39[[#This Row],[Total Contract Hours]]/Table39[[#This Row],[Total Hours Nurse Staffing]]</f>
        <v>0</v>
      </c>
      <c r="I4" s="3">
        <f>SUM(Table39[[#This Row],[RN Hours]], Table39[[#This Row],[RN Admin Hours]], Table39[[#This Row],[RN DON Hours]])</f>
        <v>34.022222222222219</v>
      </c>
      <c r="J4" s="3">
        <f t="shared" si="1"/>
        <v>0</v>
      </c>
      <c r="K4" s="4">
        <f>Table39[[#This Row],[RN Hours Contract (W/ Admin, DON)]]/Table39[[#This Row],[RN Hours (w/ Admin, DON)]]</f>
        <v>0</v>
      </c>
      <c r="L4" s="3">
        <v>24.897222222222222</v>
      </c>
      <c r="M4" s="3">
        <v>0</v>
      </c>
      <c r="N4" s="4">
        <f>Table39[[#This Row],[RN Hours Contract]]/Table39[[#This Row],[RN Hours]]</f>
        <v>0</v>
      </c>
      <c r="O4" s="3">
        <v>3.2583333333333333</v>
      </c>
      <c r="P4" s="3">
        <v>0</v>
      </c>
      <c r="Q4" s="4">
        <f>Table39[[#This Row],[RN Admin Hours Contract]]/Table39[[#This Row],[RN Admin Hours]]</f>
        <v>0</v>
      </c>
      <c r="R4" s="3">
        <v>5.8666666666666663</v>
      </c>
      <c r="S4" s="3">
        <v>0</v>
      </c>
      <c r="T4" s="4">
        <f>Table39[[#This Row],[RN DON Hours Contract]]/Table39[[#This Row],[RN DON Hours]]</f>
        <v>0</v>
      </c>
      <c r="U4" s="3">
        <f>SUM(Table39[[#This Row],[LPN Hours]], Table39[[#This Row],[LPN Admin Hours]])</f>
        <v>47.894444444444439</v>
      </c>
      <c r="V4" s="3">
        <f>Table39[[#This Row],[LPN Hours Contract]]+Table39[[#This Row],[LPN Admin Hours Contract]]</f>
        <v>0</v>
      </c>
      <c r="W4" s="4">
        <f t="shared" si="2"/>
        <v>0</v>
      </c>
      <c r="X4" s="3">
        <v>47.005555555555553</v>
      </c>
      <c r="Y4" s="3">
        <v>0</v>
      </c>
      <c r="Z4" s="4">
        <f>Table39[[#This Row],[LPN Hours Contract]]/Table39[[#This Row],[LPN Hours]]</f>
        <v>0</v>
      </c>
      <c r="AA4" s="3">
        <v>0.88888888888888884</v>
      </c>
      <c r="AB4" s="3">
        <v>0</v>
      </c>
      <c r="AC4" s="4">
        <f>Table39[[#This Row],[LPN Admin Hours Contract]]/Table39[[#This Row],[LPN Admin Hours]]</f>
        <v>0</v>
      </c>
      <c r="AD4" s="3">
        <f>SUM(Table39[[#This Row],[CNA Hours]], Table39[[#This Row],[NA in Training Hours]], Table39[[#This Row],[Med Aide/Tech Hours]])</f>
        <v>106.69444444444444</v>
      </c>
      <c r="AE4" s="3">
        <f>SUM(Table39[[#This Row],[CNA Hours Contract]], Table39[[#This Row],[NA in Training Hours Contract]], Table39[[#This Row],[Med Aide/Tech Hours Contract]])</f>
        <v>0</v>
      </c>
      <c r="AF4" s="4">
        <f>Table39[[#This Row],[CNA/NA/Med Aide Contract Hours]]/Table39[[#This Row],[Total CNA, NA in Training, Med Aide/Tech Hours]]</f>
        <v>0</v>
      </c>
      <c r="AG4" s="3">
        <v>106.69444444444444</v>
      </c>
      <c r="AH4" s="3">
        <v>0</v>
      </c>
      <c r="AI4" s="4">
        <f>Table39[[#This Row],[CNA Hours Contract]]/Table39[[#This Row],[CNA Hours]]</f>
        <v>0</v>
      </c>
      <c r="AJ4" s="3">
        <v>0</v>
      </c>
      <c r="AK4" s="3">
        <v>0</v>
      </c>
      <c r="AL4" s="4">
        <v>0</v>
      </c>
      <c r="AM4" s="3">
        <v>0</v>
      </c>
      <c r="AN4" s="3">
        <v>0</v>
      </c>
      <c r="AO4" s="4">
        <v>0</v>
      </c>
      <c r="AP4" s="1" t="s">
        <v>2</v>
      </c>
      <c r="AQ4" s="1">
        <v>4</v>
      </c>
    </row>
    <row r="5" spans="1:43" x14ac:dyDescent="0.2">
      <c r="A5" s="1" t="s">
        <v>407</v>
      </c>
      <c r="B5" s="1" t="s">
        <v>414</v>
      </c>
      <c r="C5" s="1" t="s">
        <v>887</v>
      </c>
      <c r="D5" s="1" t="s">
        <v>1033</v>
      </c>
      <c r="E5" s="3">
        <v>63.988888888888887</v>
      </c>
      <c r="F5" s="3">
        <f t="shared" si="0"/>
        <v>219.63055555555556</v>
      </c>
      <c r="G5" s="3">
        <f>SUM(Table39[[#This Row],[RN Hours Contract (W/ Admin, DON)]], Table39[[#This Row],[LPN Contract Hours (w/ Admin)]], Table39[[#This Row],[CNA/NA/Med Aide Contract Hours]])</f>
        <v>0</v>
      </c>
      <c r="H5" s="4">
        <f>Table39[[#This Row],[Total Contract Hours]]/Table39[[#This Row],[Total Hours Nurse Staffing]]</f>
        <v>0</v>
      </c>
      <c r="I5" s="3">
        <f>SUM(Table39[[#This Row],[RN Hours]], Table39[[#This Row],[RN Admin Hours]], Table39[[#This Row],[RN DON Hours]])</f>
        <v>34.319444444444443</v>
      </c>
      <c r="J5" s="3">
        <f t="shared" ref="J5:J68" si="3">SUM(M5,P5,S5)</f>
        <v>0</v>
      </c>
      <c r="K5" s="4">
        <f>Table39[[#This Row],[RN Hours Contract (W/ Admin, DON)]]/Table39[[#This Row],[RN Hours (w/ Admin, DON)]]</f>
        <v>0</v>
      </c>
      <c r="L5" s="3">
        <v>17.091666666666665</v>
      </c>
      <c r="M5" s="3">
        <v>0</v>
      </c>
      <c r="N5" s="4">
        <f>Table39[[#This Row],[RN Hours Contract]]/Table39[[#This Row],[RN Hours]]</f>
        <v>0</v>
      </c>
      <c r="O5" s="3">
        <v>11.894444444444444</v>
      </c>
      <c r="P5" s="3">
        <v>0</v>
      </c>
      <c r="Q5" s="4">
        <f>Table39[[#This Row],[RN Admin Hours Contract]]/Table39[[#This Row],[RN Admin Hours]]</f>
        <v>0</v>
      </c>
      <c r="R5" s="3">
        <v>5.333333333333333</v>
      </c>
      <c r="S5" s="3">
        <v>0</v>
      </c>
      <c r="T5" s="4">
        <f>Table39[[#This Row],[RN DON Hours Contract]]/Table39[[#This Row],[RN DON Hours]]</f>
        <v>0</v>
      </c>
      <c r="U5" s="3">
        <f>SUM(Table39[[#This Row],[LPN Hours]], Table39[[#This Row],[LPN Admin Hours]])</f>
        <v>63.1</v>
      </c>
      <c r="V5" s="3">
        <f>Table39[[#This Row],[LPN Hours Contract]]+Table39[[#This Row],[LPN Admin Hours Contract]]</f>
        <v>0</v>
      </c>
      <c r="W5" s="4">
        <f t="shared" ref="W5:W68" si="4">V5/U5</f>
        <v>0</v>
      </c>
      <c r="X5" s="3">
        <v>61.774999999999999</v>
      </c>
      <c r="Y5" s="3">
        <v>0</v>
      </c>
      <c r="Z5" s="4">
        <f>Table39[[#This Row],[LPN Hours Contract]]/Table39[[#This Row],[LPN Hours]]</f>
        <v>0</v>
      </c>
      <c r="AA5" s="3">
        <v>1.325</v>
      </c>
      <c r="AB5" s="3">
        <v>0</v>
      </c>
      <c r="AC5" s="4">
        <f>Table39[[#This Row],[LPN Admin Hours Contract]]/Table39[[#This Row],[LPN Admin Hours]]</f>
        <v>0</v>
      </c>
      <c r="AD5" s="3">
        <f>SUM(Table39[[#This Row],[CNA Hours]], Table39[[#This Row],[NA in Training Hours]], Table39[[#This Row],[Med Aide/Tech Hours]])</f>
        <v>122.21111111111111</v>
      </c>
      <c r="AE5" s="3">
        <f>SUM(Table39[[#This Row],[CNA Hours Contract]], Table39[[#This Row],[NA in Training Hours Contract]], Table39[[#This Row],[Med Aide/Tech Hours Contract]])</f>
        <v>0</v>
      </c>
      <c r="AF5" s="4">
        <f>Table39[[#This Row],[CNA/NA/Med Aide Contract Hours]]/Table39[[#This Row],[Total CNA, NA in Training, Med Aide/Tech Hours]]</f>
        <v>0</v>
      </c>
      <c r="AG5" s="3">
        <v>122.21111111111111</v>
      </c>
      <c r="AH5" s="3">
        <v>0</v>
      </c>
      <c r="AI5" s="4">
        <f>Table39[[#This Row],[CNA Hours Contract]]/Table39[[#This Row],[CNA Hours]]</f>
        <v>0</v>
      </c>
      <c r="AJ5" s="3">
        <v>0</v>
      </c>
      <c r="AK5" s="3">
        <v>0</v>
      </c>
      <c r="AL5" s="4">
        <v>0</v>
      </c>
      <c r="AM5" s="3">
        <v>0</v>
      </c>
      <c r="AN5" s="3">
        <v>0</v>
      </c>
      <c r="AO5" s="4">
        <v>0</v>
      </c>
      <c r="AP5" s="1" t="s">
        <v>3</v>
      </c>
      <c r="AQ5" s="1">
        <v>4</v>
      </c>
    </row>
    <row r="6" spans="1:43" x14ac:dyDescent="0.2">
      <c r="A6" s="1" t="s">
        <v>407</v>
      </c>
      <c r="B6" s="1" t="s">
        <v>415</v>
      </c>
      <c r="C6" s="1" t="s">
        <v>888</v>
      </c>
      <c r="D6" s="1" t="s">
        <v>1044</v>
      </c>
      <c r="E6" s="3">
        <v>48.422222222222224</v>
      </c>
      <c r="F6" s="3">
        <f t="shared" si="0"/>
        <v>193.65277777777777</v>
      </c>
      <c r="G6" s="3">
        <f>SUM(Table39[[#This Row],[RN Hours Contract (W/ Admin, DON)]], Table39[[#This Row],[LPN Contract Hours (w/ Admin)]], Table39[[#This Row],[CNA/NA/Med Aide Contract Hours]])</f>
        <v>33.202777777777776</v>
      </c>
      <c r="H6" s="4">
        <f>Table39[[#This Row],[Total Contract Hours]]/Table39[[#This Row],[Total Hours Nurse Staffing]]</f>
        <v>0.1714552104998924</v>
      </c>
      <c r="I6" s="3">
        <f>SUM(Table39[[#This Row],[RN Hours]], Table39[[#This Row],[RN Admin Hours]], Table39[[#This Row],[RN DON Hours]])</f>
        <v>38.725000000000001</v>
      </c>
      <c r="J6" s="3">
        <f t="shared" si="3"/>
        <v>9.8305555555555557</v>
      </c>
      <c r="K6" s="4">
        <f>Table39[[#This Row],[RN Hours Contract (W/ Admin, DON)]]/Table39[[#This Row],[RN Hours (w/ Admin, DON)]]</f>
        <v>0.25385553403629579</v>
      </c>
      <c r="L6" s="3">
        <v>27.408333333333335</v>
      </c>
      <c r="M6" s="3">
        <v>4.1138888888888889</v>
      </c>
      <c r="N6" s="4">
        <f>Table39[[#This Row],[RN Hours Contract]]/Table39[[#This Row],[RN Hours]]</f>
        <v>0.15009628053106314</v>
      </c>
      <c r="O6" s="3">
        <v>5.7166666666666668</v>
      </c>
      <c r="P6" s="3">
        <v>5.7166666666666668</v>
      </c>
      <c r="Q6" s="4">
        <f>Table39[[#This Row],[RN Admin Hours Contract]]/Table39[[#This Row],[RN Admin Hours]]</f>
        <v>1</v>
      </c>
      <c r="R6" s="3">
        <v>5.6</v>
      </c>
      <c r="S6" s="3">
        <v>0</v>
      </c>
      <c r="T6" s="4">
        <f>Table39[[#This Row],[RN DON Hours Contract]]/Table39[[#This Row],[RN DON Hours]]</f>
        <v>0</v>
      </c>
      <c r="U6" s="3">
        <f>SUM(Table39[[#This Row],[LPN Hours]], Table39[[#This Row],[LPN Admin Hours]])</f>
        <v>48.547222222222224</v>
      </c>
      <c r="V6" s="3">
        <f>Table39[[#This Row],[LPN Hours Contract]]+Table39[[#This Row],[LPN Admin Hours Contract]]</f>
        <v>22.75</v>
      </c>
      <c r="W6" s="4">
        <f t="shared" si="4"/>
        <v>0.46861589517651769</v>
      </c>
      <c r="X6" s="3">
        <v>48.547222222222224</v>
      </c>
      <c r="Y6" s="3">
        <v>22.75</v>
      </c>
      <c r="Z6" s="4">
        <f>Table39[[#This Row],[LPN Hours Contract]]/Table39[[#This Row],[LPN Hours]]</f>
        <v>0.46861589517651769</v>
      </c>
      <c r="AA6" s="3">
        <v>0</v>
      </c>
      <c r="AB6" s="3">
        <v>0</v>
      </c>
      <c r="AC6" s="4">
        <v>0</v>
      </c>
      <c r="AD6" s="3">
        <f>SUM(Table39[[#This Row],[CNA Hours]], Table39[[#This Row],[NA in Training Hours]], Table39[[#This Row],[Med Aide/Tech Hours]])</f>
        <v>106.38055555555556</v>
      </c>
      <c r="AE6" s="3">
        <f>SUM(Table39[[#This Row],[CNA Hours Contract]], Table39[[#This Row],[NA in Training Hours Contract]], Table39[[#This Row],[Med Aide/Tech Hours Contract]])</f>
        <v>0.62222222222222223</v>
      </c>
      <c r="AF6" s="4">
        <f>Table39[[#This Row],[CNA/NA/Med Aide Contract Hours]]/Table39[[#This Row],[Total CNA, NA in Training, Med Aide/Tech Hours]]</f>
        <v>5.8490221166148781E-3</v>
      </c>
      <c r="AG6" s="3">
        <v>106.38055555555556</v>
      </c>
      <c r="AH6" s="3">
        <v>0.62222222222222223</v>
      </c>
      <c r="AI6" s="4">
        <f>Table39[[#This Row],[CNA Hours Contract]]/Table39[[#This Row],[CNA Hours]]</f>
        <v>5.8490221166148781E-3</v>
      </c>
      <c r="AJ6" s="3">
        <v>0</v>
      </c>
      <c r="AK6" s="3">
        <v>0</v>
      </c>
      <c r="AL6" s="4">
        <v>0</v>
      </c>
      <c r="AM6" s="3">
        <v>0</v>
      </c>
      <c r="AN6" s="3">
        <v>0</v>
      </c>
      <c r="AO6" s="4">
        <v>0</v>
      </c>
      <c r="AP6" s="1" t="s">
        <v>4</v>
      </c>
      <c r="AQ6" s="1">
        <v>4</v>
      </c>
    </row>
    <row r="7" spans="1:43" x14ac:dyDescent="0.2">
      <c r="A7" s="1" t="s">
        <v>407</v>
      </c>
      <c r="B7" s="1" t="s">
        <v>416</v>
      </c>
      <c r="C7" s="1" t="s">
        <v>824</v>
      </c>
      <c r="D7" s="1" t="s">
        <v>1045</v>
      </c>
      <c r="E7" s="3">
        <v>100.36666666666666</v>
      </c>
      <c r="F7" s="3">
        <f t="shared" si="0"/>
        <v>378.28100000000006</v>
      </c>
      <c r="G7" s="3">
        <f>SUM(Table39[[#This Row],[RN Hours Contract (W/ Admin, DON)]], Table39[[#This Row],[LPN Contract Hours (w/ Admin)]], Table39[[#This Row],[CNA/NA/Med Aide Contract Hours]])</f>
        <v>46.025444444444446</v>
      </c>
      <c r="H7" s="4">
        <f>Table39[[#This Row],[Total Contract Hours]]/Table39[[#This Row],[Total Hours Nurse Staffing]]</f>
        <v>0.12166998724346303</v>
      </c>
      <c r="I7" s="3">
        <f>SUM(Table39[[#This Row],[RN Hours]], Table39[[#This Row],[RN Admin Hours]], Table39[[#This Row],[RN DON Hours]])</f>
        <v>47.086888888888893</v>
      </c>
      <c r="J7" s="3">
        <f t="shared" si="3"/>
        <v>0.46466666666666667</v>
      </c>
      <c r="K7" s="4">
        <f>Table39[[#This Row],[RN Hours Contract (W/ Admin, DON)]]/Table39[[#This Row],[RN Hours (w/ Admin, DON)]]</f>
        <v>9.8682813333270392E-3</v>
      </c>
      <c r="L7" s="3">
        <v>29.398000000000003</v>
      </c>
      <c r="M7" s="3">
        <v>0.46466666666666667</v>
      </c>
      <c r="N7" s="4">
        <f>Table39[[#This Row],[RN Hours Contract]]/Table39[[#This Row],[RN Hours]]</f>
        <v>1.5806063904574005E-2</v>
      </c>
      <c r="O7" s="3">
        <v>13.955555555555556</v>
      </c>
      <c r="P7" s="3">
        <v>0</v>
      </c>
      <c r="Q7" s="4">
        <f>Table39[[#This Row],[RN Admin Hours Contract]]/Table39[[#This Row],[RN Admin Hours]]</f>
        <v>0</v>
      </c>
      <c r="R7" s="3">
        <v>3.7333333333333334</v>
      </c>
      <c r="S7" s="3">
        <v>0</v>
      </c>
      <c r="T7" s="4">
        <f>Table39[[#This Row],[RN DON Hours Contract]]/Table39[[#This Row],[RN DON Hours]]</f>
        <v>0</v>
      </c>
      <c r="U7" s="3">
        <f>SUM(Table39[[#This Row],[LPN Hours]], Table39[[#This Row],[LPN Admin Hours]])</f>
        <v>107.95188888888889</v>
      </c>
      <c r="V7" s="3">
        <f>Table39[[#This Row],[LPN Hours Contract]]+Table39[[#This Row],[LPN Admin Hours Contract]]</f>
        <v>16.749111111111116</v>
      </c>
      <c r="W7" s="4">
        <f t="shared" si="4"/>
        <v>0.15515347886455597</v>
      </c>
      <c r="X7" s="3">
        <v>107.95188888888889</v>
      </c>
      <c r="Y7" s="3">
        <v>16.749111111111116</v>
      </c>
      <c r="Z7" s="4">
        <f>Table39[[#This Row],[LPN Hours Contract]]/Table39[[#This Row],[LPN Hours]]</f>
        <v>0.15515347886455597</v>
      </c>
      <c r="AA7" s="3">
        <v>0</v>
      </c>
      <c r="AB7" s="3">
        <v>0</v>
      </c>
      <c r="AC7" s="4">
        <v>0</v>
      </c>
      <c r="AD7" s="3">
        <f>SUM(Table39[[#This Row],[CNA Hours]], Table39[[#This Row],[NA in Training Hours]], Table39[[#This Row],[Med Aide/Tech Hours]])</f>
        <v>223.24222222222224</v>
      </c>
      <c r="AE7" s="3">
        <f>SUM(Table39[[#This Row],[CNA Hours Contract]], Table39[[#This Row],[NA in Training Hours Contract]], Table39[[#This Row],[Med Aide/Tech Hours Contract]])</f>
        <v>28.811666666666667</v>
      </c>
      <c r="AF7" s="4">
        <f>Table39[[#This Row],[CNA/NA/Med Aide Contract Hours]]/Table39[[#This Row],[Total CNA, NA in Training, Med Aide/Tech Hours]]</f>
        <v>0.12906011407638937</v>
      </c>
      <c r="AG7" s="3">
        <v>182.70611111111111</v>
      </c>
      <c r="AH7" s="3">
        <v>28.811666666666667</v>
      </c>
      <c r="AI7" s="4">
        <f>Table39[[#This Row],[CNA Hours Contract]]/Table39[[#This Row],[CNA Hours]]</f>
        <v>0.15769405025070621</v>
      </c>
      <c r="AJ7" s="3">
        <v>10.050000000000001</v>
      </c>
      <c r="AK7" s="3">
        <v>0</v>
      </c>
      <c r="AL7" s="4">
        <f>Table39[[#This Row],[NA in Training Hours Contract]]/Table39[[#This Row],[NA in Training Hours]]</f>
        <v>0</v>
      </c>
      <c r="AM7" s="3">
        <v>30.486111111111111</v>
      </c>
      <c r="AN7" s="3">
        <v>0</v>
      </c>
      <c r="AO7" s="4">
        <f>Table39[[#This Row],[Med Aide/Tech Hours Contract]]/Table39[[#This Row],[Med Aide/Tech Hours]]</f>
        <v>0</v>
      </c>
      <c r="AP7" s="1" t="s">
        <v>5</v>
      </c>
      <c r="AQ7" s="1">
        <v>4</v>
      </c>
    </row>
    <row r="8" spans="1:43" x14ac:dyDescent="0.2">
      <c r="A8" s="1" t="s">
        <v>407</v>
      </c>
      <c r="B8" s="1" t="s">
        <v>417</v>
      </c>
      <c r="C8" s="1" t="s">
        <v>873</v>
      </c>
      <c r="D8" s="1" t="s">
        <v>1046</v>
      </c>
      <c r="E8" s="3">
        <v>58.155555555555559</v>
      </c>
      <c r="F8" s="3">
        <f t="shared" si="0"/>
        <v>224.35199999999998</v>
      </c>
      <c r="G8" s="3">
        <f>SUM(Table39[[#This Row],[RN Hours Contract (W/ Admin, DON)]], Table39[[#This Row],[LPN Contract Hours (w/ Admin)]], Table39[[#This Row],[CNA/NA/Med Aide Contract Hours]])</f>
        <v>45.709777777777781</v>
      </c>
      <c r="H8" s="4">
        <f>Table39[[#This Row],[Total Contract Hours]]/Table39[[#This Row],[Total Hours Nurse Staffing]]</f>
        <v>0.20374134296898527</v>
      </c>
      <c r="I8" s="3">
        <f>SUM(Table39[[#This Row],[RN Hours]], Table39[[#This Row],[RN Admin Hours]], Table39[[#This Row],[RN DON Hours]])</f>
        <v>20.807444444444446</v>
      </c>
      <c r="J8" s="3">
        <f t="shared" si="3"/>
        <v>4.4963333333333333</v>
      </c>
      <c r="K8" s="4">
        <f>Table39[[#This Row],[RN Hours Contract (W/ Admin, DON)]]/Table39[[#This Row],[RN Hours (w/ Admin, DON)]]</f>
        <v>0.21609253098517089</v>
      </c>
      <c r="L8" s="3">
        <v>6.331555555555556</v>
      </c>
      <c r="M8" s="3">
        <v>4.4963333333333333</v>
      </c>
      <c r="N8" s="4">
        <f>Table39[[#This Row],[RN Hours Contract]]/Table39[[#This Row],[RN Hours]]</f>
        <v>0.71014670784781686</v>
      </c>
      <c r="O8" s="3">
        <v>9.0425555555555555</v>
      </c>
      <c r="P8" s="3">
        <v>0</v>
      </c>
      <c r="Q8" s="4">
        <f>Table39[[#This Row],[RN Admin Hours Contract]]/Table39[[#This Row],[RN Admin Hours]]</f>
        <v>0</v>
      </c>
      <c r="R8" s="3">
        <v>5.4333333333333336</v>
      </c>
      <c r="S8" s="3">
        <v>0</v>
      </c>
      <c r="T8" s="4">
        <f>Table39[[#This Row],[RN DON Hours Contract]]/Table39[[#This Row],[RN DON Hours]]</f>
        <v>0</v>
      </c>
      <c r="U8" s="3">
        <f>SUM(Table39[[#This Row],[LPN Hours]], Table39[[#This Row],[LPN Admin Hours]])</f>
        <v>77.74122222222222</v>
      </c>
      <c r="V8" s="3">
        <f>Table39[[#This Row],[LPN Hours Contract]]+Table39[[#This Row],[LPN Admin Hours Contract]]</f>
        <v>25.104444444444447</v>
      </c>
      <c r="W8" s="4">
        <f t="shared" si="4"/>
        <v>0.32292320247659262</v>
      </c>
      <c r="X8" s="3">
        <v>67.343666666666664</v>
      </c>
      <c r="Y8" s="3">
        <v>25.104444444444447</v>
      </c>
      <c r="Z8" s="4">
        <f>Table39[[#This Row],[LPN Hours Contract]]/Table39[[#This Row],[LPN Hours]]</f>
        <v>0.37278107485154921</v>
      </c>
      <c r="AA8" s="3">
        <v>10.397555555555554</v>
      </c>
      <c r="AB8" s="3">
        <v>0</v>
      </c>
      <c r="AC8" s="4">
        <f>Table39[[#This Row],[LPN Admin Hours Contract]]/Table39[[#This Row],[LPN Admin Hours]]</f>
        <v>0</v>
      </c>
      <c r="AD8" s="3">
        <f>SUM(Table39[[#This Row],[CNA Hours]], Table39[[#This Row],[NA in Training Hours]], Table39[[#This Row],[Med Aide/Tech Hours]])</f>
        <v>125.80333333333333</v>
      </c>
      <c r="AE8" s="3">
        <f>SUM(Table39[[#This Row],[CNA Hours Contract]], Table39[[#This Row],[NA in Training Hours Contract]], Table39[[#This Row],[Med Aide/Tech Hours Contract]])</f>
        <v>16.109000000000002</v>
      </c>
      <c r="AF8" s="4">
        <f>Table39[[#This Row],[CNA/NA/Med Aide Contract Hours]]/Table39[[#This Row],[Total CNA, NA in Training, Med Aide/Tech Hours]]</f>
        <v>0.12804907130176732</v>
      </c>
      <c r="AG8" s="3">
        <v>125.80333333333333</v>
      </c>
      <c r="AH8" s="3">
        <v>16.109000000000002</v>
      </c>
      <c r="AI8" s="4">
        <f>Table39[[#This Row],[CNA Hours Contract]]/Table39[[#This Row],[CNA Hours]]</f>
        <v>0.12804907130176732</v>
      </c>
      <c r="AJ8" s="3">
        <v>0</v>
      </c>
      <c r="AK8" s="3">
        <v>0</v>
      </c>
      <c r="AL8" s="4">
        <v>0</v>
      </c>
      <c r="AM8" s="3">
        <v>0</v>
      </c>
      <c r="AN8" s="3">
        <v>0</v>
      </c>
      <c r="AO8" s="4">
        <v>0</v>
      </c>
      <c r="AP8" s="1" t="s">
        <v>6</v>
      </c>
      <c r="AQ8" s="1">
        <v>4</v>
      </c>
    </row>
    <row r="9" spans="1:43" x14ac:dyDescent="0.2">
      <c r="A9" s="1" t="s">
        <v>407</v>
      </c>
      <c r="B9" s="1" t="s">
        <v>418</v>
      </c>
      <c r="C9" s="1" t="s">
        <v>880</v>
      </c>
      <c r="D9" s="1" t="s">
        <v>1047</v>
      </c>
      <c r="E9" s="3">
        <v>64.888888888888886</v>
      </c>
      <c r="F9" s="3">
        <f t="shared" si="0"/>
        <v>253.358</v>
      </c>
      <c r="G9" s="3">
        <f>SUM(Table39[[#This Row],[RN Hours Contract (W/ Admin, DON)]], Table39[[#This Row],[LPN Contract Hours (w/ Admin)]], Table39[[#This Row],[CNA/NA/Med Aide Contract Hours]])</f>
        <v>0.4</v>
      </c>
      <c r="H9" s="4">
        <f>Table39[[#This Row],[Total Contract Hours]]/Table39[[#This Row],[Total Hours Nurse Staffing]]</f>
        <v>1.5787936437767901E-3</v>
      </c>
      <c r="I9" s="3">
        <f>SUM(Table39[[#This Row],[RN Hours]], Table39[[#This Row],[RN Admin Hours]], Table39[[#This Row],[RN DON Hours]])</f>
        <v>37.477777777777781</v>
      </c>
      <c r="J9" s="3">
        <f t="shared" si="3"/>
        <v>0.4</v>
      </c>
      <c r="K9" s="4">
        <f>Table39[[#This Row],[RN Hours Contract (W/ Admin, DON)]]/Table39[[#This Row],[RN Hours (w/ Admin, DON)]]</f>
        <v>1.0672991402312482E-2</v>
      </c>
      <c r="L9" s="3">
        <v>18.747222222222224</v>
      </c>
      <c r="M9" s="3">
        <v>0.4</v>
      </c>
      <c r="N9" s="4">
        <f>Table39[[#This Row],[RN Hours Contract]]/Table39[[#This Row],[RN Hours]]</f>
        <v>2.1336494295451178E-2</v>
      </c>
      <c r="O9" s="3">
        <v>13.041666666666666</v>
      </c>
      <c r="P9" s="3">
        <v>0</v>
      </c>
      <c r="Q9" s="4">
        <f>Table39[[#This Row],[RN Admin Hours Contract]]/Table39[[#This Row],[RN Admin Hours]]</f>
        <v>0</v>
      </c>
      <c r="R9" s="3">
        <v>5.6888888888888891</v>
      </c>
      <c r="S9" s="3">
        <v>0</v>
      </c>
      <c r="T9" s="4">
        <f>Table39[[#This Row],[RN DON Hours Contract]]/Table39[[#This Row],[RN DON Hours]]</f>
        <v>0</v>
      </c>
      <c r="U9" s="3">
        <f>SUM(Table39[[#This Row],[LPN Hours]], Table39[[#This Row],[LPN Admin Hours]])</f>
        <v>75.591333333333338</v>
      </c>
      <c r="V9" s="3">
        <f>Table39[[#This Row],[LPN Hours Contract]]+Table39[[#This Row],[LPN Admin Hours Contract]]</f>
        <v>0</v>
      </c>
      <c r="W9" s="4">
        <f t="shared" si="4"/>
        <v>0</v>
      </c>
      <c r="X9" s="3">
        <v>75.591333333333338</v>
      </c>
      <c r="Y9" s="3">
        <v>0</v>
      </c>
      <c r="Z9" s="4">
        <f>Table39[[#This Row],[LPN Hours Contract]]/Table39[[#This Row],[LPN Hours]]</f>
        <v>0</v>
      </c>
      <c r="AA9" s="3">
        <v>0</v>
      </c>
      <c r="AB9" s="3">
        <v>0</v>
      </c>
      <c r="AC9" s="4">
        <v>0</v>
      </c>
      <c r="AD9" s="3">
        <f>SUM(Table39[[#This Row],[CNA Hours]], Table39[[#This Row],[NA in Training Hours]], Table39[[#This Row],[Med Aide/Tech Hours]])</f>
        <v>140.28888888888889</v>
      </c>
      <c r="AE9" s="3">
        <f>SUM(Table39[[#This Row],[CNA Hours Contract]], Table39[[#This Row],[NA in Training Hours Contract]], Table39[[#This Row],[Med Aide/Tech Hours Contract]])</f>
        <v>0</v>
      </c>
      <c r="AF9" s="4">
        <f>Table39[[#This Row],[CNA/NA/Med Aide Contract Hours]]/Table39[[#This Row],[Total CNA, NA in Training, Med Aide/Tech Hours]]</f>
        <v>0</v>
      </c>
      <c r="AG9" s="3">
        <v>134.68333333333334</v>
      </c>
      <c r="AH9" s="3">
        <v>0</v>
      </c>
      <c r="AI9" s="4">
        <f>Table39[[#This Row],[CNA Hours Contract]]/Table39[[#This Row],[CNA Hours]]</f>
        <v>0</v>
      </c>
      <c r="AJ9" s="3">
        <v>5.6055555555555552</v>
      </c>
      <c r="AK9" s="3">
        <v>0</v>
      </c>
      <c r="AL9" s="4">
        <f>Table39[[#This Row],[NA in Training Hours Contract]]/Table39[[#This Row],[NA in Training Hours]]</f>
        <v>0</v>
      </c>
      <c r="AM9" s="3">
        <v>0</v>
      </c>
      <c r="AN9" s="3">
        <v>0</v>
      </c>
      <c r="AO9" s="4">
        <v>0</v>
      </c>
      <c r="AP9" s="1" t="s">
        <v>7</v>
      </c>
      <c r="AQ9" s="1">
        <v>4</v>
      </c>
    </row>
    <row r="10" spans="1:43" x14ac:dyDescent="0.2">
      <c r="A10" s="1" t="s">
        <v>407</v>
      </c>
      <c r="B10" s="1" t="s">
        <v>419</v>
      </c>
      <c r="C10" s="1" t="s">
        <v>889</v>
      </c>
      <c r="D10" s="1" t="s">
        <v>1048</v>
      </c>
      <c r="E10" s="3">
        <v>57.222222222222221</v>
      </c>
      <c r="F10" s="3">
        <f t="shared" si="0"/>
        <v>210.90433333333334</v>
      </c>
      <c r="G10" s="3">
        <f>SUM(Table39[[#This Row],[RN Hours Contract (W/ Admin, DON)]], Table39[[#This Row],[LPN Contract Hours (w/ Admin)]], Table39[[#This Row],[CNA/NA/Med Aide Contract Hours]])</f>
        <v>40.073333333333338</v>
      </c>
      <c r="H10" s="4">
        <f>Table39[[#This Row],[Total Contract Hours]]/Table39[[#This Row],[Total Hours Nurse Staffing]]</f>
        <v>0.1900071596442621</v>
      </c>
      <c r="I10" s="3">
        <f>SUM(Table39[[#This Row],[RN Hours]], Table39[[#This Row],[RN Admin Hours]], Table39[[#This Row],[RN DON Hours]])</f>
        <v>37.447888888888883</v>
      </c>
      <c r="J10" s="3">
        <f t="shared" si="3"/>
        <v>14.678222222222219</v>
      </c>
      <c r="K10" s="4">
        <f>Table39[[#This Row],[RN Hours Contract (W/ Admin, DON)]]/Table39[[#This Row],[RN Hours (w/ Admin, DON)]]</f>
        <v>0.39196394396954581</v>
      </c>
      <c r="L10" s="3">
        <v>25.99133333333333</v>
      </c>
      <c r="M10" s="3">
        <v>14.678222222222219</v>
      </c>
      <c r="N10" s="4">
        <f>Table39[[#This Row],[RN Hours Contract]]/Table39[[#This Row],[RN Hours]]</f>
        <v>0.5647352536315523</v>
      </c>
      <c r="O10" s="3">
        <v>5.7676666666666661</v>
      </c>
      <c r="P10" s="3">
        <v>0</v>
      </c>
      <c r="Q10" s="4">
        <f>Table39[[#This Row],[RN Admin Hours Contract]]/Table39[[#This Row],[RN Admin Hours]]</f>
        <v>0</v>
      </c>
      <c r="R10" s="3">
        <v>5.6888888888888891</v>
      </c>
      <c r="S10" s="3">
        <v>0</v>
      </c>
      <c r="T10" s="4">
        <f>Table39[[#This Row],[RN DON Hours Contract]]/Table39[[#This Row],[RN DON Hours]]</f>
        <v>0</v>
      </c>
      <c r="U10" s="3">
        <f>SUM(Table39[[#This Row],[LPN Hours]], Table39[[#This Row],[LPN Admin Hours]])</f>
        <v>36.31066666666667</v>
      </c>
      <c r="V10" s="3">
        <f>Table39[[#This Row],[LPN Hours Contract]]+Table39[[#This Row],[LPN Admin Hours Contract]]</f>
        <v>1.3222222222222222</v>
      </c>
      <c r="W10" s="4">
        <f t="shared" si="4"/>
        <v>3.6414154396014635E-2</v>
      </c>
      <c r="X10" s="3">
        <v>30.618555555555556</v>
      </c>
      <c r="Y10" s="3">
        <v>1.3222222222222222</v>
      </c>
      <c r="Z10" s="4">
        <f>Table39[[#This Row],[LPN Hours Contract]]/Table39[[#This Row],[LPN Hours]]</f>
        <v>4.3183690354795745E-2</v>
      </c>
      <c r="AA10" s="3">
        <v>5.692111111111112</v>
      </c>
      <c r="AB10" s="3">
        <v>0</v>
      </c>
      <c r="AC10" s="4">
        <f>Table39[[#This Row],[LPN Admin Hours Contract]]/Table39[[#This Row],[LPN Admin Hours]]</f>
        <v>0</v>
      </c>
      <c r="AD10" s="3">
        <f>SUM(Table39[[#This Row],[CNA Hours]], Table39[[#This Row],[NA in Training Hours]], Table39[[#This Row],[Med Aide/Tech Hours]])</f>
        <v>137.14577777777779</v>
      </c>
      <c r="AE10" s="3">
        <f>SUM(Table39[[#This Row],[CNA Hours Contract]], Table39[[#This Row],[NA in Training Hours Contract]], Table39[[#This Row],[Med Aide/Tech Hours Contract]])</f>
        <v>24.072888888888894</v>
      </c>
      <c r="AF10" s="4">
        <f>Table39[[#This Row],[CNA/NA/Med Aide Contract Hours]]/Table39[[#This Row],[Total CNA, NA in Training, Med Aide/Tech Hours]]</f>
        <v>0.17552774339065003</v>
      </c>
      <c r="AG10" s="3">
        <v>125.91800000000001</v>
      </c>
      <c r="AH10" s="3">
        <v>18.923777777777783</v>
      </c>
      <c r="AI10" s="4">
        <f>Table39[[#This Row],[CNA Hours Contract]]/Table39[[#This Row],[CNA Hours]]</f>
        <v>0.15028651803378215</v>
      </c>
      <c r="AJ10" s="3">
        <v>0</v>
      </c>
      <c r="AK10" s="3">
        <v>0</v>
      </c>
      <c r="AL10" s="4">
        <v>0</v>
      </c>
      <c r="AM10" s="3">
        <v>11.22777777777778</v>
      </c>
      <c r="AN10" s="3">
        <v>5.1491111111111119</v>
      </c>
      <c r="AO10" s="4">
        <f>Table39[[#This Row],[Med Aide/Tech Hours Contract]]/Table39[[#This Row],[Med Aide/Tech Hours]]</f>
        <v>0.4586046511627907</v>
      </c>
      <c r="AP10" s="1" t="s">
        <v>8</v>
      </c>
      <c r="AQ10" s="1">
        <v>4</v>
      </c>
    </row>
    <row r="11" spans="1:43" x14ac:dyDescent="0.2">
      <c r="A11" s="1" t="s">
        <v>407</v>
      </c>
      <c r="B11" s="1" t="s">
        <v>420</v>
      </c>
      <c r="C11" s="1" t="s">
        <v>861</v>
      </c>
      <c r="D11" s="1" t="s">
        <v>1049</v>
      </c>
      <c r="E11" s="3">
        <v>70.711111111111109</v>
      </c>
      <c r="F11" s="3">
        <f t="shared" si="0"/>
        <v>273.9732222222222</v>
      </c>
      <c r="G11" s="3">
        <f>SUM(Table39[[#This Row],[RN Hours Contract (W/ Admin, DON)]], Table39[[#This Row],[LPN Contract Hours (w/ Admin)]], Table39[[#This Row],[CNA/NA/Med Aide Contract Hours]])</f>
        <v>165.94333333333333</v>
      </c>
      <c r="H11" s="4">
        <f>Table39[[#This Row],[Total Contract Hours]]/Table39[[#This Row],[Total Hours Nurse Staffing]]</f>
        <v>0.60569179713021426</v>
      </c>
      <c r="I11" s="3">
        <f>SUM(Table39[[#This Row],[RN Hours]], Table39[[#This Row],[RN Admin Hours]], Table39[[#This Row],[RN DON Hours]])</f>
        <v>15.908333333333333</v>
      </c>
      <c r="J11" s="3">
        <f t="shared" si="3"/>
        <v>4.3452222222222225</v>
      </c>
      <c r="K11" s="4">
        <f>Table39[[#This Row],[RN Hours Contract (W/ Admin, DON)]]/Table39[[#This Row],[RN Hours (w/ Admin, DON)]]</f>
        <v>0.27314126069495376</v>
      </c>
      <c r="L11" s="3">
        <v>9.4117777777777771</v>
      </c>
      <c r="M11" s="3">
        <v>4.3452222222222225</v>
      </c>
      <c r="N11" s="4">
        <f>Table39[[#This Row],[RN Hours Contract]]/Table39[[#This Row],[RN Hours]]</f>
        <v>0.46167921988997246</v>
      </c>
      <c r="O11" s="3">
        <v>0.45211111111111107</v>
      </c>
      <c r="P11" s="3">
        <v>0</v>
      </c>
      <c r="Q11" s="4">
        <f>Table39[[#This Row],[RN Admin Hours Contract]]/Table39[[#This Row],[RN Admin Hours]]</f>
        <v>0</v>
      </c>
      <c r="R11" s="3">
        <v>6.0444444444444443</v>
      </c>
      <c r="S11" s="3">
        <v>0</v>
      </c>
      <c r="T11" s="4">
        <f>Table39[[#This Row],[RN DON Hours Contract]]/Table39[[#This Row],[RN DON Hours]]</f>
        <v>0</v>
      </c>
      <c r="U11" s="3">
        <f>SUM(Table39[[#This Row],[LPN Hours]], Table39[[#This Row],[LPN Admin Hours]])</f>
        <v>97.685333333333318</v>
      </c>
      <c r="V11" s="3">
        <f>Table39[[#This Row],[LPN Hours Contract]]+Table39[[#This Row],[LPN Admin Hours Contract]]</f>
        <v>66.562666666666644</v>
      </c>
      <c r="W11" s="4">
        <f t="shared" si="4"/>
        <v>0.68139877702555129</v>
      </c>
      <c r="X11" s="3">
        <v>85.417999999999992</v>
      </c>
      <c r="Y11" s="3">
        <v>66.562666666666644</v>
      </c>
      <c r="Z11" s="4">
        <f>Table39[[#This Row],[LPN Hours Contract]]/Table39[[#This Row],[LPN Hours]]</f>
        <v>0.77925807987387496</v>
      </c>
      <c r="AA11" s="3">
        <v>12.267333333333333</v>
      </c>
      <c r="AB11" s="3">
        <v>0</v>
      </c>
      <c r="AC11" s="4">
        <f>Table39[[#This Row],[LPN Admin Hours Contract]]/Table39[[#This Row],[LPN Admin Hours]]</f>
        <v>0</v>
      </c>
      <c r="AD11" s="3">
        <f>SUM(Table39[[#This Row],[CNA Hours]], Table39[[#This Row],[NA in Training Hours]], Table39[[#This Row],[Med Aide/Tech Hours]])</f>
        <v>160.37955555555556</v>
      </c>
      <c r="AE11" s="3">
        <f>SUM(Table39[[#This Row],[CNA Hours Contract]], Table39[[#This Row],[NA in Training Hours Contract]], Table39[[#This Row],[Med Aide/Tech Hours Contract]])</f>
        <v>95.035444444444465</v>
      </c>
      <c r="AF11" s="4">
        <f>Table39[[#This Row],[CNA/NA/Med Aide Contract Hours]]/Table39[[#This Row],[Total CNA, NA in Training, Med Aide/Tech Hours]]</f>
        <v>0.59256582994784612</v>
      </c>
      <c r="AG11" s="3">
        <v>155.22677777777778</v>
      </c>
      <c r="AH11" s="3">
        <v>94.907333333333355</v>
      </c>
      <c r="AI11" s="4">
        <f>Table39[[#This Row],[CNA Hours Contract]]/Table39[[#This Row],[CNA Hours]]</f>
        <v>0.61141083189398171</v>
      </c>
      <c r="AJ11" s="3">
        <v>0</v>
      </c>
      <c r="AK11" s="3">
        <v>0</v>
      </c>
      <c r="AL11" s="4">
        <v>0</v>
      </c>
      <c r="AM11" s="3">
        <v>5.1527777777777795</v>
      </c>
      <c r="AN11" s="3">
        <v>0.12811111111111109</v>
      </c>
      <c r="AO11" s="4">
        <f>Table39[[#This Row],[Med Aide/Tech Hours Contract]]/Table39[[#This Row],[Med Aide/Tech Hours]]</f>
        <v>2.4862533692722361E-2</v>
      </c>
      <c r="AP11" s="1" t="s">
        <v>9</v>
      </c>
      <c r="AQ11" s="1">
        <v>4</v>
      </c>
    </row>
    <row r="12" spans="1:43" x14ac:dyDescent="0.2">
      <c r="A12" s="1" t="s">
        <v>407</v>
      </c>
      <c r="B12" s="1" t="s">
        <v>421</v>
      </c>
      <c r="C12" s="1" t="s">
        <v>873</v>
      </c>
      <c r="D12" s="1" t="s">
        <v>1046</v>
      </c>
      <c r="E12" s="3">
        <v>104.16666666666667</v>
      </c>
      <c r="F12" s="3">
        <f t="shared" si="0"/>
        <v>366.95522222222223</v>
      </c>
      <c r="G12" s="3">
        <f>SUM(Table39[[#This Row],[RN Hours Contract (W/ Admin, DON)]], Table39[[#This Row],[LPN Contract Hours (w/ Admin)]], Table39[[#This Row],[CNA/NA/Med Aide Contract Hours]])</f>
        <v>3.1583333333333332</v>
      </c>
      <c r="H12" s="4">
        <f>Table39[[#This Row],[Total Contract Hours]]/Table39[[#This Row],[Total Hours Nurse Staffing]]</f>
        <v>8.6068630232510948E-3</v>
      </c>
      <c r="I12" s="3">
        <f>SUM(Table39[[#This Row],[RN Hours]], Table39[[#This Row],[RN Admin Hours]], Table39[[#This Row],[RN DON Hours]])</f>
        <v>52.042222222222229</v>
      </c>
      <c r="J12" s="3">
        <f t="shared" si="3"/>
        <v>0.89999999999999991</v>
      </c>
      <c r="K12" s="4">
        <f>Table39[[#This Row],[RN Hours Contract (W/ Admin, DON)]]/Table39[[#This Row],[RN Hours (w/ Admin, DON)]]</f>
        <v>1.7293650454758953E-2</v>
      </c>
      <c r="L12" s="3">
        <v>11.675555555555555</v>
      </c>
      <c r="M12" s="3">
        <v>0.82222222222222219</v>
      </c>
      <c r="N12" s="4">
        <f>Table39[[#This Row],[RN Hours Contract]]/Table39[[#This Row],[RN Hours]]</f>
        <v>7.0422535211267609E-2</v>
      </c>
      <c r="O12" s="3">
        <v>34.855555555555561</v>
      </c>
      <c r="P12" s="3">
        <v>7.7777777777777779E-2</v>
      </c>
      <c r="Q12" s="4">
        <f>Table39[[#This Row],[RN Admin Hours Contract]]/Table39[[#This Row],[RN Admin Hours]]</f>
        <v>2.231431303793433E-3</v>
      </c>
      <c r="R12" s="3">
        <v>5.5111111111111111</v>
      </c>
      <c r="S12" s="3">
        <v>0</v>
      </c>
      <c r="T12" s="4">
        <f>Table39[[#This Row],[RN DON Hours Contract]]/Table39[[#This Row],[RN DON Hours]]</f>
        <v>0</v>
      </c>
      <c r="U12" s="3">
        <f>SUM(Table39[[#This Row],[LPN Hours]], Table39[[#This Row],[LPN Admin Hours]])</f>
        <v>77.449222222222218</v>
      </c>
      <c r="V12" s="3">
        <f>Table39[[#This Row],[LPN Hours Contract]]+Table39[[#This Row],[LPN Admin Hours Contract]]</f>
        <v>2.2583333333333333</v>
      </c>
      <c r="W12" s="4">
        <f t="shared" si="4"/>
        <v>2.9158889767202312E-2</v>
      </c>
      <c r="X12" s="3">
        <v>77.36311111111111</v>
      </c>
      <c r="Y12" s="3">
        <v>2.2583333333333333</v>
      </c>
      <c r="Z12" s="4">
        <f>Table39[[#This Row],[LPN Hours Contract]]/Table39[[#This Row],[LPN Hours]]</f>
        <v>2.9191345861076481E-2</v>
      </c>
      <c r="AA12" s="3">
        <v>8.611111111111111E-2</v>
      </c>
      <c r="AB12" s="3">
        <v>0</v>
      </c>
      <c r="AC12" s="4">
        <f>Table39[[#This Row],[LPN Admin Hours Contract]]/Table39[[#This Row],[LPN Admin Hours]]</f>
        <v>0</v>
      </c>
      <c r="AD12" s="3">
        <f>SUM(Table39[[#This Row],[CNA Hours]], Table39[[#This Row],[NA in Training Hours]], Table39[[#This Row],[Med Aide/Tech Hours]])</f>
        <v>237.46377777777778</v>
      </c>
      <c r="AE12" s="3">
        <f>SUM(Table39[[#This Row],[CNA Hours Contract]], Table39[[#This Row],[NA in Training Hours Contract]], Table39[[#This Row],[Med Aide/Tech Hours Contract]])</f>
        <v>0</v>
      </c>
      <c r="AF12" s="4">
        <f>Table39[[#This Row],[CNA/NA/Med Aide Contract Hours]]/Table39[[#This Row],[Total CNA, NA in Training, Med Aide/Tech Hours]]</f>
        <v>0</v>
      </c>
      <c r="AG12" s="3">
        <v>212.072</v>
      </c>
      <c r="AH12" s="3">
        <v>0</v>
      </c>
      <c r="AI12" s="4">
        <f>Table39[[#This Row],[CNA Hours Contract]]/Table39[[#This Row],[CNA Hours]]</f>
        <v>0</v>
      </c>
      <c r="AJ12" s="3">
        <v>0</v>
      </c>
      <c r="AK12" s="3">
        <v>0</v>
      </c>
      <c r="AL12" s="4">
        <v>0</v>
      </c>
      <c r="AM12" s="3">
        <v>25.391777777777776</v>
      </c>
      <c r="AN12" s="3">
        <v>0</v>
      </c>
      <c r="AO12" s="4">
        <f>Table39[[#This Row],[Med Aide/Tech Hours Contract]]/Table39[[#This Row],[Med Aide/Tech Hours]]</f>
        <v>0</v>
      </c>
      <c r="AP12" s="1" t="s">
        <v>10</v>
      </c>
      <c r="AQ12" s="1">
        <v>4</v>
      </c>
    </row>
    <row r="13" spans="1:43" x14ac:dyDescent="0.2">
      <c r="A13" s="1" t="s">
        <v>407</v>
      </c>
      <c r="B13" s="1" t="s">
        <v>422</v>
      </c>
      <c r="C13" s="1" t="s">
        <v>824</v>
      </c>
      <c r="D13" s="1" t="s">
        <v>1045</v>
      </c>
      <c r="E13" s="3">
        <v>58.511111111111113</v>
      </c>
      <c r="F13" s="3">
        <f t="shared" si="0"/>
        <v>208.48955555555554</v>
      </c>
      <c r="G13" s="3">
        <f>SUM(Table39[[#This Row],[RN Hours Contract (W/ Admin, DON)]], Table39[[#This Row],[LPN Contract Hours (w/ Admin)]], Table39[[#This Row],[CNA/NA/Med Aide Contract Hours]])</f>
        <v>14.998222222222225</v>
      </c>
      <c r="H13" s="4">
        <f>Table39[[#This Row],[Total Contract Hours]]/Table39[[#This Row],[Total Hours Nurse Staffing]]</f>
        <v>7.1937523115999435E-2</v>
      </c>
      <c r="I13" s="3">
        <f>SUM(Table39[[#This Row],[RN Hours]], Table39[[#This Row],[RN Admin Hours]], Table39[[#This Row],[RN DON Hours]])</f>
        <v>24.023555555555557</v>
      </c>
      <c r="J13" s="3">
        <f t="shared" si="3"/>
        <v>0.41300000000000003</v>
      </c>
      <c r="K13" s="4">
        <f>Table39[[#This Row],[RN Hours Contract (W/ Admin, DON)]]/Table39[[#This Row],[RN Hours (w/ Admin, DON)]]</f>
        <v>1.7191460233474554E-2</v>
      </c>
      <c r="L13" s="3">
        <v>7.4275555555555561</v>
      </c>
      <c r="M13" s="3">
        <v>0.41300000000000003</v>
      </c>
      <c r="N13" s="4">
        <f>Table39[[#This Row],[RN Hours Contract]]/Table39[[#This Row],[RN Hours]]</f>
        <v>5.560375777884155E-2</v>
      </c>
      <c r="O13" s="3">
        <v>10.907111111111112</v>
      </c>
      <c r="P13" s="3">
        <v>0</v>
      </c>
      <c r="Q13" s="4">
        <f>Table39[[#This Row],[RN Admin Hours Contract]]/Table39[[#This Row],[RN Admin Hours]]</f>
        <v>0</v>
      </c>
      <c r="R13" s="3">
        <v>5.6888888888888891</v>
      </c>
      <c r="S13" s="3">
        <v>0</v>
      </c>
      <c r="T13" s="4">
        <f>Table39[[#This Row],[RN DON Hours Contract]]/Table39[[#This Row],[RN DON Hours]]</f>
        <v>0</v>
      </c>
      <c r="U13" s="3">
        <f>SUM(Table39[[#This Row],[LPN Hours]], Table39[[#This Row],[LPN Admin Hours]])</f>
        <v>48.24977777777778</v>
      </c>
      <c r="V13" s="3">
        <f>Table39[[#This Row],[LPN Hours Contract]]+Table39[[#This Row],[LPN Admin Hours Contract]]</f>
        <v>9.2124444444444453</v>
      </c>
      <c r="W13" s="4">
        <f t="shared" si="4"/>
        <v>0.19093237044269634</v>
      </c>
      <c r="X13" s="3">
        <v>44.478666666666669</v>
      </c>
      <c r="Y13" s="3">
        <v>9.2124444444444453</v>
      </c>
      <c r="Z13" s="4">
        <f>Table39[[#This Row],[LPN Hours Contract]]/Table39[[#This Row],[LPN Hours]]</f>
        <v>0.20712051720175464</v>
      </c>
      <c r="AA13" s="3">
        <v>3.7711111111111113</v>
      </c>
      <c r="AB13" s="3">
        <v>0</v>
      </c>
      <c r="AC13" s="4">
        <f>Table39[[#This Row],[LPN Admin Hours Contract]]/Table39[[#This Row],[LPN Admin Hours]]</f>
        <v>0</v>
      </c>
      <c r="AD13" s="3">
        <f>SUM(Table39[[#This Row],[CNA Hours]], Table39[[#This Row],[NA in Training Hours]], Table39[[#This Row],[Med Aide/Tech Hours]])</f>
        <v>136.2162222222222</v>
      </c>
      <c r="AE13" s="3">
        <f>SUM(Table39[[#This Row],[CNA Hours Contract]], Table39[[#This Row],[NA in Training Hours Contract]], Table39[[#This Row],[Med Aide/Tech Hours Contract]])</f>
        <v>5.3727777777777783</v>
      </c>
      <c r="AF13" s="4">
        <f>Table39[[#This Row],[CNA/NA/Med Aide Contract Hours]]/Table39[[#This Row],[Total CNA, NA in Training, Med Aide/Tech Hours]]</f>
        <v>3.944300972473503E-2</v>
      </c>
      <c r="AG13" s="3">
        <v>119.34777777777776</v>
      </c>
      <c r="AH13" s="3">
        <v>5.3727777777777783</v>
      </c>
      <c r="AI13" s="4">
        <f>Table39[[#This Row],[CNA Hours Contract]]/Table39[[#This Row],[CNA Hours]]</f>
        <v>4.5017828382039431E-2</v>
      </c>
      <c r="AJ13" s="3">
        <v>0</v>
      </c>
      <c r="AK13" s="3">
        <v>0</v>
      </c>
      <c r="AL13" s="4">
        <v>0</v>
      </c>
      <c r="AM13" s="3">
        <v>16.868444444444442</v>
      </c>
      <c r="AN13" s="3">
        <v>0</v>
      </c>
      <c r="AO13" s="4">
        <f>Table39[[#This Row],[Med Aide/Tech Hours Contract]]/Table39[[#This Row],[Med Aide/Tech Hours]]</f>
        <v>0</v>
      </c>
      <c r="AP13" s="1" t="s">
        <v>11</v>
      </c>
      <c r="AQ13" s="1">
        <v>4</v>
      </c>
    </row>
    <row r="14" spans="1:43" x14ac:dyDescent="0.2">
      <c r="A14" s="1" t="s">
        <v>407</v>
      </c>
      <c r="B14" s="1" t="s">
        <v>423</v>
      </c>
      <c r="C14" s="1" t="s">
        <v>890</v>
      </c>
      <c r="D14" s="1" t="s">
        <v>1016</v>
      </c>
      <c r="E14" s="3">
        <v>74.155555555555551</v>
      </c>
      <c r="F14" s="3">
        <f t="shared" si="0"/>
        <v>301.80277777777775</v>
      </c>
      <c r="G14" s="3">
        <f>SUM(Table39[[#This Row],[RN Hours Contract (W/ Admin, DON)]], Table39[[#This Row],[LPN Contract Hours (w/ Admin)]], Table39[[#This Row],[CNA/NA/Med Aide Contract Hours]])</f>
        <v>0.75</v>
      </c>
      <c r="H14" s="4">
        <f>Table39[[#This Row],[Total Contract Hours]]/Table39[[#This Row],[Total Hours Nurse Staffing]]</f>
        <v>2.4850665905806774E-3</v>
      </c>
      <c r="I14" s="3">
        <f>SUM(Table39[[#This Row],[RN Hours]], Table39[[#This Row],[RN Admin Hours]], Table39[[#This Row],[RN DON Hours]])</f>
        <v>28.663888888888888</v>
      </c>
      <c r="J14" s="3">
        <f t="shared" si="3"/>
        <v>0</v>
      </c>
      <c r="K14" s="4">
        <f>Table39[[#This Row],[RN Hours Contract (W/ Admin, DON)]]/Table39[[#This Row],[RN Hours (w/ Admin, DON)]]</f>
        <v>0</v>
      </c>
      <c r="L14" s="3">
        <v>17.18888888888889</v>
      </c>
      <c r="M14" s="3">
        <v>0</v>
      </c>
      <c r="N14" s="4">
        <f>Table39[[#This Row],[RN Hours Contract]]/Table39[[#This Row],[RN Hours]]</f>
        <v>0</v>
      </c>
      <c r="O14" s="3">
        <v>5.8694444444444445</v>
      </c>
      <c r="P14" s="3">
        <v>0</v>
      </c>
      <c r="Q14" s="4">
        <f>Table39[[#This Row],[RN Admin Hours Contract]]/Table39[[#This Row],[RN Admin Hours]]</f>
        <v>0</v>
      </c>
      <c r="R14" s="3">
        <v>5.6055555555555552</v>
      </c>
      <c r="S14" s="3">
        <v>0</v>
      </c>
      <c r="T14" s="4">
        <f>Table39[[#This Row],[RN DON Hours Contract]]/Table39[[#This Row],[RN DON Hours]]</f>
        <v>0</v>
      </c>
      <c r="U14" s="3">
        <f>SUM(Table39[[#This Row],[LPN Hours]], Table39[[#This Row],[LPN Admin Hours]])</f>
        <v>79.12222222222222</v>
      </c>
      <c r="V14" s="3">
        <f>Table39[[#This Row],[LPN Hours Contract]]+Table39[[#This Row],[LPN Admin Hours Contract]]</f>
        <v>0.75</v>
      </c>
      <c r="W14" s="4">
        <f t="shared" si="4"/>
        <v>9.4790057576183123E-3</v>
      </c>
      <c r="X14" s="3">
        <v>78.111111111111114</v>
      </c>
      <c r="Y14" s="3">
        <v>0.75</v>
      </c>
      <c r="Z14" s="4">
        <f>Table39[[#This Row],[LPN Hours Contract]]/Table39[[#This Row],[LPN Hours]]</f>
        <v>9.6017069701280228E-3</v>
      </c>
      <c r="AA14" s="3">
        <v>1.0111111111111111</v>
      </c>
      <c r="AB14" s="3">
        <v>0</v>
      </c>
      <c r="AC14" s="4">
        <f>Table39[[#This Row],[LPN Admin Hours Contract]]/Table39[[#This Row],[LPN Admin Hours]]</f>
        <v>0</v>
      </c>
      <c r="AD14" s="3">
        <f>SUM(Table39[[#This Row],[CNA Hours]], Table39[[#This Row],[NA in Training Hours]], Table39[[#This Row],[Med Aide/Tech Hours]])</f>
        <v>194.01666666666665</v>
      </c>
      <c r="AE14" s="3">
        <f>SUM(Table39[[#This Row],[CNA Hours Contract]], Table39[[#This Row],[NA in Training Hours Contract]], Table39[[#This Row],[Med Aide/Tech Hours Contract]])</f>
        <v>0</v>
      </c>
      <c r="AF14" s="4">
        <f>Table39[[#This Row],[CNA/NA/Med Aide Contract Hours]]/Table39[[#This Row],[Total CNA, NA in Training, Med Aide/Tech Hours]]</f>
        <v>0</v>
      </c>
      <c r="AG14" s="3">
        <v>186.08611111111111</v>
      </c>
      <c r="AH14" s="3">
        <v>0</v>
      </c>
      <c r="AI14" s="4">
        <f>Table39[[#This Row],[CNA Hours Contract]]/Table39[[#This Row],[CNA Hours]]</f>
        <v>0</v>
      </c>
      <c r="AJ14" s="3">
        <v>0</v>
      </c>
      <c r="AK14" s="3">
        <v>0</v>
      </c>
      <c r="AL14" s="4">
        <v>0</v>
      </c>
      <c r="AM14" s="3">
        <v>7.9305555555555554</v>
      </c>
      <c r="AN14" s="3">
        <v>0</v>
      </c>
      <c r="AO14" s="4">
        <f>Table39[[#This Row],[Med Aide/Tech Hours Contract]]/Table39[[#This Row],[Med Aide/Tech Hours]]</f>
        <v>0</v>
      </c>
      <c r="AP14" s="1" t="s">
        <v>12</v>
      </c>
      <c r="AQ14" s="1">
        <v>4</v>
      </c>
    </row>
    <row r="15" spans="1:43" x14ac:dyDescent="0.2">
      <c r="A15" s="1" t="s">
        <v>407</v>
      </c>
      <c r="B15" s="1" t="s">
        <v>424</v>
      </c>
      <c r="C15" s="1" t="s">
        <v>891</v>
      </c>
      <c r="D15" s="1" t="s">
        <v>1045</v>
      </c>
      <c r="E15" s="3">
        <v>78.12222222222222</v>
      </c>
      <c r="F15" s="3">
        <f t="shared" si="0"/>
        <v>290.24722222222226</v>
      </c>
      <c r="G15" s="3">
        <f>SUM(Table39[[#This Row],[RN Hours Contract (W/ Admin, DON)]], Table39[[#This Row],[LPN Contract Hours (w/ Admin)]], Table39[[#This Row],[CNA/NA/Med Aide Contract Hours]])</f>
        <v>3.2305555555555556</v>
      </c>
      <c r="H15" s="4">
        <f>Table39[[#This Row],[Total Contract Hours]]/Table39[[#This Row],[Total Hours Nurse Staffing]]</f>
        <v>1.1130358219525498E-2</v>
      </c>
      <c r="I15" s="3">
        <f>SUM(Table39[[#This Row],[RN Hours]], Table39[[#This Row],[RN Admin Hours]], Table39[[#This Row],[RN DON Hours]])</f>
        <v>29.305555555555554</v>
      </c>
      <c r="J15" s="3">
        <f t="shared" si="3"/>
        <v>0</v>
      </c>
      <c r="K15" s="4">
        <f>Table39[[#This Row],[RN Hours Contract (W/ Admin, DON)]]/Table39[[#This Row],[RN Hours (w/ Admin, DON)]]</f>
        <v>0</v>
      </c>
      <c r="L15" s="3">
        <v>16.441666666666666</v>
      </c>
      <c r="M15" s="3">
        <v>0</v>
      </c>
      <c r="N15" s="4">
        <f>Table39[[#This Row],[RN Hours Contract]]/Table39[[#This Row],[RN Hours]]</f>
        <v>0</v>
      </c>
      <c r="O15" s="3">
        <v>7.7972222222222225</v>
      </c>
      <c r="P15" s="3">
        <v>0</v>
      </c>
      <c r="Q15" s="4">
        <f>Table39[[#This Row],[RN Admin Hours Contract]]/Table39[[#This Row],[RN Admin Hours]]</f>
        <v>0</v>
      </c>
      <c r="R15" s="3">
        <v>5.0666666666666664</v>
      </c>
      <c r="S15" s="3">
        <v>0</v>
      </c>
      <c r="T15" s="4">
        <f>Table39[[#This Row],[RN DON Hours Contract]]/Table39[[#This Row],[RN DON Hours]]</f>
        <v>0</v>
      </c>
      <c r="U15" s="3">
        <f>SUM(Table39[[#This Row],[LPN Hours]], Table39[[#This Row],[LPN Admin Hours]])</f>
        <v>101.25277777777778</v>
      </c>
      <c r="V15" s="3">
        <f>Table39[[#This Row],[LPN Hours Contract]]+Table39[[#This Row],[LPN Admin Hours Contract]]</f>
        <v>0</v>
      </c>
      <c r="W15" s="4">
        <f t="shared" si="4"/>
        <v>0</v>
      </c>
      <c r="X15" s="3">
        <v>95.808333333333337</v>
      </c>
      <c r="Y15" s="3">
        <v>0</v>
      </c>
      <c r="Z15" s="4">
        <f>Table39[[#This Row],[LPN Hours Contract]]/Table39[[#This Row],[LPN Hours]]</f>
        <v>0</v>
      </c>
      <c r="AA15" s="3">
        <v>5.4444444444444446</v>
      </c>
      <c r="AB15" s="3">
        <v>0</v>
      </c>
      <c r="AC15" s="4">
        <f>Table39[[#This Row],[LPN Admin Hours Contract]]/Table39[[#This Row],[LPN Admin Hours]]</f>
        <v>0</v>
      </c>
      <c r="AD15" s="3">
        <f>SUM(Table39[[#This Row],[CNA Hours]], Table39[[#This Row],[NA in Training Hours]], Table39[[#This Row],[Med Aide/Tech Hours]])</f>
        <v>159.6888888888889</v>
      </c>
      <c r="AE15" s="3">
        <f>SUM(Table39[[#This Row],[CNA Hours Contract]], Table39[[#This Row],[NA in Training Hours Contract]], Table39[[#This Row],[Med Aide/Tech Hours Contract]])</f>
        <v>3.2305555555555556</v>
      </c>
      <c r="AF15" s="4">
        <f>Table39[[#This Row],[CNA/NA/Med Aide Contract Hours]]/Table39[[#This Row],[Total CNA, NA in Training, Med Aide/Tech Hours]]</f>
        <v>2.0230308934038408E-2</v>
      </c>
      <c r="AG15" s="3">
        <v>155.14166666666668</v>
      </c>
      <c r="AH15" s="3">
        <v>3.2305555555555556</v>
      </c>
      <c r="AI15" s="4">
        <f>Table39[[#This Row],[CNA Hours Contract]]/Table39[[#This Row],[CNA Hours]]</f>
        <v>2.0823261893251687E-2</v>
      </c>
      <c r="AJ15" s="3">
        <v>0</v>
      </c>
      <c r="AK15" s="3">
        <v>0</v>
      </c>
      <c r="AL15" s="4">
        <v>0</v>
      </c>
      <c r="AM15" s="3">
        <v>4.5472222222222225</v>
      </c>
      <c r="AN15" s="3">
        <v>0</v>
      </c>
      <c r="AO15" s="4">
        <f>Table39[[#This Row],[Med Aide/Tech Hours Contract]]/Table39[[#This Row],[Med Aide/Tech Hours]]</f>
        <v>0</v>
      </c>
      <c r="AP15" s="1" t="s">
        <v>13</v>
      </c>
      <c r="AQ15" s="1">
        <v>4</v>
      </c>
    </row>
    <row r="16" spans="1:43" x14ac:dyDescent="0.2">
      <c r="A16" s="1" t="s">
        <v>407</v>
      </c>
      <c r="B16" s="1" t="s">
        <v>425</v>
      </c>
      <c r="C16" s="1" t="s">
        <v>883</v>
      </c>
      <c r="D16" s="1" t="s">
        <v>1046</v>
      </c>
      <c r="E16" s="3">
        <v>116.68888888888888</v>
      </c>
      <c r="F16" s="3">
        <f t="shared" si="0"/>
        <v>439.57</v>
      </c>
      <c r="G16" s="3">
        <f>SUM(Table39[[#This Row],[RN Hours Contract (W/ Admin, DON)]], Table39[[#This Row],[LPN Contract Hours (w/ Admin)]], Table39[[#This Row],[CNA/NA/Med Aide Contract Hours]])</f>
        <v>0</v>
      </c>
      <c r="H16" s="4">
        <f>Table39[[#This Row],[Total Contract Hours]]/Table39[[#This Row],[Total Hours Nurse Staffing]]</f>
        <v>0</v>
      </c>
      <c r="I16" s="3">
        <f>SUM(Table39[[#This Row],[RN Hours]], Table39[[#This Row],[RN Admin Hours]], Table39[[#This Row],[RN DON Hours]])</f>
        <v>46.168888888888887</v>
      </c>
      <c r="J16" s="3">
        <f t="shared" si="3"/>
        <v>0</v>
      </c>
      <c r="K16" s="4">
        <f>Table39[[#This Row],[RN Hours Contract (W/ Admin, DON)]]/Table39[[#This Row],[RN Hours (w/ Admin, DON)]]</f>
        <v>0</v>
      </c>
      <c r="L16" s="3">
        <v>27.057777777777776</v>
      </c>
      <c r="M16" s="3">
        <v>0</v>
      </c>
      <c r="N16" s="4">
        <f>Table39[[#This Row],[RN Hours Contract]]/Table39[[#This Row],[RN Hours]]</f>
        <v>0</v>
      </c>
      <c r="O16" s="3">
        <v>13.68333333333333</v>
      </c>
      <c r="P16" s="3">
        <v>0</v>
      </c>
      <c r="Q16" s="4">
        <f>Table39[[#This Row],[RN Admin Hours Contract]]/Table39[[#This Row],[RN Admin Hours]]</f>
        <v>0</v>
      </c>
      <c r="R16" s="3">
        <v>5.4277777777777798</v>
      </c>
      <c r="S16" s="3">
        <v>0</v>
      </c>
      <c r="T16" s="4">
        <f>Table39[[#This Row],[RN DON Hours Contract]]/Table39[[#This Row],[RN DON Hours]]</f>
        <v>0</v>
      </c>
      <c r="U16" s="3">
        <f>SUM(Table39[[#This Row],[LPN Hours]], Table39[[#This Row],[LPN Admin Hours]])</f>
        <v>143.6588888888889</v>
      </c>
      <c r="V16" s="3">
        <f>Table39[[#This Row],[LPN Hours Contract]]+Table39[[#This Row],[LPN Admin Hours Contract]]</f>
        <v>0</v>
      </c>
      <c r="W16" s="4">
        <f t="shared" si="4"/>
        <v>0</v>
      </c>
      <c r="X16" s="3">
        <v>142.86444444444444</v>
      </c>
      <c r="Y16" s="3">
        <v>0</v>
      </c>
      <c r="Z16" s="4">
        <f>Table39[[#This Row],[LPN Hours Contract]]/Table39[[#This Row],[LPN Hours]]</f>
        <v>0</v>
      </c>
      <c r="AA16" s="3">
        <v>0.7944444444444444</v>
      </c>
      <c r="AB16" s="3">
        <v>0</v>
      </c>
      <c r="AC16" s="4">
        <f>Table39[[#This Row],[LPN Admin Hours Contract]]/Table39[[#This Row],[LPN Admin Hours]]</f>
        <v>0</v>
      </c>
      <c r="AD16" s="3">
        <f>SUM(Table39[[#This Row],[CNA Hours]], Table39[[#This Row],[NA in Training Hours]], Table39[[#This Row],[Med Aide/Tech Hours]])</f>
        <v>249.74222222222221</v>
      </c>
      <c r="AE16" s="3">
        <f>SUM(Table39[[#This Row],[CNA Hours Contract]], Table39[[#This Row],[NA in Training Hours Contract]], Table39[[#This Row],[Med Aide/Tech Hours Contract]])</f>
        <v>0</v>
      </c>
      <c r="AF16" s="4">
        <f>Table39[[#This Row],[CNA/NA/Med Aide Contract Hours]]/Table39[[#This Row],[Total CNA, NA in Training, Med Aide/Tech Hours]]</f>
        <v>0</v>
      </c>
      <c r="AG16" s="3">
        <v>225.52777777777777</v>
      </c>
      <c r="AH16" s="3">
        <v>0</v>
      </c>
      <c r="AI16" s="4">
        <f>Table39[[#This Row],[CNA Hours Contract]]/Table39[[#This Row],[CNA Hours]]</f>
        <v>0</v>
      </c>
      <c r="AJ16" s="3">
        <v>0</v>
      </c>
      <c r="AK16" s="3">
        <v>0</v>
      </c>
      <c r="AL16" s="4">
        <v>0</v>
      </c>
      <c r="AM16" s="3">
        <v>24.214444444444442</v>
      </c>
      <c r="AN16" s="3">
        <v>0</v>
      </c>
      <c r="AO16" s="4">
        <f>Table39[[#This Row],[Med Aide/Tech Hours Contract]]/Table39[[#This Row],[Med Aide/Tech Hours]]</f>
        <v>0</v>
      </c>
      <c r="AP16" s="1" t="s">
        <v>14</v>
      </c>
      <c r="AQ16" s="1">
        <v>4</v>
      </c>
    </row>
    <row r="17" spans="1:43" x14ac:dyDescent="0.2">
      <c r="A17" s="1" t="s">
        <v>407</v>
      </c>
      <c r="B17" s="1" t="s">
        <v>426</v>
      </c>
      <c r="C17" s="1" t="s">
        <v>892</v>
      </c>
      <c r="D17" s="1" t="s">
        <v>1050</v>
      </c>
      <c r="E17" s="3">
        <v>116.05555555555556</v>
      </c>
      <c r="F17" s="3">
        <f t="shared" si="0"/>
        <v>436.94411111111106</v>
      </c>
      <c r="G17" s="3">
        <f>SUM(Table39[[#This Row],[RN Hours Contract (W/ Admin, DON)]], Table39[[#This Row],[LPN Contract Hours (w/ Admin)]], Table39[[#This Row],[CNA/NA/Med Aide Contract Hours]])</f>
        <v>21.183666666666667</v>
      </c>
      <c r="H17" s="4">
        <f>Table39[[#This Row],[Total Contract Hours]]/Table39[[#This Row],[Total Hours Nurse Staffing]]</f>
        <v>4.8481410157464842E-2</v>
      </c>
      <c r="I17" s="3">
        <f>SUM(Table39[[#This Row],[RN Hours]], Table39[[#This Row],[RN Admin Hours]], Table39[[#This Row],[RN DON Hours]])</f>
        <v>42.305777777777777</v>
      </c>
      <c r="J17" s="3">
        <f t="shared" si="3"/>
        <v>6.9189999999999987</v>
      </c>
      <c r="K17" s="4">
        <f>Table39[[#This Row],[RN Hours Contract (W/ Admin, DON)]]/Table39[[#This Row],[RN Hours (w/ Admin, DON)]]</f>
        <v>0.16354740093289066</v>
      </c>
      <c r="L17" s="3">
        <v>28.68911111111111</v>
      </c>
      <c r="M17" s="3">
        <v>6.8189999999999991</v>
      </c>
      <c r="N17" s="4">
        <f>Table39[[#This Row],[RN Hours Contract]]/Table39[[#This Row],[RN Hours]]</f>
        <v>0.23768599778468019</v>
      </c>
      <c r="O17" s="3">
        <v>8.2777777777777786</v>
      </c>
      <c r="P17" s="3">
        <v>0.1</v>
      </c>
      <c r="Q17" s="4">
        <f>Table39[[#This Row],[RN Admin Hours Contract]]/Table39[[#This Row],[RN Admin Hours]]</f>
        <v>1.2080536912751677E-2</v>
      </c>
      <c r="R17" s="3">
        <v>5.3388888888888886</v>
      </c>
      <c r="S17" s="3">
        <v>0</v>
      </c>
      <c r="T17" s="4">
        <f>Table39[[#This Row],[RN DON Hours Contract]]/Table39[[#This Row],[RN DON Hours]]</f>
        <v>0</v>
      </c>
      <c r="U17" s="3">
        <f>SUM(Table39[[#This Row],[LPN Hours]], Table39[[#This Row],[LPN Admin Hours]])</f>
        <v>113.25977777777777</v>
      </c>
      <c r="V17" s="3">
        <f>Table39[[#This Row],[LPN Hours Contract]]+Table39[[#This Row],[LPN Admin Hours Contract]]</f>
        <v>9.9695555555555551</v>
      </c>
      <c r="W17" s="4">
        <f t="shared" si="4"/>
        <v>8.8023795836121091E-2</v>
      </c>
      <c r="X17" s="3">
        <v>113.25977777777777</v>
      </c>
      <c r="Y17" s="3">
        <v>9.9695555555555551</v>
      </c>
      <c r="Z17" s="4">
        <f>Table39[[#This Row],[LPN Hours Contract]]/Table39[[#This Row],[LPN Hours]]</f>
        <v>8.8023795836121091E-2</v>
      </c>
      <c r="AA17" s="3">
        <v>0</v>
      </c>
      <c r="AB17" s="3">
        <v>0</v>
      </c>
      <c r="AC17" s="4">
        <v>0</v>
      </c>
      <c r="AD17" s="3">
        <f>SUM(Table39[[#This Row],[CNA Hours]], Table39[[#This Row],[NA in Training Hours]], Table39[[#This Row],[Med Aide/Tech Hours]])</f>
        <v>281.37855555555552</v>
      </c>
      <c r="AE17" s="3">
        <f>SUM(Table39[[#This Row],[CNA Hours Contract]], Table39[[#This Row],[NA in Training Hours Contract]], Table39[[#This Row],[Med Aide/Tech Hours Contract]])</f>
        <v>4.2951111111111109</v>
      </c>
      <c r="AF17" s="4">
        <f>Table39[[#This Row],[CNA/NA/Med Aide Contract Hours]]/Table39[[#This Row],[Total CNA, NA in Training, Med Aide/Tech Hours]]</f>
        <v>1.526452896394616E-2</v>
      </c>
      <c r="AG17" s="3">
        <v>262.51822222222222</v>
      </c>
      <c r="AH17" s="3">
        <v>4.2951111111111109</v>
      </c>
      <c r="AI17" s="4">
        <f>Table39[[#This Row],[CNA Hours Contract]]/Table39[[#This Row],[CNA Hours]]</f>
        <v>1.6361192281255394E-2</v>
      </c>
      <c r="AJ17" s="3">
        <v>17.063777777777776</v>
      </c>
      <c r="AK17" s="3">
        <v>0</v>
      </c>
      <c r="AL17" s="4">
        <f>Table39[[#This Row],[NA in Training Hours Contract]]/Table39[[#This Row],[NA in Training Hours]]</f>
        <v>0</v>
      </c>
      <c r="AM17" s="3">
        <v>1.7965555555555555</v>
      </c>
      <c r="AN17" s="3">
        <v>0</v>
      </c>
      <c r="AO17" s="4">
        <f>Table39[[#This Row],[Med Aide/Tech Hours Contract]]/Table39[[#This Row],[Med Aide/Tech Hours]]</f>
        <v>0</v>
      </c>
      <c r="AP17" s="1" t="s">
        <v>15</v>
      </c>
      <c r="AQ17" s="1">
        <v>4</v>
      </c>
    </row>
    <row r="18" spans="1:43" x14ac:dyDescent="0.2">
      <c r="A18" s="1" t="s">
        <v>407</v>
      </c>
      <c r="B18" s="1" t="s">
        <v>427</v>
      </c>
      <c r="C18" s="1" t="s">
        <v>893</v>
      </c>
      <c r="D18" s="1" t="s">
        <v>1033</v>
      </c>
      <c r="E18" s="3">
        <v>70.833333333333329</v>
      </c>
      <c r="F18" s="3">
        <f t="shared" si="0"/>
        <v>274.8122222222222</v>
      </c>
      <c r="G18" s="3">
        <f>SUM(Table39[[#This Row],[RN Hours Contract (W/ Admin, DON)]], Table39[[#This Row],[LPN Contract Hours (w/ Admin)]], Table39[[#This Row],[CNA/NA/Med Aide Contract Hours]])</f>
        <v>0</v>
      </c>
      <c r="H18" s="4">
        <f>Table39[[#This Row],[Total Contract Hours]]/Table39[[#This Row],[Total Hours Nurse Staffing]]</f>
        <v>0</v>
      </c>
      <c r="I18" s="3">
        <f>SUM(Table39[[#This Row],[RN Hours]], Table39[[#This Row],[RN Admin Hours]], Table39[[#This Row],[RN DON Hours]])</f>
        <v>21.866666666666664</v>
      </c>
      <c r="J18" s="3">
        <f t="shared" si="3"/>
        <v>0</v>
      </c>
      <c r="K18" s="4">
        <f>Table39[[#This Row],[RN Hours Contract (W/ Admin, DON)]]/Table39[[#This Row],[RN Hours (w/ Admin, DON)]]</f>
        <v>0</v>
      </c>
      <c r="L18" s="3">
        <v>11.783333333333333</v>
      </c>
      <c r="M18" s="3">
        <v>0</v>
      </c>
      <c r="N18" s="4">
        <f>Table39[[#This Row],[RN Hours Contract]]/Table39[[#This Row],[RN Hours]]</f>
        <v>0</v>
      </c>
      <c r="O18" s="3">
        <v>4.7955555555555538</v>
      </c>
      <c r="P18" s="3">
        <v>0</v>
      </c>
      <c r="Q18" s="4">
        <f>Table39[[#This Row],[RN Admin Hours Contract]]/Table39[[#This Row],[RN Admin Hours]]</f>
        <v>0</v>
      </c>
      <c r="R18" s="3">
        <v>5.2877777777777775</v>
      </c>
      <c r="S18" s="3">
        <v>0</v>
      </c>
      <c r="T18" s="4">
        <f>Table39[[#This Row],[RN DON Hours Contract]]/Table39[[#This Row],[RN DON Hours]]</f>
        <v>0</v>
      </c>
      <c r="U18" s="3">
        <f>SUM(Table39[[#This Row],[LPN Hours]], Table39[[#This Row],[LPN Admin Hours]])</f>
        <v>95.426666666666662</v>
      </c>
      <c r="V18" s="3">
        <f>Table39[[#This Row],[LPN Hours Contract]]+Table39[[#This Row],[LPN Admin Hours Contract]]</f>
        <v>0</v>
      </c>
      <c r="W18" s="4">
        <f t="shared" si="4"/>
        <v>0</v>
      </c>
      <c r="X18" s="3">
        <v>95.426666666666662</v>
      </c>
      <c r="Y18" s="3">
        <v>0</v>
      </c>
      <c r="Z18" s="4">
        <f>Table39[[#This Row],[LPN Hours Contract]]/Table39[[#This Row],[LPN Hours]]</f>
        <v>0</v>
      </c>
      <c r="AA18" s="3">
        <v>0</v>
      </c>
      <c r="AB18" s="3">
        <v>0</v>
      </c>
      <c r="AC18" s="4">
        <v>0</v>
      </c>
      <c r="AD18" s="3">
        <f>SUM(Table39[[#This Row],[CNA Hours]], Table39[[#This Row],[NA in Training Hours]], Table39[[#This Row],[Med Aide/Tech Hours]])</f>
        <v>157.51888888888891</v>
      </c>
      <c r="AE18" s="3">
        <f>SUM(Table39[[#This Row],[CNA Hours Contract]], Table39[[#This Row],[NA in Training Hours Contract]], Table39[[#This Row],[Med Aide/Tech Hours Contract]])</f>
        <v>0</v>
      </c>
      <c r="AF18" s="4">
        <f>Table39[[#This Row],[CNA/NA/Med Aide Contract Hours]]/Table39[[#This Row],[Total CNA, NA in Training, Med Aide/Tech Hours]]</f>
        <v>0</v>
      </c>
      <c r="AG18" s="3">
        <v>131.86111111111111</v>
      </c>
      <c r="AH18" s="3">
        <v>0</v>
      </c>
      <c r="AI18" s="4">
        <f>Table39[[#This Row],[CNA Hours Contract]]/Table39[[#This Row],[CNA Hours]]</f>
        <v>0</v>
      </c>
      <c r="AJ18" s="3">
        <v>8.68888888888889</v>
      </c>
      <c r="AK18" s="3">
        <v>0</v>
      </c>
      <c r="AL18" s="4">
        <f>Table39[[#This Row],[NA in Training Hours Contract]]/Table39[[#This Row],[NA in Training Hours]]</f>
        <v>0</v>
      </c>
      <c r="AM18" s="3">
        <v>16.968888888888884</v>
      </c>
      <c r="AN18" s="3">
        <v>0</v>
      </c>
      <c r="AO18" s="4">
        <f>Table39[[#This Row],[Med Aide/Tech Hours Contract]]/Table39[[#This Row],[Med Aide/Tech Hours]]</f>
        <v>0</v>
      </c>
      <c r="AP18" s="1" t="s">
        <v>16</v>
      </c>
      <c r="AQ18" s="1">
        <v>4</v>
      </c>
    </row>
    <row r="19" spans="1:43" x14ac:dyDescent="0.2">
      <c r="A19" s="1" t="s">
        <v>407</v>
      </c>
      <c r="B19" s="1" t="s">
        <v>428</v>
      </c>
      <c r="C19" s="1" t="s">
        <v>894</v>
      </c>
      <c r="D19" s="1" t="s">
        <v>1051</v>
      </c>
      <c r="E19" s="3">
        <v>52.166666666666664</v>
      </c>
      <c r="F19" s="3">
        <f t="shared" si="0"/>
        <v>233.55911111111112</v>
      </c>
      <c r="G19" s="3">
        <f>SUM(Table39[[#This Row],[RN Hours Contract (W/ Admin, DON)]], Table39[[#This Row],[LPN Contract Hours (w/ Admin)]], Table39[[#This Row],[CNA/NA/Med Aide Contract Hours]])</f>
        <v>2.1288888888888886</v>
      </c>
      <c r="H19" s="4">
        <f>Table39[[#This Row],[Total Contract Hours]]/Table39[[#This Row],[Total Hours Nurse Staffing]]</f>
        <v>9.1149896861703328E-3</v>
      </c>
      <c r="I19" s="3">
        <f>SUM(Table39[[#This Row],[RN Hours]], Table39[[#This Row],[RN Admin Hours]], Table39[[#This Row],[RN DON Hours]])</f>
        <v>53.456111111111113</v>
      </c>
      <c r="J19" s="3">
        <f t="shared" si="3"/>
        <v>2.1288888888888886</v>
      </c>
      <c r="K19" s="4">
        <f>Table39[[#This Row],[RN Hours Contract (W/ Admin, DON)]]/Table39[[#This Row],[RN Hours (w/ Admin, DON)]]</f>
        <v>3.9824986229617228E-2</v>
      </c>
      <c r="L19" s="3">
        <v>32.731666666666669</v>
      </c>
      <c r="M19" s="3">
        <v>0</v>
      </c>
      <c r="N19" s="4">
        <f>Table39[[#This Row],[RN Hours Contract]]/Table39[[#This Row],[RN Hours]]</f>
        <v>0</v>
      </c>
      <c r="O19" s="3">
        <v>14.444444444444445</v>
      </c>
      <c r="P19" s="3">
        <v>0</v>
      </c>
      <c r="Q19" s="4">
        <f>Table39[[#This Row],[RN Admin Hours Contract]]/Table39[[#This Row],[RN Admin Hours]]</f>
        <v>0</v>
      </c>
      <c r="R19" s="3">
        <v>6.2799999999999976</v>
      </c>
      <c r="S19" s="3">
        <v>2.1288888888888886</v>
      </c>
      <c r="T19" s="4">
        <f>Table39[[#This Row],[RN DON Hours Contract]]/Table39[[#This Row],[RN DON Hours]]</f>
        <v>0.3389950460014155</v>
      </c>
      <c r="U19" s="3">
        <f>SUM(Table39[[#This Row],[LPN Hours]], Table39[[#This Row],[LPN Admin Hours]])</f>
        <v>60.659777777777776</v>
      </c>
      <c r="V19" s="3">
        <f>Table39[[#This Row],[LPN Hours Contract]]+Table39[[#This Row],[LPN Admin Hours Contract]]</f>
        <v>0</v>
      </c>
      <c r="W19" s="4">
        <f t="shared" si="4"/>
        <v>0</v>
      </c>
      <c r="X19" s="3">
        <v>60.659777777777776</v>
      </c>
      <c r="Y19" s="3">
        <v>0</v>
      </c>
      <c r="Z19" s="4">
        <f>Table39[[#This Row],[LPN Hours Contract]]/Table39[[#This Row],[LPN Hours]]</f>
        <v>0</v>
      </c>
      <c r="AA19" s="3">
        <v>0</v>
      </c>
      <c r="AB19" s="3">
        <v>0</v>
      </c>
      <c r="AC19" s="4">
        <v>0</v>
      </c>
      <c r="AD19" s="3">
        <f>SUM(Table39[[#This Row],[CNA Hours]], Table39[[#This Row],[NA in Training Hours]], Table39[[#This Row],[Med Aide/Tech Hours]])</f>
        <v>119.44322222222222</v>
      </c>
      <c r="AE19" s="3">
        <f>SUM(Table39[[#This Row],[CNA Hours Contract]], Table39[[#This Row],[NA in Training Hours Contract]], Table39[[#This Row],[Med Aide/Tech Hours Contract]])</f>
        <v>0</v>
      </c>
      <c r="AF19" s="4">
        <f>Table39[[#This Row],[CNA/NA/Med Aide Contract Hours]]/Table39[[#This Row],[Total CNA, NA in Training, Med Aide/Tech Hours]]</f>
        <v>0</v>
      </c>
      <c r="AG19" s="3">
        <v>119.44322222222222</v>
      </c>
      <c r="AH19" s="3">
        <v>0</v>
      </c>
      <c r="AI19" s="4">
        <f>Table39[[#This Row],[CNA Hours Contract]]/Table39[[#This Row],[CNA Hours]]</f>
        <v>0</v>
      </c>
      <c r="AJ19" s="3">
        <v>0</v>
      </c>
      <c r="AK19" s="3">
        <v>0</v>
      </c>
      <c r="AL19" s="4">
        <v>0</v>
      </c>
      <c r="AM19" s="3">
        <v>0</v>
      </c>
      <c r="AN19" s="3">
        <v>0</v>
      </c>
      <c r="AO19" s="4">
        <v>0</v>
      </c>
      <c r="AP19" s="1" t="s">
        <v>17</v>
      </c>
      <c r="AQ19" s="1">
        <v>4</v>
      </c>
    </row>
    <row r="20" spans="1:43" x14ac:dyDescent="0.2">
      <c r="A20" s="1" t="s">
        <v>407</v>
      </c>
      <c r="B20" s="1" t="s">
        <v>429</v>
      </c>
      <c r="C20" s="1" t="s">
        <v>895</v>
      </c>
      <c r="D20" s="1" t="s">
        <v>1052</v>
      </c>
      <c r="E20" s="3">
        <v>70.2</v>
      </c>
      <c r="F20" s="3">
        <f t="shared" si="0"/>
        <v>297.01055555555558</v>
      </c>
      <c r="G20" s="3">
        <f>SUM(Table39[[#This Row],[RN Hours Contract (W/ Admin, DON)]], Table39[[#This Row],[LPN Contract Hours (w/ Admin)]], Table39[[#This Row],[CNA/NA/Med Aide Contract Hours]])</f>
        <v>22.767222222222223</v>
      </c>
      <c r="H20" s="4">
        <f>Table39[[#This Row],[Total Contract Hours]]/Table39[[#This Row],[Total Hours Nurse Staffing]]</f>
        <v>7.6654589530113962E-2</v>
      </c>
      <c r="I20" s="3">
        <f>SUM(Table39[[#This Row],[RN Hours]], Table39[[#This Row],[RN Admin Hours]], Table39[[#This Row],[RN DON Hours]])</f>
        <v>64.317777777777778</v>
      </c>
      <c r="J20" s="3">
        <f t="shared" si="3"/>
        <v>0</v>
      </c>
      <c r="K20" s="4">
        <f>Table39[[#This Row],[RN Hours Contract (W/ Admin, DON)]]/Table39[[#This Row],[RN Hours (w/ Admin, DON)]]</f>
        <v>0</v>
      </c>
      <c r="L20" s="3">
        <v>46.458888888888893</v>
      </c>
      <c r="M20" s="3">
        <v>0</v>
      </c>
      <c r="N20" s="4">
        <f>Table39[[#This Row],[RN Hours Contract]]/Table39[[#This Row],[RN Hours]]</f>
        <v>0</v>
      </c>
      <c r="O20" s="3">
        <v>11.769999999999998</v>
      </c>
      <c r="P20" s="3">
        <v>0</v>
      </c>
      <c r="Q20" s="4">
        <f>Table39[[#This Row],[RN Admin Hours Contract]]/Table39[[#This Row],[RN Admin Hours]]</f>
        <v>0</v>
      </c>
      <c r="R20" s="3">
        <v>6.0888888888888886</v>
      </c>
      <c r="S20" s="3">
        <v>0</v>
      </c>
      <c r="T20" s="4">
        <f>Table39[[#This Row],[RN DON Hours Contract]]/Table39[[#This Row],[RN DON Hours]]</f>
        <v>0</v>
      </c>
      <c r="U20" s="3">
        <f>SUM(Table39[[#This Row],[LPN Hours]], Table39[[#This Row],[LPN Admin Hours]])</f>
        <v>82.692777777777778</v>
      </c>
      <c r="V20" s="3">
        <f>Table39[[#This Row],[LPN Hours Contract]]+Table39[[#This Row],[LPN Admin Hours Contract]]</f>
        <v>22.767222222222223</v>
      </c>
      <c r="W20" s="4">
        <f t="shared" si="4"/>
        <v>0.2753229826600469</v>
      </c>
      <c r="X20" s="3">
        <v>82.692777777777778</v>
      </c>
      <c r="Y20" s="3">
        <v>22.767222222222223</v>
      </c>
      <c r="Z20" s="4">
        <f>Table39[[#This Row],[LPN Hours Contract]]/Table39[[#This Row],[LPN Hours]]</f>
        <v>0.2753229826600469</v>
      </c>
      <c r="AA20" s="3">
        <v>0</v>
      </c>
      <c r="AB20" s="3">
        <v>0</v>
      </c>
      <c r="AC20" s="4">
        <v>0</v>
      </c>
      <c r="AD20" s="3">
        <f>SUM(Table39[[#This Row],[CNA Hours]], Table39[[#This Row],[NA in Training Hours]], Table39[[#This Row],[Med Aide/Tech Hours]])</f>
        <v>150.00000000000003</v>
      </c>
      <c r="AE20" s="3">
        <f>SUM(Table39[[#This Row],[CNA Hours Contract]], Table39[[#This Row],[NA in Training Hours Contract]], Table39[[#This Row],[Med Aide/Tech Hours Contract]])</f>
        <v>0</v>
      </c>
      <c r="AF20" s="4">
        <f>Table39[[#This Row],[CNA/NA/Med Aide Contract Hours]]/Table39[[#This Row],[Total CNA, NA in Training, Med Aide/Tech Hours]]</f>
        <v>0</v>
      </c>
      <c r="AG20" s="3">
        <v>131.51333333333335</v>
      </c>
      <c r="AH20" s="3">
        <v>0</v>
      </c>
      <c r="AI20" s="4">
        <f>Table39[[#This Row],[CNA Hours Contract]]/Table39[[#This Row],[CNA Hours]]</f>
        <v>0</v>
      </c>
      <c r="AJ20" s="3">
        <v>5.6733333333333373</v>
      </c>
      <c r="AK20" s="3">
        <v>0</v>
      </c>
      <c r="AL20" s="4">
        <f>Table39[[#This Row],[NA in Training Hours Contract]]/Table39[[#This Row],[NA in Training Hours]]</f>
        <v>0</v>
      </c>
      <c r="AM20" s="3">
        <v>12.813333333333334</v>
      </c>
      <c r="AN20" s="3">
        <v>0</v>
      </c>
      <c r="AO20" s="4">
        <f>Table39[[#This Row],[Med Aide/Tech Hours Contract]]/Table39[[#This Row],[Med Aide/Tech Hours]]</f>
        <v>0</v>
      </c>
      <c r="AP20" s="1" t="s">
        <v>18</v>
      </c>
      <c r="AQ20" s="1">
        <v>4</v>
      </c>
    </row>
    <row r="21" spans="1:43" x14ac:dyDescent="0.2">
      <c r="A21" s="1" t="s">
        <v>407</v>
      </c>
      <c r="B21" s="1" t="s">
        <v>430</v>
      </c>
      <c r="C21" s="1" t="s">
        <v>896</v>
      </c>
      <c r="D21" s="1" t="s">
        <v>1048</v>
      </c>
      <c r="E21" s="3">
        <v>85.222222222222229</v>
      </c>
      <c r="F21" s="3">
        <f t="shared" si="0"/>
        <v>307.13711111111115</v>
      </c>
      <c r="G21" s="3">
        <f>SUM(Table39[[#This Row],[RN Hours Contract (W/ Admin, DON)]], Table39[[#This Row],[LPN Contract Hours (w/ Admin)]], Table39[[#This Row],[CNA/NA/Med Aide Contract Hours]])</f>
        <v>0</v>
      </c>
      <c r="H21" s="4">
        <f>Table39[[#This Row],[Total Contract Hours]]/Table39[[#This Row],[Total Hours Nurse Staffing]]</f>
        <v>0</v>
      </c>
      <c r="I21" s="3">
        <f>SUM(Table39[[#This Row],[RN Hours]], Table39[[#This Row],[RN Admin Hours]], Table39[[#This Row],[RN DON Hours]])</f>
        <v>49.052999999999997</v>
      </c>
      <c r="J21" s="3">
        <f t="shared" si="3"/>
        <v>0</v>
      </c>
      <c r="K21" s="4">
        <f>Table39[[#This Row],[RN Hours Contract (W/ Admin, DON)]]/Table39[[#This Row],[RN Hours (w/ Admin, DON)]]</f>
        <v>0</v>
      </c>
      <c r="L21" s="3">
        <v>40.424555555555557</v>
      </c>
      <c r="M21" s="3">
        <v>0</v>
      </c>
      <c r="N21" s="4">
        <f>Table39[[#This Row],[RN Hours Contract]]/Table39[[#This Row],[RN Hours]]</f>
        <v>0</v>
      </c>
      <c r="O21" s="3">
        <v>2.9184444444444453</v>
      </c>
      <c r="P21" s="3">
        <v>0</v>
      </c>
      <c r="Q21" s="4">
        <f>Table39[[#This Row],[RN Admin Hours Contract]]/Table39[[#This Row],[RN Admin Hours]]</f>
        <v>0</v>
      </c>
      <c r="R21" s="3">
        <v>5.7099999999999911</v>
      </c>
      <c r="S21" s="3">
        <v>0</v>
      </c>
      <c r="T21" s="4">
        <f>Table39[[#This Row],[RN DON Hours Contract]]/Table39[[#This Row],[RN DON Hours]]</f>
        <v>0</v>
      </c>
      <c r="U21" s="3">
        <f>SUM(Table39[[#This Row],[LPN Hours]], Table39[[#This Row],[LPN Admin Hours]])</f>
        <v>77.317444444444462</v>
      </c>
      <c r="V21" s="3">
        <f>Table39[[#This Row],[LPN Hours Contract]]+Table39[[#This Row],[LPN Admin Hours Contract]]</f>
        <v>0</v>
      </c>
      <c r="W21" s="4">
        <f t="shared" si="4"/>
        <v>0</v>
      </c>
      <c r="X21" s="3">
        <v>69.894444444444446</v>
      </c>
      <c r="Y21" s="3">
        <v>0</v>
      </c>
      <c r="Z21" s="4">
        <f>Table39[[#This Row],[LPN Hours Contract]]/Table39[[#This Row],[LPN Hours]]</f>
        <v>0</v>
      </c>
      <c r="AA21" s="3">
        <v>7.4230000000000098</v>
      </c>
      <c r="AB21" s="3">
        <v>0</v>
      </c>
      <c r="AC21" s="4">
        <f>Table39[[#This Row],[LPN Admin Hours Contract]]/Table39[[#This Row],[LPN Admin Hours]]</f>
        <v>0</v>
      </c>
      <c r="AD21" s="3">
        <f>SUM(Table39[[#This Row],[CNA Hours]], Table39[[#This Row],[NA in Training Hours]], Table39[[#This Row],[Med Aide/Tech Hours]])</f>
        <v>180.76666666666668</v>
      </c>
      <c r="AE21" s="3">
        <f>SUM(Table39[[#This Row],[CNA Hours Contract]], Table39[[#This Row],[NA in Training Hours Contract]], Table39[[#This Row],[Med Aide/Tech Hours Contract]])</f>
        <v>0</v>
      </c>
      <c r="AF21" s="4">
        <f>Table39[[#This Row],[CNA/NA/Med Aide Contract Hours]]/Table39[[#This Row],[Total CNA, NA in Training, Med Aide/Tech Hours]]</f>
        <v>0</v>
      </c>
      <c r="AG21" s="3">
        <v>180.76666666666668</v>
      </c>
      <c r="AH21" s="3">
        <v>0</v>
      </c>
      <c r="AI21" s="4">
        <f>Table39[[#This Row],[CNA Hours Contract]]/Table39[[#This Row],[CNA Hours]]</f>
        <v>0</v>
      </c>
      <c r="AJ21" s="3">
        <v>0</v>
      </c>
      <c r="AK21" s="3">
        <v>0</v>
      </c>
      <c r="AL21" s="4">
        <v>0</v>
      </c>
      <c r="AM21" s="3">
        <v>0</v>
      </c>
      <c r="AN21" s="3">
        <v>0</v>
      </c>
      <c r="AO21" s="4">
        <v>0</v>
      </c>
      <c r="AP21" s="1" t="s">
        <v>19</v>
      </c>
      <c r="AQ21" s="1">
        <v>4</v>
      </c>
    </row>
    <row r="22" spans="1:43" x14ac:dyDescent="0.2">
      <c r="A22" s="1" t="s">
        <v>407</v>
      </c>
      <c r="B22" s="1" t="s">
        <v>431</v>
      </c>
      <c r="C22" s="1" t="s">
        <v>880</v>
      </c>
      <c r="D22" s="1" t="s">
        <v>1047</v>
      </c>
      <c r="E22" s="3">
        <v>78.566666666666663</v>
      </c>
      <c r="F22" s="3">
        <f t="shared" si="0"/>
        <v>269.37777777777774</v>
      </c>
      <c r="G22" s="3">
        <f>SUM(Table39[[#This Row],[RN Hours Contract (W/ Admin, DON)]], Table39[[#This Row],[LPN Contract Hours (w/ Admin)]], Table39[[#This Row],[CNA/NA/Med Aide Contract Hours]])</f>
        <v>0</v>
      </c>
      <c r="H22" s="4">
        <f>Table39[[#This Row],[Total Contract Hours]]/Table39[[#This Row],[Total Hours Nurse Staffing]]</f>
        <v>0</v>
      </c>
      <c r="I22" s="3">
        <f>SUM(Table39[[#This Row],[RN Hours]], Table39[[#This Row],[RN Admin Hours]], Table39[[#This Row],[RN DON Hours]])</f>
        <v>18.791666666666668</v>
      </c>
      <c r="J22" s="3">
        <f t="shared" si="3"/>
        <v>0</v>
      </c>
      <c r="K22" s="4">
        <f>Table39[[#This Row],[RN Hours Contract (W/ Admin, DON)]]/Table39[[#This Row],[RN Hours (w/ Admin, DON)]]</f>
        <v>0</v>
      </c>
      <c r="L22" s="3">
        <v>10.875</v>
      </c>
      <c r="M22" s="3">
        <v>0</v>
      </c>
      <c r="N22" s="4">
        <f>Table39[[#This Row],[RN Hours Contract]]/Table39[[#This Row],[RN Hours]]</f>
        <v>0</v>
      </c>
      <c r="O22" s="3">
        <v>3.65</v>
      </c>
      <c r="P22" s="3">
        <v>0</v>
      </c>
      <c r="Q22" s="4">
        <f>Table39[[#This Row],[RN Admin Hours Contract]]/Table39[[#This Row],[RN Admin Hours]]</f>
        <v>0</v>
      </c>
      <c r="R22" s="3">
        <v>4.2666666666666666</v>
      </c>
      <c r="S22" s="3">
        <v>0</v>
      </c>
      <c r="T22" s="4">
        <f>Table39[[#This Row],[RN DON Hours Contract]]/Table39[[#This Row],[RN DON Hours]]</f>
        <v>0</v>
      </c>
      <c r="U22" s="3">
        <f>SUM(Table39[[#This Row],[LPN Hours]], Table39[[#This Row],[LPN Admin Hours]])</f>
        <v>100.79444444444444</v>
      </c>
      <c r="V22" s="3">
        <f>Table39[[#This Row],[LPN Hours Contract]]+Table39[[#This Row],[LPN Admin Hours Contract]]</f>
        <v>0</v>
      </c>
      <c r="W22" s="4">
        <f t="shared" si="4"/>
        <v>0</v>
      </c>
      <c r="X22" s="3">
        <v>100.05</v>
      </c>
      <c r="Y22" s="3">
        <v>0</v>
      </c>
      <c r="Z22" s="4">
        <f>Table39[[#This Row],[LPN Hours Contract]]/Table39[[#This Row],[LPN Hours]]</f>
        <v>0</v>
      </c>
      <c r="AA22" s="3">
        <v>0.74444444444444446</v>
      </c>
      <c r="AB22" s="3">
        <v>0</v>
      </c>
      <c r="AC22" s="4">
        <f>Table39[[#This Row],[LPN Admin Hours Contract]]/Table39[[#This Row],[LPN Admin Hours]]</f>
        <v>0</v>
      </c>
      <c r="AD22" s="3">
        <f>SUM(Table39[[#This Row],[CNA Hours]], Table39[[#This Row],[NA in Training Hours]], Table39[[#This Row],[Med Aide/Tech Hours]])</f>
        <v>149.79166666666666</v>
      </c>
      <c r="AE22" s="3">
        <f>SUM(Table39[[#This Row],[CNA Hours Contract]], Table39[[#This Row],[NA in Training Hours Contract]], Table39[[#This Row],[Med Aide/Tech Hours Contract]])</f>
        <v>0</v>
      </c>
      <c r="AF22" s="4">
        <f>Table39[[#This Row],[CNA/NA/Med Aide Contract Hours]]/Table39[[#This Row],[Total CNA, NA in Training, Med Aide/Tech Hours]]</f>
        <v>0</v>
      </c>
      <c r="AG22" s="3">
        <v>149.79166666666666</v>
      </c>
      <c r="AH22" s="3">
        <v>0</v>
      </c>
      <c r="AI22" s="4">
        <f>Table39[[#This Row],[CNA Hours Contract]]/Table39[[#This Row],[CNA Hours]]</f>
        <v>0</v>
      </c>
      <c r="AJ22" s="3">
        <v>0</v>
      </c>
      <c r="AK22" s="3">
        <v>0</v>
      </c>
      <c r="AL22" s="4">
        <v>0</v>
      </c>
      <c r="AM22" s="3">
        <v>0</v>
      </c>
      <c r="AN22" s="3">
        <v>0</v>
      </c>
      <c r="AO22" s="4">
        <v>0</v>
      </c>
      <c r="AP22" s="1" t="s">
        <v>20</v>
      </c>
      <c r="AQ22" s="1">
        <v>4</v>
      </c>
    </row>
    <row r="23" spans="1:43" x14ac:dyDescent="0.2">
      <c r="A23" s="1" t="s">
        <v>407</v>
      </c>
      <c r="B23" s="1" t="s">
        <v>432</v>
      </c>
      <c r="C23" s="1" t="s">
        <v>821</v>
      </c>
      <c r="D23" s="1" t="s">
        <v>1041</v>
      </c>
      <c r="E23" s="3">
        <v>109.68888888888888</v>
      </c>
      <c r="F23" s="3">
        <f t="shared" si="0"/>
        <v>398.1801111111111</v>
      </c>
      <c r="G23" s="3">
        <f>SUM(Table39[[#This Row],[RN Hours Contract (W/ Admin, DON)]], Table39[[#This Row],[LPN Contract Hours (w/ Admin)]], Table39[[#This Row],[CNA/NA/Med Aide Contract Hours]])</f>
        <v>107.46944444444445</v>
      </c>
      <c r="H23" s="4">
        <f>Table39[[#This Row],[Total Contract Hours]]/Table39[[#This Row],[Total Hours Nurse Staffing]]</f>
        <v>0.26990158836551076</v>
      </c>
      <c r="I23" s="3">
        <f>SUM(Table39[[#This Row],[RN Hours]], Table39[[#This Row],[RN Admin Hours]], Table39[[#This Row],[RN DON Hours]])</f>
        <v>38.100666666666669</v>
      </c>
      <c r="J23" s="3">
        <f t="shared" si="3"/>
        <v>0</v>
      </c>
      <c r="K23" s="4">
        <f>Table39[[#This Row],[RN Hours Contract (W/ Admin, DON)]]/Table39[[#This Row],[RN Hours (w/ Admin, DON)]]</f>
        <v>0</v>
      </c>
      <c r="L23" s="3">
        <v>16.174666666666667</v>
      </c>
      <c r="M23" s="3">
        <v>0</v>
      </c>
      <c r="N23" s="4">
        <f>Table39[[#This Row],[RN Hours Contract]]/Table39[[#This Row],[RN Hours]]</f>
        <v>0</v>
      </c>
      <c r="O23" s="3">
        <v>16.948222222222224</v>
      </c>
      <c r="P23" s="3">
        <v>0</v>
      </c>
      <c r="Q23" s="4">
        <f>Table39[[#This Row],[RN Admin Hours Contract]]/Table39[[#This Row],[RN Admin Hours]]</f>
        <v>0</v>
      </c>
      <c r="R23" s="3">
        <v>4.9777777777777779</v>
      </c>
      <c r="S23" s="3">
        <v>0</v>
      </c>
      <c r="T23" s="4">
        <f>Table39[[#This Row],[RN DON Hours Contract]]/Table39[[#This Row],[RN DON Hours]]</f>
        <v>0</v>
      </c>
      <c r="U23" s="3">
        <f>SUM(Table39[[#This Row],[LPN Hours]], Table39[[#This Row],[LPN Admin Hours]])</f>
        <v>121.80644444444444</v>
      </c>
      <c r="V23" s="3">
        <f>Table39[[#This Row],[LPN Hours Contract]]+Table39[[#This Row],[LPN Admin Hours Contract]]</f>
        <v>16.466666666666665</v>
      </c>
      <c r="W23" s="4">
        <f t="shared" si="4"/>
        <v>0.1351871548485849</v>
      </c>
      <c r="X23" s="3">
        <v>112.67566666666666</v>
      </c>
      <c r="Y23" s="3">
        <v>16.466666666666665</v>
      </c>
      <c r="Z23" s="4">
        <f>Table39[[#This Row],[LPN Hours Contract]]/Table39[[#This Row],[LPN Hours]]</f>
        <v>0.14614217207501176</v>
      </c>
      <c r="AA23" s="3">
        <v>9.1307777777777783</v>
      </c>
      <c r="AB23" s="3">
        <v>0</v>
      </c>
      <c r="AC23" s="4">
        <f>Table39[[#This Row],[LPN Admin Hours Contract]]/Table39[[#This Row],[LPN Admin Hours]]</f>
        <v>0</v>
      </c>
      <c r="AD23" s="3">
        <f>SUM(Table39[[#This Row],[CNA Hours]], Table39[[#This Row],[NA in Training Hours]], Table39[[#This Row],[Med Aide/Tech Hours]])</f>
        <v>238.273</v>
      </c>
      <c r="AE23" s="3">
        <f>SUM(Table39[[#This Row],[CNA Hours Contract]], Table39[[#This Row],[NA in Training Hours Contract]], Table39[[#This Row],[Med Aide/Tech Hours Contract]])</f>
        <v>91.00277777777778</v>
      </c>
      <c r="AF23" s="4">
        <f>Table39[[#This Row],[CNA/NA/Med Aide Contract Hours]]/Table39[[#This Row],[Total CNA, NA in Training, Med Aide/Tech Hours]]</f>
        <v>0.38192652032659086</v>
      </c>
      <c r="AG23" s="3">
        <v>221.51188888888888</v>
      </c>
      <c r="AH23" s="3">
        <v>91.00277777777778</v>
      </c>
      <c r="AI23" s="4">
        <f>Table39[[#This Row],[CNA Hours Contract]]/Table39[[#This Row],[CNA Hours]]</f>
        <v>0.41082570436399957</v>
      </c>
      <c r="AJ23" s="3">
        <v>0</v>
      </c>
      <c r="AK23" s="3">
        <v>0</v>
      </c>
      <c r="AL23" s="4">
        <v>0</v>
      </c>
      <c r="AM23" s="3">
        <v>16.761111111111113</v>
      </c>
      <c r="AN23" s="3">
        <v>0</v>
      </c>
      <c r="AO23" s="4">
        <f>Table39[[#This Row],[Med Aide/Tech Hours Contract]]/Table39[[#This Row],[Med Aide/Tech Hours]]</f>
        <v>0</v>
      </c>
      <c r="AP23" s="1" t="s">
        <v>21</v>
      </c>
      <c r="AQ23" s="1">
        <v>4</v>
      </c>
    </row>
    <row r="24" spans="1:43" x14ac:dyDescent="0.2">
      <c r="A24" s="1" t="s">
        <v>407</v>
      </c>
      <c r="B24" s="1" t="s">
        <v>433</v>
      </c>
      <c r="C24" s="1" t="s">
        <v>897</v>
      </c>
      <c r="D24" s="1" t="s">
        <v>1053</v>
      </c>
      <c r="E24" s="3">
        <v>73.666666666666671</v>
      </c>
      <c r="F24" s="3">
        <f t="shared" si="0"/>
        <v>262.44488888888884</v>
      </c>
      <c r="G24" s="3">
        <f>SUM(Table39[[#This Row],[RN Hours Contract (W/ Admin, DON)]], Table39[[#This Row],[LPN Contract Hours (w/ Admin)]], Table39[[#This Row],[CNA/NA/Med Aide Contract Hours]])</f>
        <v>0.75</v>
      </c>
      <c r="H24" s="4">
        <f>Table39[[#This Row],[Total Contract Hours]]/Table39[[#This Row],[Total Hours Nurse Staffing]]</f>
        <v>2.8577428319342393E-3</v>
      </c>
      <c r="I24" s="3">
        <f>SUM(Table39[[#This Row],[RN Hours]], Table39[[#This Row],[RN Admin Hours]], Table39[[#This Row],[RN DON Hours]])</f>
        <v>34.863888888888887</v>
      </c>
      <c r="J24" s="3">
        <f t="shared" si="3"/>
        <v>0.75</v>
      </c>
      <c r="K24" s="4">
        <f>Table39[[#This Row],[RN Hours Contract (W/ Admin, DON)]]/Table39[[#This Row],[RN Hours (w/ Admin, DON)]]</f>
        <v>2.1512230101187156E-2</v>
      </c>
      <c r="L24" s="3">
        <v>16.31111111111111</v>
      </c>
      <c r="M24" s="3">
        <v>0.35555555555555557</v>
      </c>
      <c r="N24" s="4">
        <f>Table39[[#This Row],[RN Hours Contract]]/Table39[[#This Row],[RN Hours]]</f>
        <v>2.1798365122615806E-2</v>
      </c>
      <c r="O24" s="3">
        <v>13.033333333333333</v>
      </c>
      <c r="P24" s="3">
        <v>0.39444444444444443</v>
      </c>
      <c r="Q24" s="4">
        <f>Table39[[#This Row],[RN Admin Hours Contract]]/Table39[[#This Row],[RN Admin Hours]]</f>
        <v>3.0264279624893434E-2</v>
      </c>
      <c r="R24" s="3">
        <v>5.5194444444444448</v>
      </c>
      <c r="S24" s="3">
        <v>0</v>
      </c>
      <c r="T24" s="4">
        <f>Table39[[#This Row],[RN DON Hours Contract]]/Table39[[#This Row],[RN DON Hours]]</f>
        <v>0</v>
      </c>
      <c r="U24" s="3">
        <f>SUM(Table39[[#This Row],[LPN Hours]], Table39[[#This Row],[LPN Admin Hours]])</f>
        <v>75.504111111111115</v>
      </c>
      <c r="V24" s="3">
        <f>Table39[[#This Row],[LPN Hours Contract]]+Table39[[#This Row],[LPN Admin Hours Contract]]</f>
        <v>0</v>
      </c>
      <c r="W24" s="4">
        <f t="shared" si="4"/>
        <v>0</v>
      </c>
      <c r="X24" s="3">
        <v>62.773555555555554</v>
      </c>
      <c r="Y24" s="3">
        <v>0</v>
      </c>
      <c r="Z24" s="4">
        <f>Table39[[#This Row],[LPN Hours Contract]]/Table39[[#This Row],[LPN Hours]]</f>
        <v>0</v>
      </c>
      <c r="AA24" s="3">
        <v>12.730555555555556</v>
      </c>
      <c r="AB24" s="3">
        <v>0</v>
      </c>
      <c r="AC24" s="4">
        <f>Table39[[#This Row],[LPN Admin Hours Contract]]/Table39[[#This Row],[LPN Admin Hours]]</f>
        <v>0</v>
      </c>
      <c r="AD24" s="3">
        <f>SUM(Table39[[#This Row],[CNA Hours]], Table39[[#This Row],[NA in Training Hours]], Table39[[#This Row],[Med Aide/Tech Hours]])</f>
        <v>152.07688888888887</v>
      </c>
      <c r="AE24" s="3">
        <f>SUM(Table39[[#This Row],[CNA Hours Contract]], Table39[[#This Row],[NA in Training Hours Contract]], Table39[[#This Row],[Med Aide/Tech Hours Contract]])</f>
        <v>0</v>
      </c>
      <c r="AF24" s="4">
        <f>Table39[[#This Row],[CNA/NA/Med Aide Contract Hours]]/Table39[[#This Row],[Total CNA, NA in Training, Med Aide/Tech Hours]]</f>
        <v>0</v>
      </c>
      <c r="AG24" s="3">
        <v>149.46655555555554</v>
      </c>
      <c r="AH24" s="3">
        <v>0</v>
      </c>
      <c r="AI24" s="4">
        <f>Table39[[#This Row],[CNA Hours Contract]]/Table39[[#This Row],[CNA Hours]]</f>
        <v>0</v>
      </c>
      <c r="AJ24" s="3">
        <v>2.6103333333333336</v>
      </c>
      <c r="AK24" s="3">
        <v>0</v>
      </c>
      <c r="AL24" s="4">
        <f>Table39[[#This Row],[NA in Training Hours Contract]]/Table39[[#This Row],[NA in Training Hours]]</f>
        <v>0</v>
      </c>
      <c r="AM24" s="3">
        <v>0</v>
      </c>
      <c r="AN24" s="3">
        <v>0</v>
      </c>
      <c r="AO24" s="4">
        <v>0</v>
      </c>
      <c r="AP24" s="1" t="s">
        <v>22</v>
      </c>
      <c r="AQ24" s="1">
        <v>4</v>
      </c>
    </row>
    <row r="25" spans="1:43" x14ac:dyDescent="0.2">
      <c r="A25" s="1" t="s">
        <v>407</v>
      </c>
      <c r="B25" s="1" t="s">
        <v>434</v>
      </c>
      <c r="C25" s="1" t="s">
        <v>838</v>
      </c>
      <c r="D25" s="1" t="s">
        <v>1042</v>
      </c>
      <c r="E25" s="3">
        <v>52.344444444444441</v>
      </c>
      <c r="F25" s="3">
        <f t="shared" si="0"/>
        <v>186.14722222222224</v>
      </c>
      <c r="G25" s="3">
        <f>SUM(Table39[[#This Row],[RN Hours Contract (W/ Admin, DON)]], Table39[[#This Row],[LPN Contract Hours (w/ Admin)]], Table39[[#This Row],[CNA/NA/Med Aide Contract Hours]])</f>
        <v>0</v>
      </c>
      <c r="H25" s="4">
        <f>Table39[[#This Row],[Total Contract Hours]]/Table39[[#This Row],[Total Hours Nurse Staffing]]</f>
        <v>0</v>
      </c>
      <c r="I25" s="3">
        <f>SUM(Table39[[#This Row],[RN Hours]], Table39[[#This Row],[RN Admin Hours]], Table39[[#This Row],[RN DON Hours]])</f>
        <v>26.222222222222225</v>
      </c>
      <c r="J25" s="3">
        <f t="shared" si="3"/>
        <v>0</v>
      </c>
      <c r="K25" s="4">
        <f>Table39[[#This Row],[RN Hours Contract (W/ Admin, DON)]]/Table39[[#This Row],[RN Hours (w/ Admin, DON)]]</f>
        <v>0</v>
      </c>
      <c r="L25" s="3">
        <v>19.786111111111111</v>
      </c>
      <c r="M25" s="3">
        <v>0</v>
      </c>
      <c r="N25" s="4">
        <f>Table39[[#This Row],[RN Hours Contract]]/Table39[[#This Row],[RN Hours]]</f>
        <v>0</v>
      </c>
      <c r="O25" s="3">
        <v>1.6361111111111111</v>
      </c>
      <c r="P25" s="3">
        <v>0</v>
      </c>
      <c r="Q25" s="4">
        <f>Table39[[#This Row],[RN Admin Hours Contract]]/Table39[[#This Row],[RN Admin Hours]]</f>
        <v>0</v>
      </c>
      <c r="R25" s="3">
        <v>4.8</v>
      </c>
      <c r="S25" s="3">
        <v>0</v>
      </c>
      <c r="T25" s="4">
        <f>Table39[[#This Row],[RN DON Hours Contract]]/Table39[[#This Row],[RN DON Hours]]</f>
        <v>0</v>
      </c>
      <c r="U25" s="3">
        <f>SUM(Table39[[#This Row],[LPN Hours]], Table39[[#This Row],[LPN Admin Hours]])</f>
        <v>43.75555555555556</v>
      </c>
      <c r="V25" s="3">
        <f>Table39[[#This Row],[LPN Hours Contract]]+Table39[[#This Row],[LPN Admin Hours Contract]]</f>
        <v>0</v>
      </c>
      <c r="W25" s="4">
        <f t="shared" si="4"/>
        <v>0</v>
      </c>
      <c r="X25" s="3">
        <v>37.788888888888891</v>
      </c>
      <c r="Y25" s="3">
        <v>0</v>
      </c>
      <c r="Z25" s="4">
        <f>Table39[[#This Row],[LPN Hours Contract]]/Table39[[#This Row],[LPN Hours]]</f>
        <v>0</v>
      </c>
      <c r="AA25" s="3">
        <v>5.9666666666666668</v>
      </c>
      <c r="AB25" s="3">
        <v>0</v>
      </c>
      <c r="AC25" s="4">
        <f>Table39[[#This Row],[LPN Admin Hours Contract]]/Table39[[#This Row],[LPN Admin Hours]]</f>
        <v>0</v>
      </c>
      <c r="AD25" s="3">
        <f>SUM(Table39[[#This Row],[CNA Hours]], Table39[[#This Row],[NA in Training Hours]], Table39[[#This Row],[Med Aide/Tech Hours]])</f>
        <v>116.16944444444445</v>
      </c>
      <c r="AE25" s="3">
        <f>SUM(Table39[[#This Row],[CNA Hours Contract]], Table39[[#This Row],[NA in Training Hours Contract]], Table39[[#This Row],[Med Aide/Tech Hours Contract]])</f>
        <v>0</v>
      </c>
      <c r="AF25" s="4">
        <f>Table39[[#This Row],[CNA/NA/Med Aide Contract Hours]]/Table39[[#This Row],[Total CNA, NA in Training, Med Aide/Tech Hours]]</f>
        <v>0</v>
      </c>
      <c r="AG25" s="3">
        <v>116.16944444444445</v>
      </c>
      <c r="AH25" s="3">
        <v>0</v>
      </c>
      <c r="AI25" s="4">
        <f>Table39[[#This Row],[CNA Hours Contract]]/Table39[[#This Row],[CNA Hours]]</f>
        <v>0</v>
      </c>
      <c r="AJ25" s="3">
        <v>0</v>
      </c>
      <c r="AK25" s="3">
        <v>0</v>
      </c>
      <c r="AL25" s="4">
        <v>0</v>
      </c>
      <c r="AM25" s="3">
        <v>0</v>
      </c>
      <c r="AN25" s="3">
        <v>0</v>
      </c>
      <c r="AO25" s="4">
        <v>0</v>
      </c>
      <c r="AP25" s="1" t="s">
        <v>23</v>
      </c>
      <c r="AQ25" s="1">
        <v>4</v>
      </c>
    </row>
    <row r="26" spans="1:43" x14ac:dyDescent="0.2">
      <c r="A26" s="1" t="s">
        <v>407</v>
      </c>
      <c r="B26" s="1" t="s">
        <v>435</v>
      </c>
      <c r="C26" s="1" t="s">
        <v>879</v>
      </c>
      <c r="D26" s="1" t="s">
        <v>1054</v>
      </c>
      <c r="E26" s="3">
        <v>83.777777777777771</v>
      </c>
      <c r="F26" s="3">
        <f t="shared" si="0"/>
        <v>365.78055555555557</v>
      </c>
      <c r="G26" s="3">
        <f>SUM(Table39[[#This Row],[RN Hours Contract (W/ Admin, DON)]], Table39[[#This Row],[LPN Contract Hours (w/ Admin)]], Table39[[#This Row],[CNA/NA/Med Aide Contract Hours]])</f>
        <v>0</v>
      </c>
      <c r="H26" s="4">
        <f>Table39[[#This Row],[Total Contract Hours]]/Table39[[#This Row],[Total Hours Nurse Staffing]]</f>
        <v>0</v>
      </c>
      <c r="I26" s="3">
        <f>SUM(Table39[[#This Row],[RN Hours]], Table39[[#This Row],[RN Admin Hours]], Table39[[#This Row],[RN DON Hours]])</f>
        <v>47.211111111111109</v>
      </c>
      <c r="J26" s="3">
        <f t="shared" si="3"/>
        <v>0</v>
      </c>
      <c r="K26" s="4">
        <f>Table39[[#This Row],[RN Hours Contract (W/ Admin, DON)]]/Table39[[#This Row],[RN Hours (w/ Admin, DON)]]</f>
        <v>0</v>
      </c>
      <c r="L26" s="3">
        <v>28.455555555555556</v>
      </c>
      <c r="M26" s="3">
        <v>0</v>
      </c>
      <c r="N26" s="4">
        <f>Table39[[#This Row],[RN Hours Contract]]/Table39[[#This Row],[RN Hours]]</f>
        <v>0</v>
      </c>
      <c r="O26" s="3">
        <v>18.755555555555556</v>
      </c>
      <c r="P26" s="3">
        <v>0</v>
      </c>
      <c r="Q26" s="4">
        <f>Table39[[#This Row],[RN Admin Hours Contract]]/Table39[[#This Row],[RN Admin Hours]]</f>
        <v>0</v>
      </c>
      <c r="R26" s="3">
        <v>0</v>
      </c>
      <c r="S26" s="3">
        <v>0</v>
      </c>
      <c r="T26" s="4">
        <v>0</v>
      </c>
      <c r="U26" s="3">
        <f>SUM(Table39[[#This Row],[LPN Hours]], Table39[[#This Row],[LPN Admin Hours]])</f>
        <v>112.84722222222221</v>
      </c>
      <c r="V26" s="3">
        <f>Table39[[#This Row],[LPN Hours Contract]]+Table39[[#This Row],[LPN Admin Hours Contract]]</f>
        <v>0</v>
      </c>
      <c r="W26" s="4">
        <f t="shared" si="4"/>
        <v>0</v>
      </c>
      <c r="X26" s="3">
        <v>112.13611111111111</v>
      </c>
      <c r="Y26" s="3">
        <v>0</v>
      </c>
      <c r="Z26" s="4">
        <f>Table39[[#This Row],[LPN Hours Contract]]/Table39[[#This Row],[LPN Hours]]</f>
        <v>0</v>
      </c>
      <c r="AA26" s="3">
        <v>0.71111111111111114</v>
      </c>
      <c r="AB26" s="3">
        <v>0</v>
      </c>
      <c r="AC26" s="4">
        <f>Table39[[#This Row],[LPN Admin Hours Contract]]/Table39[[#This Row],[LPN Admin Hours]]</f>
        <v>0</v>
      </c>
      <c r="AD26" s="3">
        <f>SUM(Table39[[#This Row],[CNA Hours]], Table39[[#This Row],[NA in Training Hours]], Table39[[#This Row],[Med Aide/Tech Hours]])</f>
        <v>205.72222222222223</v>
      </c>
      <c r="AE26" s="3">
        <f>SUM(Table39[[#This Row],[CNA Hours Contract]], Table39[[#This Row],[NA in Training Hours Contract]], Table39[[#This Row],[Med Aide/Tech Hours Contract]])</f>
        <v>0</v>
      </c>
      <c r="AF26" s="4">
        <f>Table39[[#This Row],[CNA/NA/Med Aide Contract Hours]]/Table39[[#This Row],[Total CNA, NA in Training, Med Aide/Tech Hours]]</f>
        <v>0</v>
      </c>
      <c r="AG26" s="3">
        <v>205.72222222222223</v>
      </c>
      <c r="AH26" s="3">
        <v>0</v>
      </c>
      <c r="AI26" s="4">
        <f>Table39[[#This Row],[CNA Hours Contract]]/Table39[[#This Row],[CNA Hours]]</f>
        <v>0</v>
      </c>
      <c r="AJ26" s="3">
        <v>0</v>
      </c>
      <c r="AK26" s="3">
        <v>0</v>
      </c>
      <c r="AL26" s="4">
        <v>0</v>
      </c>
      <c r="AM26" s="3">
        <v>0</v>
      </c>
      <c r="AN26" s="3">
        <v>0</v>
      </c>
      <c r="AO26" s="4">
        <v>0</v>
      </c>
      <c r="AP26" s="1" t="s">
        <v>24</v>
      </c>
      <c r="AQ26" s="1">
        <v>4</v>
      </c>
    </row>
    <row r="27" spans="1:43" x14ac:dyDescent="0.2">
      <c r="A27" s="1" t="s">
        <v>407</v>
      </c>
      <c r="B27" s="1" t="s">
        <v>436</v>
      </c>
      <c r="C27" s="1" t="s">
        <v>838</v>
      </c>
      <c r="D27" s="1" t="s">
        <v>1042</v>
      </c>
      <c r="E27" s="3">
        <v>87.044444444444451</v>
      </c>
      <c r="F27" s="3">
        <f t="shared" si="0"/>
        <v>262.02277777777778</v>
      </c>
      <c r="G27" s="3">
        <f>SUM(Table39[[#This Row],[RN Hours Contract (W/ Admin, DON)]], Table39[[#This Row],[LPN Contract Hours (w/ Admin)]], Table39[[#This Row],[CNA/NA/Med Aide Contract Hours]])</f>
        <v>0</v>
      </c>
      <c r="H27" s="4">
        <f>Table39[[#This Row],[Total Contract Hours]]/Table39[[#This Row],[Total Hours Nurse Staffing]]</f>
        <v>0</v>
      </c>
      <c r="I27" s="3">
        <f>SUM(Table39[[#This Row],[RN Hours]], Table39[[#This Row],[RN Admin Hours]], Table39[[#This Row],[RN DON Hours]])</f>
        <v>24.312999999999999</v>
      </c>
      <c r="J27" s="3">
        <f t="shared" si="3"/>
        <v>0</v>
      </c>
      <c r="K27" s="4">
        <f>Table39[[#This Row],[RN Hours Contract (W/ Admin, DON)]]/Table39[[#This Row],[RN Hours (w/ Admin, DON)]]</f>
        <v>0</v>
      </c>
      <c r="L27" s="3">
        <v>11.766666666666667</v>
      </c>
      <c r="M27" s="3">
        <v>0</v>
      </c>
      <c r="N27" s="4">
        <f>Table39[[#This Row],[RN Hours Contract]]/Table39[[#This Row],[RN Hours]]</f>
        <v>0</v>
      </c>
      <c r="O27" s="3">
        <v>6.4833333333333334</v>
      </c>
      <c r="P27" s="3">
        <v>0</v>
      </c>
      <c r="Q27" s="4">
        <f>Table39[[#This Row],[RN Admin Hours Contract]]/Table39[[#This Row],[RN Admin Hours]]</f>
        <v>0</v>
      </c>
      <c r="R27" s="3">
        <v>6.0629999999999997</v>
      </c>
      <c r="S27" s="3">
        <v>0</v>
      </c>
      <c r="T27" s="4">
        <f>Table39[[#This Row],[RN DON Hours Contract]]/Table39[[#This Row],[RN DON Hours]]</f>
        <v>0</v>
      </c>
      <c r="U27" s="3">
        <f>SUM(Table39[[#This Row],[LPN Hours]], Table39[[#This Row],[LPN Admin Hours]])</f>
        <v>92.611888888888885</v>
      </c>
      <c r="V27" s="3">
        <f>Table39[[#This Row],[LPN Hours Contract]]+Table39[[#This Row],[LPN Admin Hours Contract]]</f>
        <v>0</v>
      </c>
      <c r="W27" s="4">
        <f t="shared" si="4"/>
        <v>0</v>
      </c>
      <c r="X27" s="3">
        <v>82.909111111111102</v>
      </c>
      <c r="Y27" s="3">
        <v>0</v>
      </c>
      <c r="Z27" s="4">
        <f>Table39[[#This Row],[LPN Hours Contract]]/Table39[[#This Row],[LPN Hours]]</f>
        <v>0</v>
      </c>
      <c r="AA27" s="3">
        <v>9.7027777777777775</v>
      </c>
      <c r="AB27" s="3">
        <v>0</v>
      </c>
      <c r="AC27" s="4">
        <f>Table39[[#This Row],[LPN Admin Hours Contract]]/Table39[[#This Row],[LPN Admin Hours]]</f>
        <v>0</v>
      </c>
      <c r="AD27" s="3">
        <f>SUM(Table39[[#This Row],[CNA Hours]], Table39[[#This Row],[NA in Training Hours]], Table39[[#This Row],[Med Aide/Tech Hours]])</f>
        <v>145.09788888888889</v>
      </c>
      <c r="AE27" s="3">
        <f>SUM(Table39[[#This Row],[CNA Hours Contract]], Table39[[#This Row],[NA in Training Hours Contract]], Table39[[#This Row],[Med Aide/Tech Hours Contract]])</f>
        <v>0</v>
      </c>
      <c r="AF27" s="4">
        <f>Table39[[#This Row],[CNA/NA/Med Aide Contract Hours]]/Table39[[#This Row],[Total CNA, NA in Training, Med Aide/Tech Hours]]</f>
        <v>0</v>
      </c>
      <c r="AG27" s="3">
        <v>126.43122222222222</v>
      </c>
      <c r="AH27" s="3">
        <v>0</v>
      </c>
      <c r="AI27" s="4">
        <f>Table39[[#This Row],[CNA Hours Contract]]/Table39[[#This Row],[CNA Hours]]</f>
        <v>0</v>
      </c>
      <c r="AJ27" s="3">
        <v>18.666666666666668</v>
      </c>
      <c r="AK27" s="3">
        <v>0</v>
      </c>
      <c r="AL27" s="4">
        <f>Table39[[#This Row],[NA in Training Hours Contract]]/Table39[[#This Row],[NA in Training Hours]]</f>
        <v>0</v>
      </c>
      <c r="AM27" s="3">
        <v>0</v>
      </c>
      <c r="AN27" s="3">
        <v>0</v>
      </c>
      <c r="AO27" s="4">
        <v>0</v>
      </c>
      <c r="AP27" s="1" t="s">
        <v>25</v>
      </c>
      <c r="AQ27" s="1">
        <v>4</v>
      </c>
    </row>
    <row r="28" spans="1:43" x14ac:dyDescent="0.2">
      <c r="A28" s="1" t="s">
        <v>407</v>
      </c>
      <c r="B28" s="1" t="s">
        <v>437</v>
      </c>
      <c r="C28" s="1" t="s">
        <v>860</v>
      </c>
      <c r="D28" s="1" t="s">
        <v>1037</v>
      </c>
      <c r="E28" s="3">
        <v>60.133333333333333</v>
      </c>
      <c r="F28" s="3">
        <f t="shared" si="0"/>
        <v>218.73922222222222</v>
      </c>
      <c r="G28" s="3">
        <f>SUM(Table39[[#This Row],[RN Hours Contract (W/ Admin, DON)]], Table39[[#This Row],[LPN Contract Hours (w/ Admin)]], Table39[[#This Row],[CNA/NA/Med Aide Contract Hours]])</f>
        <v>41.519777777777776</v>
      </c>
      <c r="H28" s="4">
        <f>Table39[[#This Row],[Total Contract Hours]]/Table39[[#This Row],[Total Hours Nurse Staffing]]</f>
        <v>0.18981405052083836</v>
      </c>
      <c r="I28" s="3">
        <f>SUM(Table39[[#This Row],[RN Hours]], Table39[[#This Row],[RN Admin Hours]], Table39[[#This Row],[RN DON Hours]])</f>
        <v>27.166111111111114</v>
      </c>
      <c r="J28" s="3">
        <f t="shared" si="3"/>
        <v>1.9466666666666665</v>
      </c>
      <c r="K28" s="4">
        <f>Table39[[#This Row],[RN Hours Contract (W/ Admin, DON)]]/Table39[[#This Row],[RN Hours (w/ Admin, DON)]]</f>
        <v>7.1657907114664909E-2</v>
      </c>
      <c r="L28" s="3">
        <v>15.071666666666667</v>
      </c>
      <c r="M28" s="3">
        <v>1.9466666666666665</v>
      </c>
      <c r="N28" s="4">
        <f>Table39[[#This Row],[RN Hours Contract]]/Table39[[#This Row],[RN Hours]]</f>
        <v>0.12916067676655976</v>
      </c>
      <c r="O28" s="3">
        <v>6.4</v>
      </c>
      <c r="P28" s="3">
        <v>0</v>
      </c>
      <c r="Q28" s="4">
        <f>Table39[[#This Row],[RN Admin Hours Contract]]/Table39[[#This Row],[RN Admin Hours]]</f>
        <v>0</v>
      </c>
      <c r="R28" s="3">
        <v>5.6944444444444446</v>
      </c>
      <c r="S28" s="3">
        <v>0</v>
      </c>
      <c r="T28" s="4">
        <f>Table39[[#This Row],[RN DON Hours Contract]]/Table39[[#This Row],[RN DON Hours]]</f>
        <v>0</v>
      </c>
      <c r="U28" s="3">
        <f>SUM(Table39[[#This Row],[LPN Hours]], Table39[[#This Row],[LPN Admin Hours]])</f>
        <v>52.844111111111111</v>
      </c>
      <c r="V28" s="3">
        <f>Table39[[#This Row],[LPN Hours Contract]]+Table39[[#This Row],[LPN Admin Hours Contract]]</f>
        <v>32.668666666666667</v>
      </c>
      <c r="W28" s="4">
        <f t="shared" si="4"/>
        <v>0.61820827297060321</v>
      </c>
      <c r="X28" s="3">
        <v>52.844111111111111</v>
      </c>
      <c r="Y28" s="3">
        <v>32.668666666666667</v>
      </c>
      <c r="Z28" s="4">
        <f>Table39[[#This Row],[LPN Hours Contract]]/Table39[[#This Row],[LPN Hours]]</f>
        <v>0.61820827297060321</v>
      </c>
      <c r="AA28" s="3">
        <v>0</v>
      </c>
      <c r="AB28" s="3">
        <v>0</v>
      </c>
      <c r="AC28" s="4">
        <v>0</v>
      </c>
      <c r="AD28" s="3">
        <f>SUM(Table39[[#This Row],[CNA Hours]], Table39[[#This Row],[NA in Training Hours]], Table39[[#This Row],[Med Aide/Tech Hours]])</f>
        <v>138.72899999999998</v>
      </c>
      <c r="AE28" s="3">
        <f>SUM(Table39[[#This Row],[CNA Hours Contract]], Table39[[#This Row],[NA in Training Hours Contract]], Table39[[#This Row],[Med Aide/Tech Hours Contract]])</f>
        <v>6.9044444444444428</v>
      </c>
      <c r="AF28" s="4">
        <f>Table39[[#This Row],[CNA/NA/Med Aide Contract Hours]]/Table39[[#This Row],[Total CNA, NA in Training, Med Aide/Tech Hours]]</f>
        <v>4.9769294411726776E-2</v>
      </c>
      <c r="AG28" s="3">
        <v>127.92555555555555</v>
      </c>
      <c r="AH28" s="3">
        <v>6.9044444444444428</v>
      </c>
      <c r="AI28" s="4">
        <f>Table39[[#This Row],[CNA Hours Contract]]/Table39[[#This Row],[CNA Hours]]</f>
        <v>5.3972362398269816E-2</v>
      </c>
      <c r="AJ28" s="3">
        <v>0</v>
      </c>
      <c r="AK28" s="3">
        <v>0</v>
      </c>
      <c r="AL28" s="4">
        <v>0</v>
      </c>
      <c r="AM28" s="3">
        <v>10.803444444444441</v>
      </c>
      <c r="AN28" s="3">
        <v>0</v>
      </c>
      <c r="AO28" s="4">
        <f>Table39[[#This Row],[Med Aide/Tech Hours Contract]]/Table39[[#This Row],[Med Aide/Tech Hours]]</f>
        <v>0</v>
      </c>
      <c r="AP28" s="1" t="s">
        <v>26</v>
      </c>
      <c r="AQ28" s="1">
        <v>4</v>
      </c>
    </row>
    <row r="29" spans="1:43" x14ac:dyDescent="0.2">
      <c r="A29" s="1" t="s">
        <v>407</v>
      </c>
      <c r="B29" s="1" t="s">
        <v>438</v>
      </c>
      <c r="C29" s="1" t="s">
        <v>861</v>
      </c>
      <c r="D29" s="1" t="s">
        <v>1049</v>
      </c>
      <c r="E29" s="3">
        <v>72.12222222222222</v>
      </c>
      <c r="F29" s="3">
        <f t="shared" si="0"/>
        <v>360.68988888888885</v>
      </c>
      <c r="G29" s="3">
        <f>SUM(Table39[[#This Row],[RN Hours Contract (W/ Admin, DON)]], Table39[[#This Row],[LPN Contract Hours (w/ Admin)]], Table39[[#This Row],[CNA/NA/Med Aide Contract Hours]])</f>
        <v>24.690555555555555</v>
      </c>
      <c r="H29" s="4">
        <f>Table39[[#This Row],[Total Contract Hours]]/Table39[[#This Row],[Total Hours Nurse Staffing]]</f>
        <v>6.8453694755944552E-2</v>
      </c>
      <c r="I29" s="3">
        <f>SUM(Table39[[#This Row],[RN Hours]], Table39[[#This Row],[RN Admin Hours]], Table39[[#This Row],[RN DON Hours]])</f>
        <v>29.738888888888887</v>
      </c>
      <c r="J29" s="3">
        <f t="shared" si="3"/>
        <v>0.15555555555555556</v>
      </c>
      <c r="K29" s="4">
        <f>Table39[[#This Row],[RN Hours Contract (W/ Admin, DON)]]/Table39[[#This Row],[RN Hours (w/ Admin, DON)]]</f>
        <v>5.2307117504203256E-3</v>
      </c>
      <c r="L29" s="3">
        <v>29.738888888888887</v>
      </c>
      <c r="M29" s="3">
        <v>0.15555555555555556</v>
      </c>
      <c r="N29" s="4">
        <f>Table39[[#This Row],[RN Hours Contract]]/Table39[[#This Row],[RN Hours]]</f>
        <v>5.2307117504203256E-3</v>
      </c>
      <c r="O29" s="3">
        <v>0</v>
      </c>
      <c r="P29" s="3">
        <v>0</v>
      </c>
      <c r="Q29" s="4">
        <v>0</v>
      </c>
      <c r="R29" s="3">
        <v>0</v>
      </c>
      <c r="S29" s="3">
        <v>0</v>
      </c>
      <c r="T29" s="4">
        <v>0</v>
      </c>
      <c r="U29" s="3">
        <f>SUM(Table39[[#This Row],[LPN Hours]], Table39[[#This Row],[LPN Admin Hours]])</f>
        <v>100.70555555555555</v>
      </c>
      <c r="V29" s="3">
        <f>Table39[[#This Row],[LPN Hours Contract]]+Table39[[#This Row],[LPN Admin Hours Contract]]</f>
        <v>12.491666666666667</v>
      </c>
      <c r="W29" s="4">
        <f t="shared" si="4"/>
        <v>0.1240414850775087</v>
      </c>
      <c r="X29" s="3">
        <v>100.70555555555555</v>
      </c>
      <c r="Y29" s="3">
        <v>12.491666666666667</v>
      </c>
      <c r="Z29" s="4">
        <f>Table39[[#This Row],[LPN Hours Contract]]/Table39[[#This Row],[LPN Hours]]</f>
        <v>0.1240414850775087</v>
      </c>
      <c r="AA29" s="3">
        <v>0</v>
      </c>
      <c r="AB29" s="3">
        <v>0</v>
      </c>
      <c r="AC29" s="4">
        <v>0</v>
      </c>
      <c r="AD29" s="3">
        <f>SUM(Table39[[#This Row],[CNA Hours]], Table39[[#This Row],[NA in Training Hours]], Table39[[#This Row],[Med Aide/Tech Hours]])</f>
        <v>230.24544444444444</v>
      </c>
      <c r="AE29" s="3">
        <f>SUM(Table39[[#This Row],[CNA Hours Contract]], Table39[[#This Row],[NA in Training Hours Contract]], Table39[[#This Row],[Med Aide/Tech Hours Contract]])</f>
        <v>12.043333333333335</v>
      </c>
      <c r="AF29" s="4">
        <f>Table39[[#This Row],[CNA/NA/Med Aide Contract Hours]]/Table39[[#This Row],[Total CNA, NA in Training, Med Aide/Tech Hours]]</f>
        <v>5.2306499971769262E-2</v>
      </c>
      <c r="AG29" s="3">
        <v>212.50233333333333</v>
      </c>
      <c r="AH29" s="3">
        <v>12.043333333333335</v>
      </c>
      <c r="AI29" s="4">
        <f>Table39[[#This Row],[CNA Hours Contract]]/Table39[[#This Row],[CNA Hours]]</f>
        <v>5.667388750241175E-2</v>
      </c>
      <c r="AJ29" s="3">
        <v>0</v>
      </c>
      <c r="AK29" s="3">
        <v>0</v>
      </c>
      <c r="AL29" s="4">
        <v>0</v>
      </c>
      <c r="AM29" s="3">
        <v>17.743111111111109</v>
      </c>
      <c r="AN29" s="3">
        <v>0</v>
      </c>
      <c r="AO29" s="4">
        <f>Table39[[#This Row],[Med Aide/Tech Hours Contract]]/Table39[[#This Row],[Med Aide/Tech Hours]]</f>
        <v>0</v>
      </c>
      <c r="AP29" s="1" t="s">
        <v>27</v>
      </c>
      <c r="AQ29" s="1">
        <v>4</v>
      </c>
    </row>
    <row r="30" spans="1:43" x14ac:dyDescent="0.2">
      <c r="A30" s="1" t="s">
        <v>407</v>
      </c>
      <c r="B30" s="1" t="s">
        <v>439</v>
      </c>
      <c r="C30" s="1" t="s">
        <v>838</v>
      </c>
      <c r="D30" s="1" t="s">
        <v>1042</v>
      </c>
      <c r="E30" s="3">
        <v>85.333333333333329</v>
      </c>
      <c r="F30" s="3">
        <f t="shared" si="0"/>
        <v>265.37777777777779</v>
      </c>
      <c r="G30" s="3">
        <f>SUM(Table39[[#This Row],[RN Hours Contract (W/ Admin, DON)]], Table39[[#This Row],[LPN Contract Hours (w/ Admin)]], Table39[[#This Row],[CNA/NA/Med Aide Contract Hours]])</f>
        <v>12.977777777777778</v>
      </c>
      <c r="H30" s="4">
        <f>Table39[[#This Row],[Total Contract Hours]]/Table39[[#This Row],[Total Hours Nurse Staffing]]</f>
        <v>4.890303131803718E-2</v>
      </c>
      <c r="I30" s="3">
        <f>SUM(Table39[[#This Row],[RN Hours]], Table39[[#This Row],[RN Admin Hours]], Table39[[#This Row],[RN DON Hours]])</f>
        <v>34.197222222222223</v>
      </c>
      <c r="J30" s="3">
        <f t="shared" si="3"/>
        <v>1.1277777777777778</v>
      </c>
      <c r="K30" s="4">
        <f>Table39[[#This Row],[RN Hours Contract (W/ Admin, DON)]]/Table39[[#This Row],[RN Hours (w/ Admin, DON)]]</f>
        <v>3.2978636991308583E-2</v>
      </c>
      <c r="L30" s="3">
        <v>13.977777777777778</v>
      </c>
      <c r="M30" s="3">
        <v>0.9555555555555556</v>
      </c>
      <c r="N30" s="4">
        <f>Table39[[#This Row],[RN Hours Contract]]/Table39[[#This Row],[RN Hours]]</f>
        <v>6.8362480127186015E-2</v>
      </c>
      <c r="O30" s="3">
        <v>13.772222222222222</v>
      </c>
      <c r="P30" s="3">
        <v>0</v>
      </c>
      <c r="Q30" s="4">
        <f>Table39[[#This Row],[RN Admin Hours Contract]]/Table39[[#This Row],[RN Admin Hours]]</f>
        <v>0</v>
      </c>
      <c r="R30" s="3">
        <v>6.447222222222222</v>
      </c>
      <c r="S30" s="3">
        <v>0.17222222222222222</v>
      </c>
      <c r="T30" s="4">
        <f>Table39[[#This Row],[RN DON Hours Contract]]/Table39[[#This Row],[RN DON Hours]]</f>
        <v>2.6712623869021974E-2</v>
      </c>
      <c r="U30" s="3">
        <f>SUM(Table39[[#This Row],[LPN Hours]], Table39[[#This Row],[LPN Admin Hours]])</f>
        <v>77.738888888888894</v>
      </c>
      <c r="V30" s="3">
        <f>Table39[[#This Row],[LPN Hours Contract]]+Table39[[#This Row],[LPN Admin Hours Contract]]</f>
        <v>8.9250000000000007</v>
      </c>
      <c r="W30" s="4">
        <f t="shared" si="4"/>
        <v>0.11480740370185093</v>
      </c>
      <c r="X30" s="3">
        <v>77.738888888888894</v>
      </c>
      <c r="Y30" s="3">
        <v>8.9250000000000007</v>
      </c>
      <c r="Z30" s="4">
        <f>Table39[[#This Row],[LPN Hours Contract]]/Table39[[#This Row],[LPN Hours]]</f>
        <v>0.11480740370185093</v>
      </c>
      <c r="AA30" s="3">
        <v>0</v>
      </c>
      <c r="AB30" s="3">
        <v>0</v>
      </c>
      <c r="AC30" s="4">
        <v>0</v>
      </c>
      <c r="AD30" s="3">
        <f>SUM(Table39[[#This Row],[CNA Hours]], Table39[[#This Row],[NA in Training Hours]], Table39[[#This Row],[Med Aide/Tech Hours]])</f>
        <v>153.44166666666666</v>
      </c>
      <c r="AE30" s="3">
        <f>SUM(Table39[[#This Row],[CNA Hours Contract]], Table39[[#This Row],[NA in Training Hours Contract]], Table39[[#This Row],[Med Aide/Tech Hours Contract]])</f>
        <v>2.9249999999999998</v>
      </c>
      <c r="AF30" s="4">
        <f>Table39[[#This Row],[CNA/NA/Med Aide Contract Hours]]/Table39[[#This Row],[Total CNA, NA in Training, Med Aide/Tech Hours]]</f>
        <v>1.9062618801933415E-2</v>
      </c>
      <c r="AG30" s="3">
        <v>151.50277777777777</v>
      </c>
      <c r="AH30" s="3">
        <v>2.9249999999999998</v>
      </c>
      <c r="AI30" s="4">
        <f>Table39[[#This Row],[CNA Hours Contract]]/Table39[[#This Row],[CNA Hours]]</f>
        <v>1.930657670376414E-2</v>
      </c>
      <c r="AJ30" s="3">
        <v>0</v>
      </c>
      <c r="AK30" s="3">
        <v>0</v>
      </c>
      <c r="AL30" s="4">
        <v>0</v>
      </c>
      <c r="AM30" s="3">
        <v>1.9388888888888889</v>
      </c>
      <c r="AN30" s="3">
        <v>0</v>
      </c>
      <c r="AO30" s="4">
        <f>Table39[[#This Row],[Med Aide/Tech Hours Contract]]/Table39[[#This Row],[Med Aide/Tech Hours]]</f>
        <v>0</v>
      </c>
      <c r="AP30" s="1" t="s">
        <v>28</v>
      </c>
      <c r="AQ30" s="1">
        <v>4</v>
      </c>
    </row>
    <row r="31" spans="1:43" x14ac:dyDescent="0.2">
      <c r="A31" s="1" t="s">
        <v>407</v>
      </c>
      <c r="B31" s="1" t="s">
        <v>440</v>
      </c>
      <c r="C31" s="1" t="s">
        <v>823</v>
      </c>
      <c r="D31" s="1" t="s">
        <v>1055</v>
      </c>
      <c r="E31" s="3">
        <v>57.43333333333333</v>
      </c>
      <c r="F31" s="3">
        <f t="shared" si="0"/>
        <v>224.99544444444444</v>
      </c>
      <c r="G31" s="3">
        <f>SUM(Table39[[#This Row],[RN Hours Contract (W/ Admin, DON)]], Table39[[#This Row],[LPN Contract Hours (w/ Admin)]], Table39[[#This Row],[CNA/NA/Med Aide Contract Hours]])</f>
        <v>0</v>
      </c>
      <c r="H31" s="4">
        <f>Table39[[#This Row],[Total Contract Hours]]/Table39[[#This Row],[Total Hours Nurse Staffing]]</f>
        <v>0</v>
      </c>
      <c r="I31" s="3">
        <f>SUM(Table39[[#This Row],[RN Hours]], Table39[[#This Row],[RN Admin Hours]], Table39[[#This Row],[RN DON Hours]])</f>
        <v>25.472222222222221</v>
      </c>
      <c r="J31" s="3">
        <f t="shared" si="3"/>
        <v>0</v>
      </c>
      <c r="K31" s="4">
        <f>Table39[[#This Row],[RN Hours Contract (W/ Admin, DON)]]/Table39[[#This Row],[RN Hours (w/ Admin, DON)]]</f>
        <v>0</v>
      </c>
      <c r="L31" s="3">
        <v>13.302777777777777</v>
      </c>
      <c r="M31" s="3">
        <v>0</v>
      </c>
      <c r="N31" s="4">
        <f>Table39[[#This Row],[RN Hours Contract]]/Table39[[#This Row],[RN Hours]]</f>
        <v>0</v>
      </c>
      <c r="O31" s="3">
        <v>6.6583333333333332</v>
      </c>
      <c r="P31" s="3">
        <v>0</v>
      </c>
      <c r="Q31" s="4">
        <f>Table39[[#This Row],[RN Admin Hours Contract]]/Table39[[#This Row],[RN Admin Hours]]</f>
        <v>0</v>
      </c>
      <c r="R31" s="3">
        <v>5.5111111111111111</v>
      </c>
      <c r="S31" s="3">
        <v>0</v>
      </c>
      <c r="T31" s="4">
        <f>Table39[[#This Row],[RN DON Hours Contract]]/Table39[[#This Row],[RN DON Hours]]</f>
        <v>0</v>
      </c>
      <c r="U31" s="3">
        <f>SUM(Table39[[#This Row],[LPN Hours]], Table39[[#This Row],[LPN Admin Hours]])</f>
        <v>98.530888888888896</v>
      </c>
      <c r="V31" s="3">
        <f>Table39[[#This Row],[LPN Hours Contract]]+Table39[[#This Row],[LPN Admin Hours Contract]]</f>
        <v>0</v>
      </c>
      <c r="W31" s="4">
        <f t="shared" si="4"/>
        <v>0</v>
      </c>
      <c r="X31" s="3">
        <v>86.887</v>
      </c>
      <c r="Y31" s="3">
        <v>0</v>
      </c>
      <c r="Z31" s="4">
        <f>Table39[[#This Row],[LPN Hours Contract]]/Table39[[#This Row],[LPN Hours]]</f>
        <v>0</v>
      </c>
      <c r="AA31" s="3">
        <v>11.64388888888889</v>
      </c>
      <c r="AB31" s="3">
        <v>0</v>
      </c>
      <c r="AC31" s="4">
        <f>Table39[[#This Row],[LPN Admin Hours Contract]]/Table39[[#This Row],[LPN Admin Hours]]</f>
        <v>0</v>
      </c>
      <c r="AD31" s="3">
        <f>SUM(Table39[[#This Row],[CNA Hours]], Table39[[#This Row],[NA in Training Hours]], Table39[[#This Row],[Med Aide/Tech Hours]])</f>
        <v>100.99233333333333</v>
      </c>
      <c r="AE31" s="3">
        <f>SUM(Table39[[#This Row],[CNA Hours Contract]], Table39[[#This Row],[NA in Training Hours Contract]], Table39[[#This Row],[Med Aide/Tech Hours Contract]])</f>
        <v>0</v>
      </c>
      <c r="AF31" s="4">
        <f>Table39[[#This Row],[CNA/NA/Med Aide Contract Hours]]/Table39[[#This Row],[Total CNA, NA in Training, Med Aide/Tech Hours]]</f>
        <v>0</v>
      </c>
      <c r="AG31" s="3">
        <v>98.914555555555552</v>
      </c>
      <c r="AH31" s="3">
        <v>0</v>
      </c>
      <c r="AI31" s="4">
        <f>Table39[[#This Row],[CNA Hours Contract]]/Table39[[#This Row],[CNA Hours]]</f>
        <v>0</v>
      </c>
      <c r="AJ31" s="3">
        <v>0</v>
      </c>
      <c r="AK31" s="3">
        <v>0</v>
      </c>
      <c r="AL31" s="4">
        <v>0</v>
      </c>
      <c r="AM31" s="3">
        <v>2.0777777777777779</v>
      </c>
      <c r="AN31" s="3">
        <v>0</v>
      </c>
      <c r="AO31" s="4">
        <f>Table39[[#This Row],[Med Aide/Tech Hours Contract]]/Table39[[#This Row],[Med Aide/Tech Hours]]</f>
        <v>0</v>
      </c>
      <c r="AP31" s="1" t="s">
        <v>29</v>
      </c>
      <c r="AQ31" s="1">
        <v>4</v>
      </c>
    </row>
    <row r="32" spans="1:43" x14ac:dyDescent="0.2">
      <c r="A32" s="1" t="s">
        <v>407</v>
      </c>
      <c r="B32" s="1" t="s">
        <v>441</v>
      </c>
      <c r="C32" s="1" t="s">
        <v>880</v>
      </c>
      <c r="D32" s="1" t="s">
        <v>1047</v>
      </c>
      <c r="E32" s="3">
        <v>62.9</v>
      </c>
      <c r="F32" s="3">
        <f t="shared" si="0"/>
        <v>218.02777777777777</v>
      </c>
      <c r="G32" s="3">
        <f>SUM(Table39[[#This Row],[RN Hours Contract (W/ Admin, DON)]], Table39[[#This Row],[LPN Contract Hours (w/ Admin)]], Table39[[#This Row],[CNA/NA/Med Aide Contract Hours]])</f>
        <v>0</v>
      </c>
      <c r="H32" s="4">
        <f>Table39[[#This Row],[Total Contract Hours]]/Table39[[#This Row],[Total Hours Nurse Staffing]]</f>
        <v>0</v>
      </c>
      <c r="I32" s="3">
        <f>SUM(Table39[[#This Row],[RN Hours]], Table39[[#This Row],[RN Admin Hours]], Table39[[#This Row],[RN DON Hours]])</f>
        <v>27.927777777777777</v>
      </c>
      <c r="J32" s="3">
        <f t="shared" si="3"/>
        <v>0</v>
      </c>
      <c r="K32" s="4">
        <f>Table39[[#This Row],[RN Hours Contract (W/ Admin, DON)]]/Table39[[#This Row],[RN Hours (w/ Admin, DON)]]</f>
        <v>0</v>
      </c>
      <c r="L32" s="3">
        <v>13.216666666666667</v>
      </c>
      <c r="M32" s="3">
        <v>0</v>
      </c>
      <c r="N32" s="4">
        <f>Table39[[#This Row],[RN Hours Contract]]/Table39[[#This Row],[RN Hours]]</f>
        <v>0</v>
      </c>
      <c r="O32" s="3">
        <v>10.177777777777777</v>
      </c>
      <c r="P32" s="3">
        <v>0</v>
      </c>
      <c r="Q32" s="4">
        <f>Table39[[#This Row],[RN Admin Hours Contract]]/Table39[[#This Row],[RN Admin Hours]]</f>
        <v>0</v>
      </c>
      <c r="R32" s="3">
        <v>4.5333333333333332</v>
      </c>
      <c r="S32" s="3">
        <v>0</v>
      </c>
      <c r="T32" s="4">
        <f>Table39[[#This Row],[RN DON Hours Contract]]/Table39[[#This Row],[RN DON Hours]]</f>
        <v>0</v>
      </c>
      <c r="U32" s="3">
        <f>SUM(Table39[[#This Row],[LPN Hours]], Table39[[#This Row],[LPN Admin Hours]])</f>
        <v>62.183333333333337</v>
      </c>
      <c r="V32" s="3">
        <f>Table39[[#This Row],[LPN Hours Contract]]+Table39[[#This Row],[LPN Admin Hours Contract]]</f>
        <v>0</v>
      </c>
      <c r="W32" s="4">
        <f t="shared" si="4"/>
        <v>0</v>
      </c>
      <c r="X32" s="3">
        <v>61.85</v>
      </c>
      <c r="Y32" s="3">
        <v>0</v>
      </c>
      <c r="Z32" s="4">
        <f>Table39[[#This Row],[LPN Hours Contract]]/Table39[[#This Row],[LPN Hours]]</f>
        <v>0</v>
      </c>
      <c r="AA32" s="3">
        <v>0.33333333333333331</v>
      </c>
      <c r="AB32" s="3">
        <v>0</v>
      </c>
      <c r="AC32" s="4">
        <f>Table39[[#This Row],[LPN Admin Hours Contract]]/Table39[[#This Row],[LPN Admin Hours]]</f>
        <v>0</v>
      </c>
      <c r="AD32" s="3">
        <f>SUM(Table39[[#This Row],[CNA Hours]], Table39[[#This Row],[NA in Training Hours]], Table39[[#This Row],[Med Aide/Tech Hours]])</f>
        <v>127.91666666666667</v>
      </c>
      <c r="AE32" s="3">
        <f>SUM(Table39[[#This Row],[CNA Hours Contract]], Table39[[#This Row],[NA in Training Hours Contract]], Table39[[#This Row],[Med Aide/Tech Hours Contract]])</f>
        <v>0</v>
      </c>
      <c r="AF32" s="4">
        <f>Table39[[#This Row],[CNA/NA/Med Aide Contract Hours]]/Table39[[#This Row],[Total CNA, NA in Training, Med Aide/Tech Hours]]</f>
        <v>0</v>
      </c>
      <c r="AG32" s="3">
        <v>127.91666666666667</v>
      </c>
      <c r="AH32" s="3">
        <v>0</v>
      </c>
      <c r="AI32" s="4">
        <f>Table39[[#This Row],[CNA Hours Contract]]/Table39[[#This Row],[CNA Hours]]</f>
        <v>0</v>
      </c>
      <c r="AJ32" s="3">
        <v>0</v>
      </c>
      <c r="AK32" s="3">
        <v>0</v>
      </c>
      <c r="AL32" s="4">
        <v>0</v>
      </c>
      <c r="AM32" s="3">
        <v>0</v>
      </c>
      <c r="AN32" s="3">
        <v>0</v>
      </c>
      <c r="AO32" s="4">
        <v>0</v>
      </c>
      <c r="AP32" s="1" t="s">
        <v>30</v>
      </c>
      <c r="AQ32" s="1">
        <v>4</v>
      </c>
    </row>
    <row r="33" spans="1:43" x14ac:dyDescent="0.2">
      <c r="A33" s="1" t="s">
        <v>407</v>
      </c>
      <c r="B33" s="1" t="s">
        <v>442</v>
      </c>
      <c r="C33" s="1" t="s">
        <v>896</v>
      </c>
      <c r="D33" s="1" t="s">
        <v>1048</v>
      </c>
      <c r="E33" s="3">
        <v>37.966666666666669</v>
      </c>
      <c r="F33" s="3">
        <f t="shared" si="0"/>
        <v>221.14077777777777</v>
      </c>
      <c r="G33" s="3">
        <f>SUM(Table39[[#This Row],[RN Hours Contract (W/ Admin, DON)]], Table39[[#This Row],[LPN Contract Hours (w/ Admin)]], Table39[[#This Row],[CNA/NA/Med Aide Contract Hours]])</f>
        <v>6.934666666666665</v>
      </c>
      <c r="H33" s="4">
        <f>Table39[[#This Row],[Total Contract Hours]]/Table39[[#This Row],[Total Hours Nurse Staffing]]</f>
        <v>3.1358606659307516E-2</v>
      </c>
      <c r="I33" s="3">
        <f>SUM(Table39[[#This Row],[RN Hours]], Table39[[#This Row],[RN Admin Hours]], Table39[[#This Row],[RN DON Hours]])</f>
        <v>46.467222222222226</v>
      </c>
      <c r="J33" s="3">
        <f t="shared" si="3"/>
        <v>0</v>
      </c>
      <c r="K33" s="4">
        <f>Table39[[#This Row],[RN Hours Contract (W/ Admin, DON)]]/Table39[[#This Row],[RN Hours (w/ Admin, DON)]]</f>
        <v>0</v>
      </c>
      <c r="L33" s="3">
        <v>32.477333333333334</v>
      </c>
      <c r="M33" s="3">
        <v>0</v>
      </c>
      <c r="N33" s="4">
        <f>Table39[[#This Row],[RN Hours Contract]]/Table39[[#This Row],[RN Hours]]</f>
        <v>0</v>
      </c>
      <c r="O33" s="3">
        <v>8.5676666666666659</v>
      </c>
      <c r="P33" s="3">
        <v>0</v>
      </c>
      <c r="Q33" s="4">
        <f>Table39[[#This Row],[RN Admin Hours Contract]]/Table39[[#This Row],[RN Admin Hours]]</f>
        <v>0</v>
      </c>
      <c r="R33" s="3">
        <v>5.4222222222222225</v>
      </c>
      <c r="S33" s="3">
        <v>0</v>
      </c>
      <c r="T33" s="4">
        <f>Table39[[#This Row],[RN DON Hours Contract]]/Table39[[#This Row],[RN DON Hours]]</f>
        <v>0</v>
      </c>
      <c r="U33" s="3">
        <f>SUM(Table39[[#This Row],[LPN Hours]], Table39[[#This Row],[LPN Admin Hours]])</f>
        <v>55.881555555555558</v>
      </c>
      <c r="V33" s="3">
        <f>Table39[[#This Row],[LPN Hours Contract]]+Table39[[#This Row],[LPN Admin Hours Contract]]</f>
        <v>3.2444444444444445</v>
      </c>
      <c r="W33" s="4">
        <f t="shared" si="4"/>
        <v>5.8059307980768846E-2</v>
      </c>
      <c r="X33" s="3">
        <v>47.721333333333334</v>
      </c>
      <c r="Y33" s="3">
        <v>0</v>
      </c>
      <c r="Z33" s="4">
        <f>Table39[[#This Row],[LPN Hours Contract]]/Table39[[#This Row],[LPN Hours]]</f>
        <v>0</v>
      </c>
      <c r="AA33" s="3">
        <v>8.1602222222222238</v>
      </c>
      <c r="AB33" s="3">
        <v>3.2444444444444445</v>
      </c>
      <c r="AC33" s="4">
        <f>Table39[[#This Row],[LPN Admin Hours Contract]]/Table39[[#This Row],[LPN Admin Hours]]</f>
        <v>0.39759265815201106</v>
      </c>
      <c r="AD33" s="3">
        <f>SUM(Table39[[#This Row],[CNA Hours]], Table39[[#This Row],[NA in Training Hours]], Table39[[#This Row],[Med Aide/Tech Hours]])</f>
        <v>118.792</v>
      </c>
      <c r="AE33" s="3">
        <f>SUM(Table39[[#This Row],[CNA Hours Contract]], Table39[[#This Row],[NA in Training Hours Contract]], Table39[[#This Row],[Med Aide/Tech Hours Contract]])</f>
        <v>3.690222222222221</v>
      </c>
      <c r="AF33" s="4">
        <f>Table39[[#This Row],[CNA/NA/Med Aide Contract Hours]]/Table39[[#This Row],[Total CNA, NA in Training, Med Aide/Tech Hours]]</f>
        <v>3.1064568508167394E-2</v>
      </c>
      <c r="AG33" s="3">
        <v>114.24366666666667</v>
      </c>
      <c r="AH33" s="3">
        <v>3.690222222222221</v>
      </c>
      <c r="AI33" s="4">
        <f>Table39[[#This Row],[CNA Hours Contract]]/Table39[[#This Row],[CNA Hours]]</f>
        <v>3.230132864160716E-2</v>
      </c>
      <c r="AJ33" s="3">
        <v>0</v>
      </c>
      <c r="AK33" s="3">
        <v>0</v>
      </c>
      <c r="AL33" s="4">
        <v>0</v>
      </c>
      <c r="AM33" s="3">
        <v>4.548333333333332</v>
      </c>
      <c r="AN33" s="3">
        <v>0</v>
      </c>
      <c r="AO33" s="4">
        <f>Table39[[#This Row],[Med Aide/Tech Hours Contract]]/Table39[[#This Row],[Med Aide/Tech Hours]]</f>
        <v>0</v>
      </c>
      <c r="AP33" s="1" t="s">
        <v>31</v>
      </c>
      <c r="AQ33" s="1">
        <v>4</v>
      </c>
    </row>
    <row r="34" spans="1:43" x14ac:dyDescent="0.2">
      <c r="A34" s="1" t="s">
        <v>407</v>
      </c>
      <c r="B34" s="1" t="s">
        <v>443</v>
      </c>
      <c r="C34" s="1" t="s">
        <v>898</v>
      </c>
      <c r="D34" s="1" t="s">
        <v>1056</v>
      </c>
      <c r="E34" s="3">
        <v>73.24444444444444</v>
      </c>
      <c r="F34" s="3">
        <f t="shared" si="0"/>
        <v>252.5867777777778</v>
      </c>
      <c r="G34" s="3">
        <f>SUM(Table39[[#This Row],[RN Hours Contract (W/ Admin, DON)]], Table39[[#This Row],[LPN Contract Hours (w/ Admin)]], Table39[[#This Row],[CNA/NA/Med Aide Contract Hours]])</f>
        <v>38.472888888888889</v>
      </c>
      <c r="H34" s="4">
        <f>Table39[[#This Row],[Total Contract Hours]]/Table39[[#This Row],[Total Hours Nurse Staffing]]</f>
        <v>0.15231552984430871</v>
      </c>
      <c r="I34" s="3">
        <f>SUM(Table39[[#This Row],[RN Hours]], Table39[[#This Row],[RN Admin Hours]], Table39[[#This Row],[RN DON Hours]])</f>
        <v>45.223222222222226</v>
      </c>
      <c r="J34" s="3">
        <f t="shared" si="3"/>
        <v>2.726</v>
      </c>
      <c r="K34" s="4">
        <f>Table39[[#This Row],[RN Hours Contract (W/ Admin, DON)]]/Table39[[#This Row],[RN Hours (w/ Admin, DON)]]</f>
        <v>6.0278765334427491E-2</v>
      </c>
      <c r="L34" s="3">
        <v>28.601000000000003</v>
      </c>
      <c r="M34" s="3">
        <v>2.2815555555555558</v>
      </c>
      <c r="N34" s="4">
        <f>Table39[[#This Row],[RN Hours Contract]]/Table39[[#This Row],[RN Hours]]</f>
        <v>7.9771880548077184E-2</v>
      </c>
      <c r="O34" s="3">
        <v>10.933333333333334</v>
      </c>
      <c r="P34" s="3">
        <v>0</v>
      </c>
      <c r="Q34" s="4">
        <f>Table39[[#This Row],[RN Admin Hours Contract]]/Table39[[#This Row],[RN Admin Hours]]</f>
        <v>0</v>
      </c>
      <c r="R34" s="3">
        <v>5.6888888888888891</v>
      </c>
      <c r="S34" s="3">
        <v>0.44444444444444442</v>
      </c>
      <c r="T34" s="4">
        <f>Table39[[#This Row],[RN DON Hours Contract]]/Table39[[#This Row],[RN DON Hours]]</f>
        <v>7.8124999999999986E-2</v>
      </c>
      <c r="U34" s="3">
        <f>SUM(Table39[[#This Row],[LPN Hours]], Table39[[#This Row],[LPN Admin Hours]])</f>
        <v>61.571000000000005</v>
      </c>
      <c r="V34" s="3">
        <f>Table39[[#This Row],[LPN Hours Contract]]+Table39[[#This Row],[LPN Admin Hours Contract]]</f>
        <v>23.362666666666669</v>
      </c>
      <c r="W34" s="4">
        <f t="shared" si="4"/>
        <v>0.37944270300411992</v>
      </c>
      <c r="X34" s="3">
        <v>53.912666666666674</v>
      </c>
      <c r="Y34" s="3">
        <v>23.362666666666669</v>
      </c>
      <c r="Z34" s="4">
        <f>Table39[[#This Row],[LPN Hours Contract]]/Table39[[#This Row],[LPN Hours]]</f>
        <v>0.43334281368633221</v>
      </c>
      <c r="AA34" s="3">
        <v>7.6583333333333332</v>
      </c>
      <c r="AB34" s="3">
        <v>0</v>
      </c>
      <c r="AC34" s="4">
        <f>Table39[[#This Row],[LPN Admin Hours Contract]]/Table39[[#This Row],[LPN Admin Hours]]</f>
        <v>0</v>
      </c>
      <c r="AD34" s="3">
        <f>SUM(Table39[[#This Row],[CNA Hours]], Table39[[#This Row],[NA in Training Hours]], Table39[[#This Row],[Med Aide/Tech Hours]])</f>
        <v>145.79255555555557</v>
      </c>
      <c r="AE34" s="3">
        <f>SUM(Table39[[#This Row],[CNA Hours Contract]], Table39[[#This Row],[NA in Training Hours Contract]], Table39[[#This Row],[Med Aide/Tech Hours Contract]])</f>
        <v>12.384222222222224</v>
      </c>
      <c r="AF34" s="4">
        <f>Table39[[#This Row],[CNA/NA/Med Aide Contract Hours]]/Table39[[#This Row],[Total CNA, NA in Training, Med Aide/Tech Hours]]</f>
        <v>8.4944132949937246E-2</v>
      </c>
      <c r="AG34" s="3">
        <v>142.01755555555556</v>
      </c>
      <c r="AH34" s="3">
        <v>12.384222222222224</v>
      </c>
      <c r="AI34" s="4">
        <f>Table39[[#This Row],[CNA Hours Contract]]/Table39[[#This Row],[CNA Hours]]</f>
        <v>8.7202051702528177E-2</v>
      </c>
      <c r="AJ34" s="3">
        <v>0</v>
      </c>
      <c r="AK34" s="3">
        <v>0</v>
      </c>
      <c r="AL34" s="4">
        <v>0</v>
      </c>
      <c r="AM34" s="3">
        <v>3.7749999999999999</v>
      </c>
      <c r="AN34" s="3">
        <v>0</v>
      </c>
      <c r="AO34" s="4">
        <f>Table39[[#This Row],[Med Aide/Tech Hours Contract]]/Table39[[#This Row],[Med Aide/Tech Hours]]</f>
        <v>0</v>
      </c>
      <c r="AP34" s="1" t="s">
        <v>32</v>
      </c>
      <c r="AQ34" s="1">
        <v>4</v>
      </c>
    </row>
    <row r="35" spans="1:43" x14ac:dyDescent="0.2">
      <c r="A35" s="1" t="s">
        <v>407</v>
      </c>
      <c r="B35" s="1" t="s">
        <v>444</v>
      </c>
      <c r="C35" s="1" t="s">
        <v>838</v>
      </c>
      <c r="D35" s="1" t="s">
        <v>1042</v>
      </c>
      <c r="E35" s="3">
        <v>80.311111111111117</v>
      </c>
      <c r="F35" s="3">
        <f t="shared" si="0"/>
        <v>243.14622222222221</v>
      </c>
      <c r="G35" s="3">
        <f>SUM(Table39[[#This Row],[RN Hours Contract (W/ Admin, DON)]], Table39[[#This Row],[LPN Contract Hours (w/ Admin)]], Table39[[#This Row],[CNA/NA/Med Aide Contract Hours]])</f>
        <v>0</v>
      </c>
      <c r="H35" s="4">
        <f>Table39[[#This Row],[Total Contract Hours]]/Table39[[#This Row],[Total Hours Nurse Staffing]]</f>
        <v>0</v>
      </c>
      <c r="I35" s="3">
        <f>SUM(Table39[[#This Row],[RN Hours]], Table39[[#This Row],[RN Admin Hours]], Table39[[#This Row],[RN DON Hours]])</f>
        <v>32.803222222222225</v>
      </c>
      <c r="J35" s="3">
        <f t="shared" si="3"/>
        <v>0</v>
      </c>
      <c r="K35" s="4">
        <f>Table39[[#This Row],[RN Hours Contract (W/ Admin, DON)]]/Table39[[#This Row],[RN Hours (w/ Admin, DON)]]</f>
        <v>0</v>
      </c>
      <c r="L35" s="3">
        <v>21.603222222222222</v>
      </c>
      <c r="M35" s="3">
        <v>0</v>
      </c>
      <c r="N35" s="4">
        <f>Table39[[#This Row],[RN Hours Contract]]/Table39[[#This Row],[RN Hours]]</f>
        <v>0</v>
      </c>
      <c r="O35" s="3">
        <v>5.6</v>
      </c>
      <c r="P35" s="3">
        <v>0</v>
      </c>
      <c r="Q35" s="4">
        <f>Table39[[#This Row],[RN Admin Hours Contract]]/Table39[[#This Row],[RN Admin Hours]]</f>
        <v>0</v>
      </c>
      <c r="R35" s="3">
        <v>5.6</v>
      </c>
      <c r="S35" s="3">
        <v>0</v>
      </c>
      <c r="T35" s="4">
        <f>Table39[[#This Row],[RN DON Hours Contract]]/Table39[[#This Row],[RN DON Hours]]</f>
        <v>0</v>
      </c>
      <c r="U35" s="3">
        <f>SUM(Table39[[#This Row],[LPN Hours]], Table39[[#This Row],[LPN Admin Hours]])</f>
        <v>92.034999999999997</v>
      </c>
      <c r="V35" s="3">
        <f>Table39[[#This Row],[LPN Hours Contract]]+Table39[[#This Row],[LPN Admin Hours Contract]]</f>
        <v>0</v>
      </c>
      <c r="W35" s="4">
        <f t="shared" si="4"/>
        <v>0</v>
      </c>
      <c r="X35" s="3">
        <v>89.50588888888889</v>
      </c>
      <c r="Y35" s="3">
        <v>0</v>
      </c>
      <c r="Z35" s="4">
        <f>Table39[[#This Row],[LPN Hours Contract]]/Table39[[#This Row],[LPN Hours]]</f>
        <v>0</v>
      </c>
      <c r="AA35" s="3">
        <v>2.5291111111111113</v>
      </c>
      <c r="AB35" s="3">
        <v>0</v>
      </c>
      <c r="AC35" s="4">
        <f>Table39[[#This Row],[LPN Admin Hours Contract]]/Table39[[#This Row],[LPN Admin Hours]]</f>
        <v>0</v>
      </c>
      <c r="AD35" s="3">
        <f>SUM(Table39[[#This Row],[CNA Hours]], Table39[[#This Row],[NA in Training Hours]], Table39[[#This Row],[Med Aide/Tech Hours]])</f>
        <v>118.30799999999999</v>
      </c>
      <c r="AE35" s="3">
        <f>SUM(Table39[[#This Row],[CNA Hours Contract]], Table39[[#This Row],[NA in Training Hours Contract]], Table39[[#This Row],[Med Aide/Tech Hours Contract]])</f>
        <v>0</v>
      </c>
      <c r="AF35" s="4">
        <f>Table39[[#This Row],[CNA/NA/Med Aide Contract Hours]]/Table39[[#This Row],[Total CNA, NA in Training, Med Aide/Tech Hours]]</f>
        <v>0</v>
      </c>
      <c r="AG35" s="3">
        <v>118.30799999999999</v>
      </c>
      <c r="AH35" s="3">
        <v>0</v>
      </c>
      <c r="AI35" s="4">
        <f>Table39[[#This Row],[CNA Hours Contract]]/Table39[[#This Row],[CNA Hours]]</f>
        <v>0</v>
      </c>
      <c r="AJ35" s="3">
        <v>0</v>
      </c>
      <c r="AK35" s="3">
        <v>0</v>
      </c>
      <c r="AL35" s="4">
        <v>0</v>
      </c>
      <c r="AM35" s="3">
        <v>0</v>
      </c>
      <c r="AN35" s="3">
        <v>0</v>
      </c>
      <c r="AO35" s="4">
        <v>0</v>
      </c>
      <c r="AP35" s="1" t="s">
        <v>33</v>
      </c>
      <c r="AQ35" s="1">
        <v>4</v>
      </c>
    </row>
    <row r="36" spans="1:43" x14ac:dyDescent="0.2">
      <c r="A36" s="1" t="s">
        <v>407</v>
      </c>
      <c r="B36" s="1" t="s">
        <v>445</v>
      </c>
      <c r="C36" s="1" t="s">
        <v>899</v>
      </c>
      <c r="D36" s="1" t="s">
        <v>1057</v>
      </c>
      <c r="E36" s="3">
        <v>64.25555555555556</v>
      </c>
      <c r="F36" s="3">
        <f t="shared" si="0"/>
        <v>232.82266666666666</v>
      </c>
      <c r="G36" s="3">
        <f>SUM(Table39[[#This Row],[RN Hours Contract (W/ Admin, DON)]], Table39[[#This Row],[LPN Contract Hours (w/ Admin)]], Table39[[#This Row],[CNA/NA/Med Aide Contract Hours]])</f>
        <v>19.962444444444447</v>
      </c>
      <c r="H36" s="4">
        <f>Table39[[#This Row],[Total Contract Hours]]/Table39[[#This Row],[Total Hours Nurse Staffing]]</f>
        <v>8.5740983600298568E-2</v>
      </c>
      <c r="I36" s="3">
        <f>SUM(Table39[[#This Row],[RN Hours]], Table39[[#This Row],[RN Admin Hours]], Table39[[#This Row],[RN DON Hours]])</f>
        <v>26.676222222222222</v>
      </c>
      <c r="J36" s="3">
        <f t="shared" si="3"/>
        <v>8.7238888888888901</v>
      </c>
      <c r="K36" s="4">
        <f>Table39[[#This Row],[RN Hours Contract (W/ Admin, DON)]]/Table39[[#This Row],[RN Hours (w/ Admin, DON)]]</f>
        <v>0.32702864806777576</v>
      </c>
      <c r="L36" s="3">
        <v>12.773666666666667</v>
      </c>
      <c r="M36" s="3">
        <v>8.7238888888888901</v>
      </c>
      <c r="N36" s="4">
        <f>Table39[[#This Row],[RN Hours Contract]]/Table39[[#This Row],[RN Hours]]</f>
        <v>0.68295886502613889</v>
      </c>
      <c r="O36" s="3">
        <v>8.302555555555557</v>
      </c>
      <c r="P36" s="3">
        <v>0</v>
      </c>
      <c r="Q36" s="4">
        <f>Table39[[#This Row],[RN Admin Hours Contract]]/Table39[[#This Row],[RN Admin Hours]]</f>
        <v>0</v>
      </c>
      <c r="R36" s="3">
        <v>5.6</v>
      </c>
      <c r="S36" s="3">
        <v>0</v>
      </c>
      <c r="T36" s="4">
        <f>Table39[[#This Row],[RN DON Hours Contract]]/Table39[[#This Row],[RN DON Hours]]</f>
        <v>0</v>
      </c>
      <c r="U36" s="3">
        <f>SUM(Table39[[#This Row],[LPN Hours]], Table39[[#This Row],[LPN Admin Hours]])</f>
        <v>62.789444444444449</v>
      </c>
      <c r="V36" s="3">
        <f>Table39[[#This Row],[LPN Hours Contract]]+Table39[[#This Row],[LPN Admin Hours Contract]]</f>
        <v>7.8964444444444437</v>
      </c>
      <c r="W36" s="4">
        <f t="shared" si="4"/>
        <v>0.12576069933906087</v>
      </c>
      <c r="X36" s="3">
        <v>57.766888888888893</v>
      </c>
      <c r="Y36" s="3">
        <v>7.8964444444444437</v>
      </c>
      <c r="Z36" s="4">
        <f>Table39[[#This Row],[LPN Hours Contract]]/Table39[[#This Row],[LPN Hours]]</f>
        <v>0.13669499251782063</v>
      </c>
      <c r="AA36" s="3">
        <v>5.022555555555555</v>
      </c>
      <c r="AB36" s="3">
        <v>0</v>
      </c>
      <c r="AC36" s="4">
        <f>Table39[[#This Row],[LPN Admin Hours Contract]]/Table39[[#This Row],[LPN Admin Hours]]</f>
        <v>0</v>
      </c>
      <c r="AD36" s="3">
        <f>SUM(Table39[[#This Row],[CNA Hours]], Table39[[#This Row],[NA in Training Hours]], Table39[[#This Row],[Med Aide/Tech Hours]])</f>
        <v>143.357</v>
      </c>
      <c r="AE36" s="3">
        <f>SUM(Table39[[#This Row],[CNA Hours Contract]], Table39[[#This Row],[NA in Training Hours Contract]], Table39[[#This Row],[Med Aide/Tech Hours Contract]])</f>
        <v>3.3421111111111115</v>
      </c>
      <c r="AF36" s="4">
        <f>Table39[[#This Row],[CNA/NA/Med Aide Contract Hours]]/Table39[[#This Row],[Total CNA, NA in Training, Med Aide/Tech Hours]]</f>
        <v>2.331320487392392E-2</v>
      </c>
      <c r="AG36" s="3">
        <v>136.14888888888888</v>
      </c>
      <c r="AH36" s="3">
        <v>3.3421111111111115</v>
      </c>
      <c r="AI36" s="4">
        <f>Table39[[#This Row],[CNA Hours Contract]]/Table39[[#This Row],[CNA Hours]]</f>
        <v>2.4547472538234291E-2</v>
      </c>
      <c r="AJ36" s="3">
        <v>0</v>
      </c>
      <c r="AK36" s="3">
        <v>0</v>
      </c>
      <c r="AL36" s="4">
        <v>0</v>
      </c>
      <c r="AM36" s="3">
        <v>7.2081111111111102</v>
      </c>
      <c r="AN36" s="3">
        <v>0</v>
      </c>
      <c r="AO36" s="4">
        <f>Table39[[#This Row],[Med Aide/Tech Hours Contract]]/Table39[[#This Row],[Med Aide/Tech Hours]]</f>
        <v>0</v>
      </c>
      <c r="AP36" s="1" t="s">
        <v>34</v>
      </c>
      <c r="AQ36" s="1">
        <v>4</v>
      </c>
    </row>
    <row r="37" spans="1:43" x14ac:dyDescent="0.2">
      <c r="A37" s="1" t="s">
        <v>407</v>
      </c>
      <c r="B37" s="1" t="s">
        <v>446</v>
      </c>
      <c r="C37" s="1" t="s">
        <v>887</v>
      </c>
      <c r="D37" s="1" t="s">
        <v>1033</v>
      </c>
      <c r="E37" s="3">
        <v>84.811111111111117</v>
      </c>
      <c r="F37" s="3">
        <f t="shared" si="0"/>
        <v>401.88888888888891</v>
      </c>
      <c r="G37" s="3">
        <f>SUM(Table39[[#This Row],[RN Hours Contract (W/ Admin, DON)]], Table39[[#This Row],[LPN Contract Hours (w/ Admin)]], Table39[[#This Row],[CNA/NA/Med Aide Contract Hours]])</f>
        <v>0</v>
      </c>
      <c r="H37" s="4">
        <f>Table39[[#This Row],[Total Contract Hours]]/Table39[[#This Row],[Total Hours Nurse Staffing]]</f>
        <v>0</v>
      </c>
      <c r="I37" s="3">
        <f>SUM(Table39[[#This Row],[RN Hours]], Table39[[#This Row],[RN Admin Hours]], Table39[[#This Row],[RN DON Hours]])</f>
        <v>54.955555555555556</v>
      </c>
      <c r="J37" s="3">
        <f t="shared" si="3"/>
        <v>0</v>
      </c>
      <c r="K37" s="4">
        <f>Table39[[#This Row],[RN Hours Contract (W/ Admin, DON)]]/Table39[[#This Row],[RN Hours (w/ Admin, DON)]]</f>
        <v>0</v>
      </c>
      <c r="L37" s="3">
        <v>29.258333333333333</v>
      </c>
      <c r="M37" s="3">
        <v>0</v>
      </c>
      <c r="N37" s="4">
        <f>Table39[[#This Row],[RN Hours Contract]]/Table39[[#This Row],[RN Hours]]</f>
        <v>0</v>
      </c>
      <c r="O37" s="3">
        <v>20.008333333333333</v>
      </c>
      <c r="P37" s="3">
        <v>0</v>
      </c>
      <c r="Q37" s="4">
        <f>Table39[[#This Row],[RN Admin Hours Contract]]/Table39[[#This Row],[RN Admin Hours]]</f>
        <v>0</v>
      </c>
      <c r="R37" s="3">
        <v>5.6888888888888891</v>
      </c>
      <c r="S37" s="3">
        <v>0</v>
      </c>
      <c r="T37" s="4">
        <f>Table39[[#This Row],[RN DON Hours Contract]]/Table39[[#This Row],[RN DON Hours]]</f>
        <v>0</v>
      </c>
      <c r="U37" s="3">
        <f>SUM(Table39[[#This Row],[LPN Hours]], Table39[[#This Row],[LPN Admin Hours]])</f>
        <v>71.988888888888894</v>
      </c>
      <c r="V37" s="3">
        <f>Table39[[#This Row],[LPN Hours Contract]]+Table39[[#This Row],[LPN Admin Hours Contract]]</f>
        <v>0</v>
      </c>
      <c r="W37" s="4">
        <f t="shared" si="4"/>
        <v>0</v>
      </c>
      <c r="X37" s="3">
        <v>71.988888888888894</v>
      </c>
      <c r="Y37" s="3">
        <v>0</v>
      </c>
      <c r="Z37" s="4">
        <f>Table39[[#This Row],[LPN Hours Contract]]/Table39[[#This Row],[LPN Hours]]</f>
        <v>0</v>
      </c>
      <c r="AA37" s="3">
        <v>0</v>
      </c>
      <c r="AB37" s="3">
        <v>0</v>
      </c>
      <c r="AC37" s="4">
        <v>0</v>
      </c>
      <c r="AD37" s="3">
        <f>SUM(Table39[[#This Row],[CNA Hours]], Table39[[#This Row],[NA in Training Hours]], Table39[[#This Row],[Med Aide/Tech Hours]])</f>
        <v>274.94444444444446</v>
      </c>
      <c r="AE37" s="3">
        <f>SUM(Table39[[#This Row],[CNA Hours Contract]], Table39[[#This Row],[NA in Training Hours Contract]], Table39[[#This Row],[Med Aide/Tech Hours Contract]])</f>
        <v>0</v>
      </c>
      <c r="AF37" s="4">
        <f>Table39[[#This Row],[CNA/NA/Med Aide Contract Hours]]/Table39[[#This Row],[Total CNA, NA in Training, Med Aide/Tech Hours]]</f>
        <v>0</v>
      </c>
      <c r="AG37" s="3">
        <v>235.69444444444446</v>
      </c>
      <c r="AH37" s="3">
        <v>0</v>
      </c>
      <c r="AI37" s="4">
        <f>Table39[[#This Row],[CNA Hours Contract]]/Table39[[#This Row],[CNA Hours]]</f>
        <v>0</v>
      </c>
      <c r="AJ37" s="3">
        <v>0</v>
      </c>
      <c r="AK37" s="3">
        <v>0</v>
      </c>
      <c r="AL37" s="4">
        <v>0</v>
      </c>
      <c r="AM37" s="3">
        <v>39.25</v>
      </c>
      <c r="AN37" s="3">
        <v>0</v>
      </c>
      <c r="AO37" s="4">
        <f>Table39[[#This Row],[Med Aide/Tech Hours Contract]]/Table39[[#This Row],[Med Aide/Tech Hours]]</f>
        <v>0</v>
      </c>
      <c r="AP37" s="1" t="s">
        <v>35</v>
      </c>
      <c r="AQ37" s="1">
        <v>4</v>
      </c>
    </row>
    <row r="38" spans="1:43" x14ac:dyDescent="0.2">
      <c r="A38" s="1" t="s">
        <v>407</v>
      </c>
      <c r="B38" s="1" t="s">
        <v>447</v>
      </c>
      <c r="C38" s="1" t="s">
        <v>900</v>
      </c>
      <c r="D38" s="1" t="s">
        <v>1058</v>
      </c>
      <c r="E38" s="3">
        <v>72.37777777777778</v>
      </c>
      <c r="F38" s="3">
        <f t="shared" si="0"/>
        <v>245.49188888888889</v>
      </c>
      <c r="G38" s="3">
        <f>SUM(Table39[[#This Row],[RN Hours Contract (W/ Admin, DON)]], Table39[[#This Row],[LPN Contract Hours (w/ Admin)]], Table39[[#This Row],[CNA/NA/Med Aide Contract Hours]])</f>
        <v>0</v>
      </c>
      <c r="H38" s="4">
        <f>Table39[[#This Row],[Total Contract Hours]]/Table39[[#This Row],[Total Hours Nurse Staffing]]</f>
        <v>0</v>
      </c>
      <c r="I38" s="3">
        <f>SUM(Table39[[#This Row],[RN Hours]], Table39[[#This Row],[RN Admin Hours]], Table39[[#This Row],[RN DON Hours]])</f>
        <v>35.74977777777778</v>
      </c>
      <c r="J38" s="3">
        <f t="shared" si="3"/>
        <v>0</v>
      </c>
      <c r="K38" s="4">
        <f>Table39[[#This Row],[RN Hours Contract (W/ Admin, DON)]]/Table39[[#This Row],[RN Hours (w/ Admin, DON)]]</f>
        <v>0</v>
      </c>
      <c r="L38" s="3">
        <v>24.372</v>
      </c>
      <c r="M38" s="3">
        <v>0</v>
      </c>
      <c r="N38" s="4">
        <f>Table39[[#This Row],[RN Hours Contract]]/Table39[[#This Row],[RN Hours]]</f>
        <v>0</v>
      </c>
      <c r="O38" s="3">
        <v>5.6888888888888891</v>
      </c>
      <c r="P38" s="3">
        <v>0</v>
      </c>
      <c r="Q38" s="4">
        <f>Table39[[#This Row],[RN Admin Hours Contract]]/Table39[[#This Row],[RN Admin Hours]]</f>
        <v>0</v>
      </c>
      <c r="R38" s="3">
        <v>5.6888888888888891</v>
      </c>
      <c r="S38" s="3">
        <v>0</v>
      </c>
      <c r="T38" s="4">
        <f>Table39[[#This Row],[RN DON Hours Contract]]/Table39[[#This Row],[RN DON Hours]]</f>
        <v>0</v>
      </c>
      <c r="U38" s="3">
        <f>SUM(Table39[[#This Row],[LPN Hours]], Table39[[#This Row],[LPN Admin Hours]])</f>
        <v>65.948666666666668</v>
      </c>
      <c r="V38" s="3">
        <f>Table39[[#This Row],[LPN Hours Contract]]+Table39[[#This Row],[LPN Admin Hours Contract]]</f>
        <v>0</v>
      </c>
      <c r="W38" s="4">
        <f t="shared" si="4"/>
        <v>0</v>
      </c>
      <c r="X38" s="3">
        <v>65.948666666666668</v>
      </c>
      <c r="Y38" s="3">
        <v>0</v>
      </c>
      <c r="Z38" s="4">
        <f>Table39[[#This Row],[LPN Hours Contract]]/Table39[[#This Row],[LPN Hours]]</f>
        <v>0</v>
      </c>
      <c r="AA38" s="3">
        <v>0</v>
      </c>
      <c r="AB38" s="3">
        <v>0</v>
      </c>
      <c r="AC38" s="4">
        <v>0</v>
      </c>
      <c r="AD38" s="3">
        <f>SUM(Table39[[#This Row],[CNA Hours]], Table39[[#This Row],[NA in Training Hours]], Table39[[#This Row],[Med Aide/Tech Hours]])</f>
        <v>143.79344444444445</v>
      </c>
      <c r="AE38" s="3">
        <f>SUM(Table39[[#This Row],[CNA Hours Contract]], Table39[[#This Row],[NA in Training Hours Contract]], Table39[[#This Row],[Med Aide/Tech Hours Contract]])</f>
        <v>0</v>
      </c>
      <c r="AF38" s="4">
        <f>Table39[[#This Row],[CNA/NA/Med Aide Contract Hours]]/Table39[[#This Row],[Total CNA, NA in Training, Med Aide/Tech Hours]]</f>
        <v>0</v>
      </c>
      <c r="AG38" s="3">
        <v>108.39455555555556</v>
      </c>
      <c r="AH38" s="3">
        <v>0</v>
      </c>
      <c r="AI38" s="4">
        <f>Table39[[#This Row],[CNA Hours Contract]]/Table39[[#This Row],[CNA Hours]]</f>
        <v>0</v>
      </c>
      <c r="AJ38" s="3">
        <v>35.398888888888898</v>
      </c>
      <c r="AK38" s="3">
        <v>0</v>
      </c>
      <c r="AL38" s="4">
        <f>Table39[[#This Row],[NA in Training Hours Contract]]/Table39[[#This Row],[NA in Training Hours]]</f>
        <v>0</v>
      </c>
      <c r="AM38" s="3">
        <v>0</v>
      </c>
      <c r="AN38" s="3">
        <v>0</v>
      </c>
      <c r="AO38" s="4">
        <v>0</v>
      </c>
      <c r="AP38" s="1" t="s">
        <v>36</v>
      </c>
      <c r="AQ38" s="1">
        <v>4</v>
      </c>
    </row>
    <row r="39" spans="1:43" x14ac:dyDescent="0.2">
      <c r="A39" s="1" t="s">
        <v>407</v>
      </c>
      <c r="B39" s="1" t="s">
        <v>448</v>
      </c>
      <c r="C39" s="1" t="s">
        <v>901</v>
      </c>
      <c r="D39" s="1" t="s">
        <v>1045</v>
      </c>
      <c r="E39" s="3">
        <v>84.8</v>
      </c>
      <c r="F39" s="3">
        <f t="shared" si="0"/>
        <v>374.82611111111112</v>
      </c>
      <c r="G39" s="3">
        <f>SUM(Table39[[#This Row],[RN Hours Contract (W/ Admin, DON)]], Table39[[#This Row],[LPN Contract Hours (w/ Admin)]], Table39[[#This Row],[CNA/NA/Med Aide Contract Hours]])</f>
        <v>31.102222222222228</v>
      </c>
      <c r="H39" s="4">
        <f>Table39[[#This Row],[Total Contract Hours]]/Table39[[#This Row],[Total Hours Nurse Staffing]]</f>
        <v>8.2977736342926434E-2</v>
      </c>
      <c r="I39" s="3">
        <f>SUM(Table39[[#This Row],[RN Hours]], Table39[[#This Row],[RN Admin Hours]], Table39[[#This Row],[RN DON Hours]])</f>
        <v>32.620222222222218</v>
      </c>
      <c r="J39" s="3">
        <f t="shared" si="3"/>
        <v>0.1098888888888889</v>
      </c>
      <c r="K39" s="4">
        <f>Table39[[#This Row],[RN Hours Contract (W/ Admin, DON)]]/Table39[[#This Row],[RN Hours (w/ Admin, DON)]]</f>
        <v>3.3687351404377659E-3</v>
      </c>
      <c r="L39" s="3">
        <v>21.864666666666665</v>
      </c>
      <c r="M39" s="3">
        <v>0.1098888888888889</v>
      </c>
      <c r="N39" s="4">
        <f>Table39[[#This Row],[RN Hours Contract]]/Table39[[#This Row],[RN Hours]]</f>
        <v>5.0258661869479939E-3</v>
      </c>
      <c r="O39" s="3">
        <v>5.333333333333333</v>
      </c>
      <c r="P39" s="3">
        <v>0</v>
      </c>
      <c r="Q39" s="4">
        <f>Table39[[#This Row],[RN Admin Hours Contract]]/Table39[[#This Row],[RN Admin Hours]]</f>
        <v>0</v>
      </c>
      <c r="R39" s="3">
        <v>5.4222222222222225</v>
      </c>
      <c r="S39" s="3">
        <v>0</v>
      </c>
      <c r="T39" s="4">
        <f>Table39[[#This Row],[RN DON Hours Contract]]/Table39[[#This Row],[RN DON Hours]]</f>
        <v>0</v>
      </c>
      <c r="U39" s="3">
        <f>SUM(Table39[[#This Row],[LPN Hours]], Table39[[#This Row],[LPN Admin Hours]])</f>
        <v>103.78444444444445</v>
      </c>
      <c r="V39" s="3">
        <f>Table39[[#This Row],[LPN Hours Contract]]+Table39[[#This Row],[LPN Admin Hours Contract]]</f>
        <v>0.85377777777777786</v>
      </c>
      <c r="W39" s="4">
        <f t="shared" si="4"/>
        <v>8.2264522621673126E-3</v>
      </c>
      <c r="X39" s="3">
        <v>103.78444444444445</v>
      </c>
      <c r="Y39" s="3">
        <v>0.85377777777777786</v>
      </c>
      <c r="Z39" s="4">
        <f>Table39[[#This Row],[LPN Hours Contract]]/Table39[[#This Row],[LPN Hours]]</f>
        <v>8.2264522621673126E-3</v>
      </c>
      <c r="AA39" s="3">
        <v>0</v>
      </c>
      <c r="AB39" s="3">
        <v>0</v>
      </c>
      <c r="AC39" s="4">
        <v>0</v>
      </c>
      <c r="AD39" s="3">
        <f>SUM(Table39[[#This Row],[CNA Hours]], Table39[[#This Row],[NA in Training Hours]], Table39[[#This Row],[Med Aide/Tech Hours]])</f>
        <v>238.42144444444446</v>
      </c>
      <c r="AE39" s="3">
        <f>SUM(Table39[[#This Row],[CNA Hours Contract]], Table39[[#This Row],[NA in Training Hours Contract]], Table39[[#This Row],[Med Aide/Tech Hours Contract]])</f>
        <v>30.138555555555559</v>
      </c>
      <c r="AF39" s="4">
        <f>Table39[[#This Row],[CNA/NA/Med Aide Contract Hours]]/Table39[[#This Row],[Total CNA, NA in Training, Med Aide/Tech Hours]]</f>
        <v>0.12640874492553569</v>
      </c>
      <c r="AG39" s="3">
        <v>216.22900000000001</v>
      </c>
      <c r="AH39" s="3">
        <v>30.138555555555559</v>
      </c>
      <c r="AI39" s="4">
        <f>Table39[[#This Row],[CNA Hours Contract]]/Table39[[#This Row],[CNA Hours]]</f>
        <v>0.13938257844949362</v>
      </c>
      <c r="AJ39" s="3">
        <v>0</v>
      </c>
      <c r="AK39" s="3">
        <v>0</v>
      </c>
      <c r="AL39" s="4">
        <v>0</v>
      </c>
      <c r="AM39" s="3">
        <v>22.19244444444444</v>
      </c>
      <c r="AN39" s="3">
        <v>0</v>
      </c>
      <c r="AO39" s="4">
        <f>Table39[[#This Row],[Med Aide/Tech Hours Contract]]/Table39[[#This Row],[Med Aide/Tech Hours]]</f>
        <v>0</v>
      </c>
      <c r="AP39" s="1" t="s">
        <v>37</v>
      </c>
      <c r="AQ39" s="1">
        <v>4</v>
      </c>
    </row>
    <row r="40" spans="1:43" x14ac:dyDescent="0.2">
      <c r="A40" s="1" t="s">
        <v>407</v>
      </c>
      <c r="B40" s="1" t="s">
        <v>449</v>
      </c>
      <c r="C40" s="1" t="s">
        <v>834</v>
      </c>
      <c r="D40" s="1" t="s">
        <v>1059</v>
      </c>
      <c r="E40" s="3">
        <v>20.9</v>
      </c>
      <c r="F40" s="3">
        <f t="shared" si="0"/>
        <v>129.40055555555557</v>
      </c>
      <c r="G40" s="3">
        <f>SUM(Table39[[#This Row],[RN Hours Contract (W/ Admin, DON)]], Table39[[#This Row],[LPN Contract Hours (w/ Admin)]], Table39[[#This Row],[CNA/NA/Med Aide Contract Hours]])</f>
        <v>5.6888888888888891</v>
      </c>
      <c r="H40" s="4">
        <f>Table39[[#This Row],[Total Contract Hours]]/Table39[[#This Row],[Total Hours Nurse Staffing]]</f>
        <v>4.3963403900893434E-2</v>
      </c>
      <c r="I40" s="3">
        <f>SUM(Table39[[#This Row],[RN Hours]], Table39[[#This Row],[RN Admin Hours]], Table39[[#This Row],[RN DON Hours]])</f>
        <v>32.707999999999998</v>
      </c>
      <c r="J40" s="3">
        <f t="shared" si="3"/>
        <v>5.6888888888888891</v>
      </c>
      <c r="K40" s="4">
        <f>Table39[[#This Row],[RN Hours Contract (W/ Admin, DON)]]/Table39[[#This Row],[RN Hours (w/ Admin, DON)]]</f>
        <v>0.17392958569429159</v>
      </c>
      <c r="L40" s="3">
        <v>16.352444444444444</v>
      </c>
      <c r="M40" s="3">
        <v>0</v>
      </c>
      <c r="N40" s="4">
        <f>Table39[[#This Row],[RN Hours Contract]]/Table39[[#This Row],[RN Hours]]</f>
        <v>0</v>
      </c>
      <c r="O40" s="3">
        <v>10.666666666666666</v>
      </c>
      <c r="P40" s="3">
        <v>0</v>
      </c>
      <c r="Q40" s="4">
        <f>Table39[[#This Row],[RN Admin Hours Contract]]/Table39[[#This Row],[RN Admin Hours]]</f>
        <v>0</v>
      </c>
      <c r="R40" s="3">
        <v>5.6888888888888891</v>
      </c>
      <c r="S40" s="3">
        <v>5.6888888888888891</v>
      </c>
      <c r="T40" s="4">
        <f>Table39[[#This Row],[RN DON Hours Contract]]/Table39[[#This Row],[RN DON Hours]]</f>
        <v>1</v>
      </c>
      <c r="U40" s="3">
        <f>SUM(Table39[[#This Row],[LPN Hours]], Table39[[#This Row],[LPN Admin Hours]])</f>
        <v>29.358111111111111</v>
      </c>
      <c r="V40" s="3">
        <f>Table39[[#This Row],[LPN Hours Contract]]+Table39[[#This Row],[LPN Admin Hours Contract]]</f>
        <v>0</v>
      </c>
      <c r="W40" s="4">
        <f t="shared" si="4"/>
        <v>0</v>
      </c>
      <c r="X40" s="3">
        <v>29.358111111111111</v>
      </c>
      <c r="Y40" s="3">
        <v>0</v>
      </c>
      <c r="Z40" s="4">
        <f>Table39[[#This Row],[LPN Hours Contract]]/Table39[[#This Row],[LPN Hours]]</f>
        <v>0</v>
      </c>
      <c r="AA40" s="3">
        <v>0</v>
      </c>
      <c r="AB40" s="3">
        <v>0</v>
      </c>
      <c r="AC40" s="4">
        <v>0</v>
      </c>
      <c r="AD40" s="3">
        <f>SUM(Table39[[#This Row],[CNA Hours]], Table39[[#This Row],[NA in Training Hours]], Table39[[#This Row],[Med Aide/Tech Hours]])</f>
        <v>67.334444444444443</v>
      </c>
      <c r="AE40" s="3">
        <f>SUM(Table39[[#This Row],[CNA Hours Contract]], Table39[[#This Row],[NA in Training Hours Contract]], Table39[[#This Row],[Med Aide/Tech Hours Contract]])</f>
        <v>0</v>
      </c>
      <c r="AF40" s="4">
        <f>Table39[[#This Row],[CNA/NA/Med Aide Contract Hours]]/Table39[[#This Row],[Total CNA, NA in Training, Med Aide/Tech Hours]]</f>
        <v>0</v>
      </c>
      <c r="AG40" s="3">
        <v>67.334444444444443</v>
      </c>
      <c r="AH40" s="3">
        <v>0</v>
      </c>
      <c r="AI40" s="4">
        <f>Table39[[#This Row],[CNA Hours Contract]]/Table39[[#This Row],[CNA Hours]]</f>
        <v>0</v>
      </c>
      <c r="AJ40" s="3">
        <v>0</v>
      </c>
      <c r="AK40" s="3">
        <v>0</v>
      </c>
      <c r="AL40" s="4">
        <v>0</v>
      </c>
      <c r="AM40" s="3">
        <v>0</v>
      </c>
      <c r="AN40" s="3">
        <v>0</v>
      </c>
      <c r="AO40" s="4">
        <v>0</v>
      </c>
      <c r="AP40" s="1" t="s">
        <v>38</v>
      </c>
      <c r="AQ40" s="1">
        <v>4</v>
      </c>
    </row>
    <row r="41" spans="1:43" x14ac:dyDescent="0.2">
      <c r="A41" s="1" t="s">
        <v>407</v>
      </c>
      <c r="B41" s="1" t="s">
        <v>450</v>
      </c>
      <c r="C41" s="1" t="s">
        <v>887</v>
      </c>
      <c r="D41" s="1" t="s">
        <v>1033</v>
      </c>
      <c r="E41" s="3">
        <v>153.97777777777779</v>
      </c>
      <c r="F41" s="3">
        <f t="shared" si="0"/>
        <v>522.99188888888887</v>
      </c>
      <c r="G41" s="3">
        <f>SUM(Table39[[#This Row],[RN Hours Contract (W/ Admin, DON)]], Table39[[#This Row],[LPN Contract Hours (w/ Admin)]], Table39[[#This Row],[CNA/NA/Med Aide Contract Hours]])</f>
        <v>157.86955555555562</v>
      </c>
      <c r="H41" s="4">
        <f>Table39[[#This Row],[Total Contract Hours]]/Table39[[#This Row],[Total Hours Nurse Staffing]]</f>
        <v>0.30185851618263904</v>
      </c>
      <c r="I41" s="3">
        <f>SUM(Table39[[#This Row],[RN Hours]], Table39[[#This Row],[RN Admin Hours]], Table39[[#This Row],[RN DON Hours]])</f>
        <v>54.232222222222227</v>
      </c>
      <c r="J41" s="3">
        <f t="shared" si="3"/>
        <v>9.5120000000000022</v>
      </c>
      <c r="K41" s="4">
        <f>Table39[[#This Row],[RN Hours Contract (W/ Admin, DON)]]/Table39[[#This Row],[RN Hours (w/ Admin, DON)]]</f>
        <v>0.17539388227580982</v>
      </c>
      <c r="L41" s="3">
        <v>22.368333333333336</v>
      </c>
      <c r="M41" s="3">
        <v>9.5120000000000022</v>
      </c>
      <c r="N41" s="4">
        <f>Table39[[#This Row],[RN Hours Contract]]/Table39[[#This Row],[RN Hours]]</f>
        <v>0.42524402056478661</v>
      </c>
      <c r="O41" s="3">
        <v>26.175000000000001</v>
      </c>
      <c r="P41" s="3">
        <v>0</v>
      </c>
      <c r="Q41" s="4">
        <f>Table39[[#This Row],[RN Admin Hours Contract]]/Table39[[#This Row],[RN Admin Hours]]</f>
        <v>0</v>
      </c>
      <c r="R41" s="3">
        <v>5.6888888888888891</v>
      </c>
      <c r="S41" s="3">
        <v>0</v>
      </c>
      <c r="T41" s="4">
        <f>Table39[[#This Row],[RN DON Hours Contract]]/Table39[[#This Row],[RN DON Hours]]</f>
        <v>0</v>
      </c>
      <c r="U41" s="3">
        <f>SUM(Table39[[#This Row],[LPN Hours]], Table39[[#This Row],[LPN Admin Hours]])</f>
        <v>132.03044444444444</v>
      </c>
      <c r="V41" s="3">
        <f>Table39[[#This Row],[LPN Hours Contract]]+Table39[[#This Row],[LPN Admin Hours Contract]]</f>
        <v>46.75500000000001</v>
      </c>
      <c r="W41" s="4">
        <f t="shared" si="4"/>
        <v>0.3541228706510452</v>
      </c>
      <c r="X41" s="3">
        <v>130.37955555555556</v>
      </c>
      <c r="Y41" s="3">
        <v>46.75500000000001</v>
      </c>
      <c r="Z41" s="4">
        <f>Table39[[#This Row],[LPN Hours Contract]]/Table39[[#This Row],[LPN Hours]]</f>
        <v>0.35860683679104433</v>
      </c>
      <c r="AA41" s="3">
        <v>1.6508888888888891</v>
      </c>
      <c r="AB41" s="3">
        <v>0</v>
      </c>
      <c r="AC41" s="4">
        <f>Table39[[#This Row],[LPN Admin Hours Contract]]/Table39[[#This Row],[LPN Admin Hours]]</f>
        <v>0</v>
      </c>
      <c r="AD41" s="3">
        <f>SUM(Table39[[#This Row],[CNA Hours]], Table39[[#This Row],[NA in Training Hours]], Table39[[#This Row],[Med Aide/Tech Hours]])</f>
        <v>336.72922222222223</v>
      </c>
      <c r="AE41" s="3">
        <f>SUM(Table39[[#This Row],[CNA Hours Contract]], Table39[[#This Row],[NA in Training Hours Contract]], Table39[[#This Row],[Med Aide/Tech Hours Contract]])</f>
        <v>101.6025555555556</v>
      </c>
      <c r="AF41" s="4">
        <f>Table39[[#This Row],[CNA/NA/Med Aide Contract Hours]]/Table39[[#This Row],[Total CNA, NA in Training, Med Aide/Tech Hours]]</f>
        <v>0.30173370426551116</v>
      </c>
      <c r="AG41" s="3">
        <v>285.94566666666668</v>
      </c>
      <c r="AH41" s="3">
        <v>99.328555555555596</v>
      </c>
      <c r="AI41" s="4">
        <f>Table39[[#This Row],[CNA Hours Contract]]/Table39[[#This Row],[CNA Hours]]</f>
        <v>0.34736863374588267</v>
      </c>
      <c r="AJ41" s="3">
        <v>0</v>
      </c>
      <c r="AK41" s="3">
        <v>0</v>
      </c>
      <c r="AL41" s="4">
        <v>0</v>
      </c>
      <c r="AM41" s="3">
        <v>50.783555555555552</v>
      </c>
      <c r="AN41" s="3">
        <v>2.274</v>
      </c>
      <c r="AO41" s="4">
        <f>Table39[[#This Row],[Med Aide/Tech Hours Contract]]/Table39[[#This Row],[Med Aide/Tech Hours]]</f>
        <v>4.4778274682093069E-2</v>
      </c>
      <c r="AP41" s="1" t="s">
        <v>39</v>
      </c>
      <c r="AQ41" s="1">
        <v>4</v>
      </c>
    </row>
    <row r="42" spans="1:43" x14ac:dyDescent="0.2">
      <c r="A42" s="1" t="s">
        <v>407</v>
      </c>
      <c r="B42" s="1" t="s">
        <v>451</v>
      </c>
      <c r="C42" s="1" t="s">
        <v>901</v>
      </c>
      <c r="D42" s="1" t="s">
        <v>1045</v>
      </c>
      <c r="E42" s="3">
        <v>97.533333333333331</v>
      </c>
      <c r="F42" s="3">
        <f t="shared" si="0"/>
        <v>523.91944444444448</v>
      </c>
      <c r="G42" s="3">
        <f>SUM(Table39[[#This Row],[RN Hours Contract (W/ Admin, DON)]], Table39[[#This Row],[LPN Contract Hours (w/ Admin)]], Table39[[#This Row],[CNA/NA/Med Aide Contract Hours]])</f>
        <v>0</v>
      </c>
      <c r="H42" s="4">
        <f>Table39[[#This Row],[Total Contract Hours]]/Table39[[#This Row],[Total Hours Nurse Staffing]]</f>
        <v>0</v>
      </c>
      <c r="I42" s="3">
        <f>SUM(Table39[[#This Row],[RN Hours]], Table39[[#This Row],[RN Admin Hours]], Table39[[#This Row],[RN DON Hours]])</f>
        <v>123.15177777777777</v>
      </c>
      <c r="J42" s="3">
        <f t="shared" si="3"/>
        <v>0</v>
      </c>
      <c r="K42" s="4">
        <f>Table39[[#This Row],[RN Hours Contract (W/ Admin, DON)]]/Table39[[#This Row],[RN Hours (w/ Admin, DON)]]</f>
        <v>0</v>
      </c>
      <c r="L42" s="3">
        <v>42.314999999999998</v>
      </c>
      <c r="M42" s="3">
        <v>0</v>
      </c>
      <c r="N42" s="4">
        <f>Table39[[#This Row],[RN Hours Contract]]/Table39[[#This Row],[RN Hours]]</f>
        <v>0</v>
      </c>
      <c r="O42" s="3">
        <v>80.836777777777769</v>
      </c>
      <c r="P42" s="3">
        <v>0</v>
      </c>
      <c r="Q42" s="4">
        <f>Table39[[#This Row],[RN Admin Hours Contract]]/Table39[[#This Row],[RN Admin Hours]]</f>
        <v>0</v>
      </c>
      <c r="R42" s="3">
        <v>0</v>
      </c>
      <c r="S42" s="3">
        <v>0</v>
      </c>
      <c r="T42" s="4">
        <v>0</v>
      </c>
      <c r="U42" s="3">
        <f>SUM(Table39[[#This Row],[LPN Hours]], Table39[[#This Row],[LPN Admin Hours]])</f>
        <v>75.447555555555553</v>
      </c>
      <c r="V42" s="3">
        <f>Table39[[#This Row],[LPN Hours Contract]]+Table39[[#This Row],[LPN Admin Hours Contract]]</f>
        <v>0</v>
      </c>
      <c r="W42" s="4">
        <f t="shared" si="4"/>
        <v>0</v>
      </c>
      <c r="X42" s="3">
        <v>75.447555555555553</v>
      </c>
      <c r="Y42" s="3">
        <v>0</v>
      </c>
      <c r="Z42" s="4">
        <f>Table39[[#This Row],[LPN Hours Contract]]/Table39[[#This Row],[LPN Hours]]</f>
        <v>0</v>
      </c>
      <c r="AA42" s="3">
        <v>0</v>
      </c>
      <c r="AB42" s="3">
        <v>0</v>
      </c>
      <c r="AC42" s="4">
        <v>0</v>
      </c>
      <c r="AD42" s="3">
        <f>SUM(Table39[[#This Row],[CNA Hours]], Table39[[#This Row],[NA in Training Hours]], Table39[[#This Row],[Med Aide/Tech Hours]])</f>
        <v>325.32011111111109</v>
      </c>
      <c r="AE42" s="3">
        <f>SUM(Table39[[#This Row],[CNA Hours Contract]], Table39[[#This Row],[NA in Training Hours Contract]], Table39[[#This Row],[Med Aide/Tech Hours Contract]])</f>
        <v>0</v>
      </c>
      <c r="AF42" s="4">
        <f>Table39[[#This Row],[CNA/NA/Med Aide Contract Hours]]/Table39[[#This Row],[Total CNA, NA in Training, Med Aide/Tech Hours]]</f>
        <v>0</v>
      </c>
      <c r="AG42" s="3">
        <v>302.09022222222222</v>
      </c>
      <c r="AH42" s="3">
        <v>0</v>
      </c>
      <c r="AI42" s="4">
        <f>Table39[[#This Row],[CNA Hours Contract]]/Table39[[#This Row],[CNA Hours]]</f>
        <v>0</v>
      </c>
      <c r="AJ42" s="3">
        <v>15.31377777777778</v>
      </c>
      <c r="AK42" s="3">
        <v>0</v>
      </c>
      <c r="AL42" s="4">
        <f>Table39[[#This Row],[NA in Training Hours Contract]]/Table39[[#This Row],[NA in Training Hours]]</f>
        <v>0</v>
      </c>
      <c r="AM42" s="3">
        <v>7.9161111111111104</v>
      </c>
      <c r="AN42" s="3">
        <v>0</v>
      </c>
      <c r="AO42" s="4">
        <f>Table39[[#This Row],[Med Aide/Tech Hours Contract]]/Table39[[#This Row],[Med Aide/Tech Hours]]</f>
        <v>0</v>
      </c>
      <c r="AP42" s="1" t="s">
        <v>40</v>
      </c>
      <c r="AQ42" s="1">
        <v>4</v>
      </c>
    </row>
    <row r="43" spans="1:43" x14ac:dyDescent="0.2">
      <c r="A43" s="1" t="s">
        <v>407</v>
      </c>
      <c r="B43" s="1" t="s">
        <v>452</v>
      </c>
      <c r="C43" s="1" t="s">
        <v>902</v>
      </c>
      <c r="D43" s="1" t="s">
        <v>1060</v>
      </c>
      <c r="E43" s="3">
        <v>62.655555555555559</v>
      </c>
      <c r="F43" s="3">
        <f t="shared" si="0"/>
        <v>235.71311111111112</v>
      </c>
      <c r="G43" s="3">
        <f>SUM(Table39[[#This Row],[RN Hours Contract (W/ Admin, DON)]], Table39[[#This Row],[LPN Contract Hours (w/ Admin)]], Table39[[#This Row],[CNA/NA/Med Aide Contract Hours]])</f>
        <v>0</v>
      </c>
      <c r="H43" s="4">
        <f>Table39[[#This Row],[Total Contract Hours]]/Table39[[#This Row],[Total Hours Nurse Staffing]]</f>
        <v>0</v>
      </c>
      <c r="I43" s="3">
        <f>SUM(Table39[[#This Row],[RN Hours]], Table39[[#This Row],[RN Admin Hours]], Table39[[#This Row],[RN DON Hours]])</f>
        <v>26.714999999999996</v>
      </c>
      <c r="J43" s="3">
        <f t="shared" si="3"/>
        <v>0</v>
      </c>
      <c r="K43" s="4">
        <f>Table39[[#This Row],[RN Hours Contract (W/ Admin, DON)]]/Table39[[#This Row],[RN Hours (w/ Admin, DON)]]</f>
        <v>0</v>
      </c>
      <c r="L43" s="3">
        <v>10.470555555555556</v>
      </c>
      <c r="M43" s="3">
        <v>0</v>
      </c>
      <c r="N43" s="4">
        <f>Table39[[#This Row],[RN Hours Contract]]/Table39[[#This Row],[RN Hours]]</f>
        <v>0</v>
      </c>
      <c r="O43" s="3">
        <v>10.666666666666666</v>
      </c>
      <c r="P43" s="3">
        <v>0</v>
      </c>
      <c r="Q43" s="4">
        <f>Table39[[#This Row],[RN Admin Hours Contract]]/Table39[[#This Row],[RN Admin Hours]]</f>
        <v>0</v>
      </c>
      <c r="R43" s="3">
        <v>5.5777777777777775</v>
      </c>
      <c r="S43" s="3">
        <v>0</v>
      </c>
      <c r="T43" s="4">
        <f>Table39[[#This Row],[RN DON Hours Contract]]/Table39[[#This Row],[RN DON Hours]]</f>
        <v>0</v>
      </c>
      <c r="U43" s="3">
        <f>SUM(Table39[[#This Row],[LPN Hours]], Table39[[#This Row],[LPN Admin Hours]])</f>
        <v>24.042444444444445</v>
      </c>
      <c r="V43" s="3">
        <f>Table39[[#This Row],[LPN Hours Contract]]+Table39[[#This Row],[LPN Admin Hours Contract]]</f>
        <v>0</v>
      </c>
      <c r="W43" s="4">
        <f t="shared" si="4"/>
        <v>0</v>
      </c>
      <c r="X43" s="3">
        <v>24.042444444444445</v>
      </c>
      <c r="Y43" s="3">
        <v>0</v>
      </c>
      <c r="Z43" s="4">
        <f>Table39[[#This Row],[LPN Hours Contract]]/Table39[[#This Row],[LPN Hours]]</f>
        <v>0</v>
      </c>
      <c r="AA43" s="3">
        <v>0</v>
      </c>
      <c r="AB43" s="3">
        <v>0</v>
      </c>
      <c r="AC43" s="4">
        <v>0</v>
      </c>
      <c r="AD43" s="3">
        <f>SUM(Table39[[#This Row],[CNA Hours]], Table39[[#This Row],[NA in Training Hours]], Table39[[#This Row],[Med Aide/Tech Hours]])</f>
        <v>184.95566666666667</v>
      </c>
      <c r="AE43" s="3">
        <f>SUM(Table39[[#This Row],[CNA Hours Contract]], Table39[[#This Row],[NA in Training Hours Contract]], Table39[[#This Row],[Med Aide/Tech Hours Contract]])</f>
        <v>0</v>
      </c>
      <c r="AF43" s="4">
        <f>Table39[[#This Row],[CNA/NA/Med Aide Contract Hours]]/Table39[[#This Row],[Total CNA, NA in Training, Med Aide/Tech Hours]]</f>
        <v>0</v>
      </c>
      <c r="AG43" s="3">
        <v>142.98633333333333</v>
      </c>
      <c r="AH43" s="3">
        <v>0</v>
      </c>
      <c r="AI43" s="4">
        <f>Table39[[#This Row],[CNA Hours Contract]]/Table39[[#This Row],[CNA Hours]]</f>
        <v>0</v>
      </c>
      <c r="AJ43" s="3">
        <v>0</v>
      </c>
      <c r="AK43" s="3">
        <v>0</v>
      </c>
      <c r="AL43" s="4">
        <v>0</v>
      </c>
      <c r="AM43" s="3">
        <v>41.969333333333324</v>
      </c>
      <c r="AN43" s="3">
        <v>0</v>
      </c>
      <c r="AO43" s="4">
        <f>Table39[[#This Row],[Med Aide/Tech Hours Contract]]/Table39[[#This Row],[Med Aide/Tech Hours]]</f>
        <v>0</v>
      </c>
      <c r="AP43" s="1" t="s">
        <v>41</v>
      </c>
      <c r="AQ43" s="1">
        <v>4</v>
      </c>
    </row>
    <row r="44" spans="1:43" x14ac:dyDescent="0.2">
      <c r="A44" s="1" t="s">
        <v>407</v>
      </c>
      <c r="B44" s="1" t="s">
        <v>453</v>
      </c>
      <c r="C44" s="1" t="s">
        <v>903</v>
      </c>
      <c r="D44" s="1" t="s">
        <v>1046</v>
      </c>
      <c r="E44" s="3">
        <v>64.611111111111114</v>
      </c>
      <c r="F44" s="3">
        <f t="shared" si="0"/>
        <v>241.2341111111111</v>
      </c>
      <c r="G44" s="3">
        <f>SUM(Table39[[#This Row],[RN Hours Contract (W/ Admin, DON)]], Table39[[#This Row],[LPN Contract Hours (w/ Admin)]], Table39[[#This Row],[CNA/NA/Med Aide Contract Hours]])</f>
        <v>0</v>
      </c>
      <c r="H44" s="4">
        <f>Table39[[#This Row],[Total Contract Hours]]/Table39[[#This Row],[Total Hours Nurse Staffing]]</f>
        <v>0</v>
      </c>
      <c r="I44" s="3">
        <f>SUM(Table39[[#This Row],[RN Hours]], Table39[[#This Row],[RN Admin Hours]], Table39[[#This Row],[RN DON Hours]])</f>
        <v>51.653555555555556</v>
      </c>
      <c r="J44" s="3">
        <f t="shared" si="3"/>
        <v>0</v>
      </c>
      <c r="K44" s="4">
        <f>Table39[[#This Row],[RN Hours Contract (W/ Admin, DON)]]/Table39[[#This Row],[RN Hours (w/ Admin, DON)]]</f>
        <v>0</v>
      </c>
      <c r="L44" s="3">
        <v>17.186888888888888</v>
      </c>
      <c r="M44" s="3">
        <v>0</v>
      </c>
      <c r="N44" s="4">
        <f>Table39[[#This Row],[RN Hours Contract]]/Table39[[#This Row],[RN Hours]]</f>
        <v>0</v>
      </c>
      <c r="O44" s="3">
        <v>29.755555555555556</v>
      </c>
      <c r="P44" s="3">
        <v>0</v>
      </c>
      <c r="Q44" s="4">
        <f>Table39[[#This Row],[RN Admin Hours Contract]]/Table39[[#This Row],[RN Admin Hours]]</f>
        <v>0</v>
      </c>
      <c r="R44" s="3">
        <v>4.7111111111111112</v>
      </c>
      <c r="S44" s="3">
        <v>0</v>
      </c>
      <c r="T44" s="4">
        <f>Table39[[#This Row],[RN DON Hours Contract]]/Table39[[#This Row],[RN DON Hours]]</f>
        <v>0</v>
      </c>
      <c r="U44" s="3">
        <f>SUM(Table39[[#This Row],[LPN Hours]], Table39[[#This Row],[LPN Admin Hours]])</f>
        <v>65.024333333333331</v>
      </c>
      <c r="V44" s="3">
        <f>Table39[[#This Row],[LPN Hours Contract]]+Table39[[#This Row],[LPN Admin Hours Contract]]</f>
        <v>0</v>
      </c>
      <c r="W44" s="4">
        <f t="shared" si="4"/>
        <v>0</v>
      </c>
      <c r="X44" s="3">
        <v>65.024333333333331</v>
      </c>
      <c r="Y44" s="3">
        <v>0</v>
      </c>
      <c r="Z44" s="4">
        <f>Table39[[#This Row],[LPN Hours Contract]]/Table39[[#This Row],[LPN Hours]]</f>
        <v>0</v>
      </c>
      <c r="AA44" s="3">
        <v>0</v>
      </c>
      <c r="AB44" s="3">
        <v>0</v>
      </c>
      <c r="AC44" s="4">
        <v>0</v>
      </c>
      <c r="AD44" s="3">
        <f>SUM(Table39[[#This Row],[CNA Hours]], Table39[[#This Row],[NA in Training Hours]], Table39[[#This Row],[Med Aide/Tech Hours]])</f>
        <v>124.55622222222222</v>
      </c>
      <c r="AE44" s="3">
        <f>SUM(Table39[[#This Row],[CNA Hours Contract]], Table39[[#This Row],[NA in Training Hours Contract]], Table39[[#This Row],[Med Aide/Tech Hours Contract]])</f>
        <v>0</v>
      </c>
      <c r="AF44" s="4">
        <f>Table39[[#This Row],[CNA/NA/Med Aide Contract Hours]]/Table39[[#This Row],[Total CNA, NA in Training, Med Aide/Tech Hours]]</f>
        <v>0</v>
      </c>
      <c r="AG44" s="3">
        <v>124.55622222222222</v>
      </c>
      <c r="AH44" s="3">
        <v>0</v>
      </c>
      <c r="AI44" s="4">
        <f>Table39[[#This Row],[CNA Hours Contract]]/Table39[[#This Row],[CNA Hours]]</f>
        <v>0</v>
      </c>
      <c r="AJ44" s="3">
        <v>0</v>
      </c>
      <c r="AK44" s="3">
        <v>0</v>
      </c>
      <c r="AL44" s="4">
        <v>0</v>
      </c>
      <c r="AM44" s="3">
        <v>0</v>
      </c>
      <c r="AN44" s="3">
        <v>0</v>
      </c>
      <c r="AO44" s="4">
        <v>0</v>
      </c>
      <c r="AP44" s="1" t="s">
        <v>42</v>
      </c>
      <c r="AQ44" s="1">
        <v>4</v>
      </c>
    </row>
    <row r="45" spans="1:43" x14ac:dyDescent="0.2">
      <c r="A45" s="1" t="s">
        <v>407</v>
      </c>
      <c r="B45" s="1" t="s">
        <v>454</v>
      </c>
      <c r="C45" s="1" t="s">
        <v>843</v>
      </c>
      <c r="D45" s="1" t="s">
        <v>1021</v>
      </c>
      <c r="E45" s="3">
        <v>44.244444444444447</v>
      </c>
      <c r="F45" s="3">
        <f t="shared" si="0"/>
        <v>192.18555555555554</v>
      </c>
      <c r="G45" s="3">
        <f>SUM(Table39[[#This Row],[RN Hours Contract (W/ Admin, DON)]], Table39[[#This Row],[LPN Contract Hours (w/ Admin)]], Table39[[#This Row],[CNA/NA/Med Aide Contract Hours]])</f>
        <v>0</v>
      </c>
      <c r="H45" s="4">
        <f>Table39[[#This Row],[Total Contract Hours]]/Table39[[#This Row],[Total Hours Nurse Staffing]]</f>
        <v>0</v>
      </c>
      <c r="I45" s="3">
        <f>SUM(Table39[[#This Row],[RN Hours]], Table39[[#This Row],[RN Admin Hours]], Table39[[#This Row],[RN DON Hours]])</f>
        <v>34.533333333333339</v>
      </c>
      <c r="J45" s="3">
        <f t="shared" si="3"/>
        <v>0</v>
      </c>
      <c r="K45" s="4">
        <f>Table39[[#This Row],[RN Hours Contract (W/ Admin, DON)]]/Table39[[#This Row],[RN Hours (w/ Admin, DON)]]</f>
        <v>0</v>
      </c>
      <c r="L45" s="3">
        <v>20.762444444444444</v>
      </c>
      <c r="M45" s="3">
        <v>0</v>
      </c>
      <c r="N45" s="4">
        <f>Table39[[#This Row],[RN Hours Contract]]/Table39[[#This Row],[RN Hours]]</f>
        <v>0</v>
      </c>
      <c r="O45" s="3">
        <v>11.815333333333335</v>
      </c>
      <c r="P45" s="3">
        <v>0</v>
      </c>
      <c r="Q45" s="4">
        <f>Table39[[#This Row],[RN Admin Hours Contract]]/Table39[[#This Row],[RN Admin Hours]]</f>
        <v>0</v>
      </c>
      <c r="R45" s="3">
        <v>1.9555555555555555</v>
      </c>
      <c r="S45" s="3">
        <v>0</v>
      </c>
      <c r="T45" s="4">
        <f>Table39[[#This Row],[RN DON Hours Contract]]/Table39[[#This Row],[RN DON Hours]]</f>
        <v>0</v>
      </c>
      <c r="U45" s="3">
        <f>SUM(Table39[[#This Row],[LPN Hours]], Table39[[#This Row],[LPN Admin Hours]])</f>
        <v>54.614222222222217</v>
      </c>
      <c r="V45" s="3">
        <f>Table39[[#This Row],[LPN Hours Contract]]+Table39[[#This Row],[LPN Admin Hours Contract]]</f>
        <v>0</v>
      </c>
      <c r="W45" s="4">
        <f t="shared" si="4"/>
        <v>0</v>
      </c>
      <c r="X45" s="3">
        <v>54.614222222222217</v>
      </c>
      <c r="Y45" s="3">
        <v>0</v>
      </c>
      <c r="Z45" s="4">
        <f>Table39[[#This Row],[LPN Hours Contract]]/Table39[[#This Row],[LPN Hours]]</f>
        <v>0</v>
      </c>
      <c r="AA45" s="3">
        <v>0</v>
      </c>
      <c r="AB45" s="3">
        <v>0</v>
      </c>
      <c r="AC45" s="4">
        <v>0</v>
      </c>
      <c r="AD45" s="3">
        <f>SUM(Table39[[#This Row],[CNA Hours]], Table39[[#This Row],[NA in Training Hours]], Table39[[#This Row],[Med Aide/Tech Hours]])</f>
        <v>103.038</v>
      </c>
      <c r="AE45" s="3">
        <f>SUM(Table39[[#This Row],[CNA Hours Contract]], Table39[[#This Row],[NA in Training Hours Contract]], Table39[[#This Row],[Med Aide/Tech Hours Contract]])</f>
        <v>0</v>
      </c>
      <c r="AF45" s="4">
        <f>Table39[[#This Row],[CNA/NA/Med Aide Contract Hours]]/Table39[[#This Row],[Total CNA, NA in Training, Med Aide/Tech Hours]]</f>
        <v>0</v>
      </c>
      <c r="AG45" s="3">
        <v>103.038</v>
      </c>
      <c r="AH45" s="3">
        <v>0</v>
      </c>
      <c r="AI45" s="4">
        <f>Table39[[#This Row],[CNA Hours Contract]]/Table39[[#This Row],[CNA Hours]]</f>
        <v>0</v>
      </c>
      <c r="AJ45" s="3">
        <v>0</v>
      </c>
      <c r="AK45" s="3">
        <v>0</v>
      </c>
      <c r="AL45" s="4">
        <v>0</v>
      </c>
      <c r="AM45" s="3">
        <v>0</v>
      </c>
      <c r="AN45" s="3">
        <v>0</v>
      </c>
      <c r="AO45" s="4">
        <v>0</v>
      </c>
      <c r="AP45" s="1" t="s">
        <v>43</v>
      </c>
      <c r="AQ45" s="1">
        <v>4</v>
      </c>
    </row>
    <row r="46" spans="1:43" x14ac:dyDescent="0.2">
      <c r="A46" s="1" t="s">
        <v>407</v>
      </c>
      <c r="B46" s="1" t="s">
        <v>455</v>
      </c>
      <c r="C46" s="1" t="s">
        <v>904</v>
      </c>
      <c r="D46" s="1" t="s">
        <v>1061</v>
      </c>
      <c r="E46" s="3">
        <v>95.266666666666666</v>
      </c>
      <c r="F46" s="3">
        <f t="shared" si="0"/>
        <v>316.75277777777779</v>
      </c>
      <c r="G46" s="3">
        <f>SUM(Table39[[#This Row],[RN Hours Contract (W/ Admin, DON)]], Table39[[#This Row],[LPN Contract Hours (w/ Admin)]], Table39[[#This Row],[CNA/NA/Med Aide Contract Hours]])</f>
        <v>0</v>
      </c>
      <c r="H46" s="4">
        <f>Table39[[#This Row],[Total Contract Hours]]/Table39[[#This Row],[Total Hours Nurse Staffing]]</f>
        <v>0</v>
      </c>
      <c r="I46" s="3">
        <f>SUM(Table39[[#This Row],[RN Hours]], Table39[[#This Row],[RN Admin Hours]], Table39[[#This Row],[RN DON Hours]])</f>
        <v>82.905555555555566</v>
      </c>
      <c r="J46" s="3">
        <f t="shared" si="3"/>
        <v>0</v>
      </c>
      <c r="K46" s="4">
        <f>Table39[[#This Row],[RN Hours Contract (W/ Admin, DON)]]/Table39[[#This Row],[RN Hours (w/ Admin, DON)]]</f>
        <v>0</v>
      </c>
      <c r="L46" s="3">
        <v>53.711111111111109</v>
      </c>
      <c r="M46" s="3">
        <v>0</v>
      </c>
      <c r="N46" s="4">
        <f>Table39[[#This Row],[RN Hours Contract]]/Table39[[#This Row],[RN Hours]]</f>
        <v>0</v>
      </c>
      <c r="O46" s="3">
        <v>24.15</v>
      </c>
      <c r="P46" s="3">
        <v>0</v>
      </c>
      <c r="Q46" s="4">
        <f>Table39[[#This Row],[RN Admin Hours Contract]]/Table39[[#This Row],[RN Admin Hours]]</f>
        <v>0</v>
      </c>
      <c r="R46" s="3">
        <v>5.0444444444444443</v>
      </c>
      <c r="S46" s="3">
        <v>0</v>
      </c>
      <c r="T46" s="4">
        <f>Table39[[#This Row],[RN DON Hours Contract]]/Table39[[#This Row],[RN DON Hours]]</f>
        <v>0</v>
      </c>
      <c r="U46" s="3">
        <f>SUM(Table39[[#This Row],[LPN Hours]], Table39[[#This Row],[LPN Admin Hours]])</f>
        <v>42.486111111111114</v>
      </c>
      <c r="V46" s="3">
        <f>Table39[[#This Row],[LPN Hours Contract]]+Table39[[#This Row],[LPN Admin Hours Contract]]</f>
        <v>0</v>
      </c>
      <c r="W46" s="4">
        <f t="shared" si="4"/>
        <v>0</v>
      </c>
      <c r="X46" s="3">
        <v>37.847222222222221</v>
      </c>
      <c r="Y46" s="3">
        <v>0</v>
      </c>
      <c r="Z46" s="4">
        <f>Table39[[#This Row],[LPN Hours Contract]]/Table39[[#This Row],[LPN Hours]]</f>
        <v>0</v>
      </c>
      <c r="AA46" s="3">
        <v>4.6388888888888893</v>
      </c>
      <c r="AB46" s="3">
        <v>0</v>
      </c>
      <c r="AC46" s="4">
        <f>Table39[[#This Row],[LPN Admin Hours Contract]]/Table39[[#This Row],[LPN Admin Hours]]</f>
        <v>0</v>
      </c>
      <c r="AD46" s="3">
        <f>SUM(Table39[[#This Row],[CNA Hours]], Table39[[#This Row],[NA in Training Hours]], Table39[[#This Row],[Med Aide/Tech Hours]])</f>
        <v>191.36111111111111</v>
      </c>
      <c r="AE46" s="3">
        <f>SUM(Table39[[#This Row],[CNA Hours Contract]], Table39[[#This Row],[NA in Training Hours Contract]], Table39[[#This Row],[Med Aide/Tech Hours Contract]])</f>
        <v>0</v>
      </c>
      <c r="AF46" s="4">
        <f>Table39[[#This Row],[CNA/NA/Med Aide Contract Hours]]/Table39[[#This Row],[Total CNA, NA in Training, Med Aide/Tech Hours]]</f>
        <v>0</v>
      </c>
      <c r="AG46" s="3">
        <v>175.97222222222223</v>
      </c>
      <c r="AH46" s="3">
        <v>0</v>
      </c>
      <c r="AI46" s="4">
        <f>Table39[[#This Row],[CNA Hours Contract]]/Table39[[#This Row],[CNA Hours]]</f>
        <v>0</v>
      </c>
      <c r="AJ46" s="3">
        <v>0</v>
      </c>
      <c r="AK46" s="3">
        <v>0</v>
      </c>
      <c r="AL46" s="4">
        <v>0</v>
      </c>
      <c r="AM46" s="3">
        <v>15.388888888888889</v>
      </c>
      <c r="AN46" s="3">
        <v>0</v>
      </c>
      <c r="AO46" s="4">
        <f>Table39[[#This Row],[Med Aide/Tech Hours Contract]]/Table39[[#This Row],[Med Aide/Tech Hours]]</f>
        <v>0</v>
      </c>
      <c r="AP46" s="1" t="s">
        <v>44</v>
      </c>
      <c r="AQ46" s="1">
        <v>4</v>
      </c>
    </row>
    <row r="47" spans="1:43" x14ac:dyDescent="0.2">
      <c r="A47" s="1" t="s">
        <v>407</v>
      </c>
      <c r="B47" s="1" t="s">
        <v>456</v>
      </c>
      <c r="C47" s="1" t="s">
        <v>883</v>
      </c>
      <c r="D47" s="1" t="s">
        <v>1046</v>
      </c>
      <c r="E47" s="3">
        <v>114.45555555555555</v>
      </c>
      <c r="F47" s="3">
        <f t="shared" si="0"/>
        <v>607.55311111111109</v>
      </c>
      <c r="G47" s="3">
        <f>SUM(Table39[[#This Row],[RN Hours Contract (W/ Admin, DON)]], Table39[[#This Row],[LPN Contract Hours (w/ Admin)]], Table39[[#This Row],[CNA/NA/Med Aide Contract Hours]])</f>
        <v>0</v>
      </c>
      <c r="H47" s="4">
        <f>Table39[[#This Row],[Total Contract Hours]]/Table39[[#This Row],[Total Hours Nurse Staffing]]</f>
        <v>0</v>
      </c>
      <c r="I47" s="3">
        <f>SUM(Table39[[#This Row],[RN Hours]], Table39[[#This Row],[RN Admin Hours]], Table39[[#This Row],[RN DON Hours]])</f>
        <v>55.102777777777774</v>
      </c>
      <c r="J47" s="3">
        <f t="shared" si="3"/>
        <v>0</v>
      </c>
      <c r="K47" s="4">
        <f>Table39[[#This Row],[RN Hours Contract (W/ Admin, DON)]]/Table39[[#This Row],[RN Hours (w/ Admin, DON)]]</f>
        <v>0</v>
      </c>
      <c r="L47" s="3">
        <v>55.102777777777774</v>
      </c>
      <c r="M47" s="3">
        <v>0</v>
      </c>
      <c r="N47" s="4">
        <f>Table39[[#This Row],[RN Hours Contract]]/Table39[[#This Row],[RN Hours]]</f>
        <v>0</v>
      </c>
      <c r="O47" s="3">
        <v>0</v>
      </c>
      <c r="P47" s="3">
        <v>0</v>
      </c>
      <c r="Q47" s="4">
        <v>0</v>
      </c>
      <c r="R47" s="3">
        <v>0</v>
      </c>
      <c r="S47" s="3">
        <v>0</v>
      </c>
      <c r="T47" s="4">
        <v>0</v>
      </c>
      <c r="U47" s="3">
        <f>SUM(Table39[[#This Row],[LPN Hours]], Table39[[#This Row],[LPN Admin Hours]])</f>
        <v>193.66144444444444</v>
      </c>
      <c r="V47" s="3">
        <f>Table39[[#This Row],[LPN Hours Contract]]+Table39[[#This Row],[LPN Admin Hours Contract]]</f>
        <v>0</v>
      </c>
      <c r="W47" s="4">
        <f t="shared" si="4"/>
        <v>0</v>
      </c>
      <c r="X47" s="3">
        <v>193.66144444444444</v>
      </c>
      <c r="Y47" s="3">
        <v>0</v>
      </c>
      <c r="Z47" s="4">
        <f>Table39[[#This Row],[LPN Hours Contract]]/Table39[[#This Row],[LPN Hours]]</f>
        <v>0</v>
      </c>
      <c r="AA47" s="3">
        <v>0</v>
      </c>
      <c r="AB47" s="3">
        <v>0</v>
      </c>
      <c r="AC47" s="4">
        <v>0</v>
      </c>
      <c r="AD47" s="3">
        <f>SUM(Table39[[#This Row],[CNA Hours]], Table39[[#This Row],[NA in Training Hours]], Table39[[#This Row],[Med Aide/Tech Hours]])</f>
        <v>358.78888888888889</v>
      </c>
      <c r="AE47" s="3">
        <f>SUM(Table39[[#This Row],[CNA Hours Contract]], Table39[[#This Row],[NA in Training Hours Contract]], Table39[[#This Row],[Med Aide/Tech Hours Contract]])</f>
        <v>0</v>
      </c>
      <c r="AF47" s="4">
        <f>Table39[[#This Row],[CNA/NA/Med Aide Contract Hours]]/Table39[[#This Row],[Total CNA, NA in Training, Med Aide/Tech Hours]]</f>
        <v>0</v>
      </c>
      <c r="AG47" s="3">
        <v>358.78888888888889</v>
      </c>
      <c r="AH47" s="3">
        <v>0</v>
      </c>
      <c r="AI47" s="4">
        <f>Table39[[#This Row],[CNA Hours Contract]]/Table39[[#This Row],[CNA Hours]]</f>
        <v>0</v>
      </c>
      <c r="AJ47" s="3">
        <v>0</v>
      </c>
      <c r="AK47" s="3">
        <v>0</v>
      </c>
      <c r="AL47" s="4">
        <v>0</v>
      </c>
      <c r="AM47" s="3">
        <v>0</v>
      </c>
      <c r="AN47" s="3">
        <v>0</v>
      </c>
      <c r="AO47" s="4">
        <v>0</v>
      </c>
      <c r="AP47" s="1" t="s">
        <v>45</v>
      </c>
      <c r="AQ47" s="1">
        <v>4</v>
      </c>
    </row>
    <row r="48" spans="1:43" x14ac:dyDescent="0.2">
      <c r="A48" s="1" t="s">
        <v>407</v>
      </c>
      <c r="B48" s="1" t="s">
        <v>457</v>
      </c>
      <c r="C48" s="1" t="s">
        <v>905</v>
      </c>
      <c r="D48" s="1" t="s">
        <v>1047</v>
      </c>
      <c r="E48" s="3">
        <v>49.911111111111111</v>
      </c>
      <c r="F48" s="3">
        <f t="shared" si="0"/>
        <v>193.80555555555554</v>
      </c>
      <c r="G48" s="3">
        <f>SUM(Table39[[#This Row],[RN Hours Contract (W/ Admin, DON)]], Table39[[#This Row],[LPN Contract Hours (w/ Admin)]], Table39[[#This Row],[CNA/NA/Med Aide Contract Hours]])</f>
        <v>0</v>
      </c>
      <c r="H48" s="4">
        <f>Table39[[#This Row],[Total Contract Hours]]/Table39[[#This Row],[Total Hours Nurse Staffing]]</f>
        <v>0</v>
      </c>
      <c r="I48" s="3">
        <f>SUM(Table39[[#This Row],[RN Hours]], Table39[[#This Row],[RN Admin Hours]], Table39[[#This Row],[RN DON Hours]])</f>
        <v>30.402777777777775</v>
      </c>
      <c r="J48" s="3">
        <f t="shared" si="3"/>
        <v>0</v>
      </c>
      <c r="K48" s="4">
        <f>Table39[[#This Row],[RN Hours Contract (W/ Admin, DON)]]/Table39[[#This Row],[RN Hours (w/ Admin, DON)]]</f>
        <v>0</v>
      </c>
      <c r="L48" s="3">
        <v>14.880555555555556</v>
      </c>
      <c r="M48" s="3">
        <v>0</v>
      </c>
      <c r="N48" s="4">
        <f>Table39[[#This Row],[RN Hours Contract]]/Table39[[#This Row],[RN Hours]]</f>
        <v>0</v>
      </c>
      <c r="O48" s="3">
        <v>10.188888888888888</v>
      </c>
      <c r="P48" s="3">
        <v>0</v>
      </c>
      <c r="Q48" s="4">
        <f>Table39[[#This Row],[RN Admin Hours Contract]]/Table39[[#This Row],[RN Admin Hours]]</f>
        <v>0</v>
      </c>
      <c r="R48" s="3">
        <v>5.333333333333333</v>
      </c>
      <c r="S48" s="3">
        <v>0</v>
      </c>
      <c r="T48" s="4">
        <f>Table39[[#This Row],[RN DON Hours Contract]]/Table39[[#This Row],[RN DON Hours]]</f>
        <v>0</v>
      </c>
      <c r="U48" s="3">
        <f>SUM(Table39[[#This Row],[LPN Hours]], Table39[[#This Row],[LPN Admin Hours]])</f>
        <v>59.527777777777779</v>
      </c>
      <c r="V48" s="3">
        <f>Table39[[#This Row],[LPN Hours Contract]]+Table39[[#This Row],[LPN Admin Hours Contract]]</f>
        <v>0</v>
      </c>
      <c r="W48" s="4">
        <f t="shared" si="4"/>
        <v>0</v>
      </c>
      <c r="X48" s="3">
        <v>53.569444444444443</v>
      </c>
      <c r="Y48" s="3">
        <v>0</v>
      </c>
      <c r="Z48" s="4">
        <f>Table39[[#This Row],[LPN Hours Contract]]/Table39[[#This Row],[LPN Hours]]</f>
        <v>0</v>
      </c>
      <c r="AA48" s="3">
        <v>5.958333333333333</v>
      </c>
      <c r="AB48" s="3">
        <v>0</v>
      </c>
      <c r="AC48" s="4">
        <f>Table39[[#This Row],[LPN Admin Hours Contract]]/Table39[[#This Row],[LPN Admin Hours]]</f>
        <v>0</v>
      </c>
      <c r="AD48" s="3">
        <f>SUM(Table39[[#This Row],[CNA Hours]], Table39[[#This Row],[NA in Training Hours]], Table39[[#This Row],[Med Aide/Tech Hours]])</f>
        <v>103.875</v>
      </c>
      <c r="AE48" s="3">
        <f>SUM(Table39[[#This Row],[CNA Hours Contract]], Table39[[#This Row],[NA in Training Hours Contract]], Table39[[#This Row],[Med Aide/Tech Hours Contract]])</f>
        <v>0</v>
      </c>
      <c r="AF48" s="4">
        <f>Table39[[#This Row],[CNA/NA/Med Aide Contract Hours]]/Table39[[#This Row],[Total CNA, NA in Training, Med Aide/Tech Hours]]</f>
        <v>0</v>
      </c>
      <c r="AG48" s="3">
        <v>103.875</v>
      </c>
      <c r="AH48" s="3">
        <v>0</v>
      </c>
      <c r="AI48" s="4">
        <f>Table39[[#This Row],[CNA Hours Contract]]/Table39[[#This Row],[CNA Hours]]</f>
        <v>0</v>
      </c>
      <c r="AJ48" s="3">
        <v>0</v>
      </c>
      <c r="AK48" s="3">
        <v>0</v>
      </c>
      <c r="AL48" s="4">
        <v>0</v>
      </c>
      <c r="AM48" s="3">
        <v>0</v>
      </c>
      <c r="AN48" s="3">
        <v>0</v>
      </c>
      <c r="AO48" s="4">
        <v>0</v>
      </c>
      <c r="AP48" s="1" t="s">
        <v>46</v>
      </c>
      <c r="AQ48" s="1">
        <v>4</v>
      </c>
    </row>
    <row r="49" spans="1:43" x14ac:dyDescent="0.2">
      <c r="A49" s="1" t="s">
        <v>407</v>
      </c>
      <c r="B49" s="1" t="s">
        <v>458</v>
      </c>
      <c r="C49" s="1" t="s">
        <v>901</v>
      </c>
      <c r="D49" s="1" t="s">
        <v>1033</v>
      </c>
      <c r="E49" s="3">
        <v>14.71111111111111</v>
      </c>
      <c r="F49" s="3">
        <f t="shared" si="0"/>
        <v>93.128888888888895</v>
      </c>
      <c r="G49" s="3">
        <f>SUM(Table39[[#This Row],[RN Hours Contract (W/ Admin, DON)]], Table39[[#This Row],[LPN Contract Hours (w/ Admin)]], Table39[[#This Row],[CNA/NA/Med Aide Contract Hours]])</f>
        <v>8.8888888888888892E-2</v>
      </c>
      <c r="H49" s="4">
        <f>Table39[[#This Row],[Total Contract Hours]]/Table39[[#This Row],[Total Hours Nurse Staffing]]</f>
        <v>9.5447169991409752E-4</v>
      </c>
      <c r="I49" s="3">
        <f>SUM(Table39[[#This Row],[RN Hours]], Table39[[#This Row],[RN Admin Hours]], Table39[[#This Row],[RN DON Hours]])</f>
        <v>24.538777777777781</v>
      </c>
      <c r="J49" s="3">
        <f t="shared" si="3"/>
        <v>8.8888888888888892E-2</v>
      </c>
      <c r="K49" s="4">
        <f>Table39[[#This Row],[RN Hours Contract (W/ Admin, DON)]]/Table39[[#This Row],[RN Hours (w/ Admin, DON)]]</f>
        <v>3.6223845251733082E-3</v>
      </c>
      <c r="L49" s="3">
        <v>9.516</v>
      </c>
      <c r="M49" s="3">
        <v>8.8888888888888892E-2</v>
      </c>
      <c r="N49" s="4">
        <f>Table39[[#This Row],[RN Hours Contract]]/Table39[[#This Row],[RN Hours]]</f>
        <v>9.3409929475503257E-3</v>
      </c>
      <c r="O49" s="3">
        <v>9.6005555555555553</v>
      </c>
      <c r="P49" s="3">
        <v>0</v>
      </c>
      <c r="Q49" s="4">
        <f>Table39[[#This Row],[RN Admin Hours Contract]]/Table39[[#This Row],[RN Admin Hours]]</f>
        <v>0</v>
      </c>
      <c r="R49" s="3">
        <v>5.4222222222222225</v>
      </c>
      <c r="S49" s="3">
        <v>0</v>
      </c>
      <c r="T49" s="4">
        <f>Table39[[#This Row],[RN DON Hours Contract]]/Table39[[#This Row],[RN DON Hours]]</f>
        <v>0</v>
      </c>
      <c r="U49" s="3">
        <f>SUM(Table39[[#This Row],[LPN Hours]], Table39[[#This Row],[LPN Admin Hours]])</f>
        <v>28.186666666666664</v>
      </c>
      <c r="V49" s="3">
        <f>Table39[[#This Row],[LPN Hours Contract]]+Table39[[#This Row],[LPN Admin Hours Contract]]</f>
        <v>0</v>
      </c>
      <c r="W49" s="4">
        <f t="shared" si="4"/>
        <v>0</v>
      </c>
      <c r="X49" s="3">
        <v>27.995999999999999</v>
      </c>
      <c r="Y49" s="3">
        <v>0</v>
      </c>
      <c r="Z49" s="4">
        <f>Table39[[#This Row],[LPN Hours Contract]]/Table39[[#This Row],[LPN Hours]]</f>
        <v>0</v>
      </c>
      <c r="AA49" s="3">
        <v>0.19066666666666668</v>
      </c>
      <c r="AB49" s="3">
        <v>0</v>
      </c>
      <c r="AC49" s="4">
        <f>Table39[[#This Row],[LPN Admin Hours Contract]]/Table39[[#This Row],[LPN Admin Hours]]</f>
        <v>0</v>
      </c>
      <c r="AD49" s="3">
        <f>SUM(Table39[[#This Row],[CNA Hours]], Table39[[#This Row],[NA in Training Hours]], Table39[[#This Row],[Med Aide/Tech Hours]])</f>
        <v>40.403444444444446</v>
      </c>
      <c r="AE49" s="3">
        <f>SUM(Table39[[#This Row],[CNA Hours Contract]], Table39[[#This Row],[NA in Training Hours Contract]], Table39[[#This Row],[Med Aide/Tech Hours Contract]])</f>
        <v>0</v>
      </c>
      <c r="AF49" s="4">
        <f>Table39[[#This Row],[CNA/NA/Med Aide Contract Hours]]/Table39[[#This Row],[Total CNA, NA in Training, Med Aide/Tech Hours]]</f>
        <v>0</v>
      </c>
      <c r="AG49" s="3">
        <v>40.403444444444446</v>
      </c>
      <c r="AH49" s="3">
        <v>0</v>
      </c>
      <c r="AI49" s="4">
        <f>Table39[[#This Row],[CNA Hours Contract]]/Table39[[#This Row],[CNA Hours]]</f>
        <v>0</v>
      </c>
      <c r="AJ49" s="3">
        <v>0</v>
      </c>
      <c r="AK49" s="3">
        <v>0</v>
      </c>
      <c r="AL49" s="4">
        <v>0</v>
      </c>
      <c r="AM49" s="3">
        <v>0</v>
      </c>
      <c r="AN49" s="3">
        <v>0</v>
      </c>
      <c r="AO49" s="4">
        <v>0</v>
      </c>
      <c r="AP49" s="1" t="s">
        <v>47</v>
      </c>
      <c r="AQ49" s="1">
        <v>4</v>
      </c>
    </row>
    <row r="50" spans="1:43" x14ac:dyDescent="0.2">
      <c r="A50" s="1" t="s">
        <v>407</v>
      </c>
      <c r="B50" s="1" t="s">
        <v>459</v>
      </c>
      <c r="C50" s="1" t="s">
        <v>898</v>
      </c>
      <c r="D50" s="1" t="s">
        <v>1056</v>
      </c>
      <c r="E50" s="3">
        <v>97.611111111111114</v>
      </c>
      <c r="F50" s="3">
        <f t="shared" si="0"/>
        <v>403.25466666666671</v>
      </c>
      <c r="G50" s="3">
        <f>SUM(Table39[[#This Row],[RN Hours Contract (W/ Admin, DON)]], Table39[[#This Row],[LPN Contract Hours (w/ Admin)]], Table39[[#This Row],[CNA/NA/Med Aide Contract Hours]])</f>
        <v>0</v>
      </c>
      <c r="H50" s="4">
        <f>Table39[[#This Row],[Total Contract Hours]]/Table39[[#This Row],[Total Hours Nurse Staffing]]</f>
        <v>0</v>
      </c>
      <c r="I50" s="3">
        <f>SUM(Table39[[#This Row],[RN Hours]], Table39[[#This Row],[RN Admin Hours]], Table39[[#This Row],[RN DON Hours]])</f>
        <v>55.080555555555556</v>
      </c>
      <c r="J50" s="3">
        <f t="shared" si="3"/>
        <v>0</v>
      </c>
      <c r="K50" s="4">
        <f>Table39[[#This Row],[RN Hours Contract (W/ Admin, DON)]]/Table39[[#This Row],[RN Hours (w/ Admin, DON)]]</f>
        <v>0</v>
      </c>
      <c r="L50" s="3">
        <v>38.102777777777774</v>
      </c>
      <c r="M50" s="3">
        <v>0</v>
      </c>
      <c r="N50" s="4">
        <f>Table39[[#This Row],[RN Hours Contract]]/Table39[[#This Row],[RN Hours]]</f>
        <v>0</v>
      </c>
      <c r="O50" s="3">
        <v>11.28888888888889</v>
      </c>
      <c r="P50" s="3">
        <v>0</v>
      </c>
      <c r="Q50" s="4">
        <f>Table39[[#This Row],[RN Admin Hours Contract]]/Table39[[#This Row],[RN Admin Hours]]</f>
        <v>0</v>
      </c>
      <c r="R50" s="3">
        <v>5.6888888888888891</v>
      </c>
      <c r="S50" s="3">
        <v>0</v>
      </c>
      <c r="T50" s="4">
        <f>Table39[[#This Row],[RN DON Hours Contract]]/Table39[[#This Row],[RN DON Hours]]</f>
        <v>0</v>
      </c>
      <c r="U50" s="3">
        <f>SUM(Table39[[#This Row],[LPN Hours]], Table39[[#This Row],[LPN Admin Hours]])</f>
        <v>94.644444444444446</v>
      </c>
      <c r="V50" s="3">
        <f>Table39[[#This Row],[LPN Hours Contract]]+Table39[[#This Row],[LPN Admin Hours Contract]]</f>
        <v>0</v>
      </c>
      <c r="W50" s="4">
        <f t="shared" si="4"/>
        <v>0</v>
      </c>
      <c r="X50" s="3">
        <v>94.644444444444446</v>
      </c>
      <c r="Y50" s="3">
        <v>0</v>
      </c>
      <c r="Z50" s="4">
        <f>Table39[[#This Row],[LPN Hours Contract]]/Table39[[#This Row],[LPN Hours]]</f>
        <v>0</v>
      </c>
      <c r="AA50" s="3">
        <v>0</v>
      </c>
      <c r="AB50" s="3">
        <v>0</v>
      </c>
      <c r="AC50" s="4">
        <v>0</v>
      </c>
      <c r="AD50" s="3">
        <f>SUM(Table39[[#This Row],[CNA Hours]], Table39[[#This Row],[NA in Training Hours]], Table39[[#This Row],[Med Aide/Tech Hours]])</f>
        <v>253.52966666666669</v>
      </c>
      <c r="AE50" s="3">
        <f>SUM(Table39[[#This Row],[CNA Hours Contract]], Table39[[#This Row],[NA in Training Hours Contract]], Table39[[#This Row],[Med Aide/Tech Hours Contract]])</f>
        <v>0</v>
      </c>
      <c r="AF50" s="4">
        <f>Table39[[#This Row],[CNA/NA/Med Aide Contract Hours]]/Table39[[#This Row],[Total CNA, NA in Training, Med Aide/Tech Hours]]</f>
        <v>0</v>
      </c>
      <c r="AG50" s="3">
        <v>251.22922222222223</v>
      </c>
      <c r="AH50" s="3">
        <v>0</v>
      </c>
      <c r="AI50" s="4">
        <f>Table39[[#This Row],[CNA Hours Contract]]/Table39[[#This Row],[CNA Hours]]</f>
        <v>0</v>
      </c>
      <c r="AJ50" s="3">
        <v>0</v>
      </c>
      <c r="AK50" s="3">
        <v>0</v>
      </c>
      <c r="AL50" s="4">
        <v>0</v>
      </c>
      <c r="AM50" s="3">
        <v>2.3004444444444445</v>
      </c>
      <c r="AN50" s="3">
        <v>0</v>
      </c>
      <c r="AO50" s="4">
        <f>Table39[[#This Row],[Med Aide/Tech Hours Contract]]/Table39[[#This Row],[Med Aide/Tech Hours]]</f>
        <v>0</v>
      </c>
      <c r="AP50" s="1" t="s">
        <v>48</v>
      </c>
      <c r="AQ50" s="1">
        <v>4</v>
      </c>
    </row>
    <row r="51" spans="1:43" x14ac:dyDescent="0.2">
      <c r="A51" s="1" t="s">
        <v>407</v>
      </c>
      <c r="B51" s="1" t="s">
        <v>460</v>
      </c>
      <c r="C51" s="1" t="s">
        <v>906</v>
      </c>
      <c r="D51" s="1" t="s">
        <v>1062</v>
      </c>
      <c r="E51" s="3">
        <v>67.277777777777771</v>
      </c>
      <c r="F51" s="3">
        <f t="shared" si="0"/>
        <v>275.74722222222226</v>
      </c>
      <c r="G51" s="3">
        <f>SUM(Table39[[#This Row],[RN Hours Contract (W/ Admin, DON)]], Table39[[#This Row],[LPN Contract Hours (w/ Admin)]], Table39[[#This Row],[CNA/NA/Med Aide Contract Hours]])</f>
        <v>0</v>
      </c>
      <c r="H51" s="4">
        <f>Table39[[#This Row],[Total Contract Hours]]/Table39[[#This Row],[Total Hours Nurse Staffing]]</f>
        <v>0</v>
      </c>
      <c r="I51" s="3">
        <f>SUM(Table39[[#This Row],[RN Hours]], Table39[[#This Row],[RN Admin Hours]], Table39[[#This Row],[RN DON Hours]])</f>
        <v>56.777777777777779</v>
      </c>
      <c r="J51" s="3">
        <f t="shared" si="3"/>
        <v>0</v>
      </c>
      <c r="K51" s="4">
        <f>Table39[[#This Row],[RN Hours Contract (W/ Admin, DON)]]/Table39[[#This Row],[RN Hours (w/ Admin, DON)]]</f>
        <v>0</v>
      </c>
      <c r="L51" s="3">
        <v>40.544444444444444</v>
      </c>
      <c r="M51" s="3">
        <v>0</v>
      </c>
      <c r="N51" s="4">
        <f>Table39[[#This Row],[RN Hours Contract]]/Table39[[#This Row],[RN Hours]]</f>
        <v>0</v>
      </c>
      <c r="O51" s="3">
        <v>10.78888888888889</v>
      </c>
      <c r="P51" s="3">
        <v>0</v>
      </c>
      <c r="Q51" s="4">
        <f>Table39[[#This Row],[RN Admin Hours Contract]]/Table39[[#This Row],[RN Admin Hours]]</f>
        <v>0</v>
      </c>
      <c r="R51" s="3">
        <v>5.4444444444444446</v>
      </c>
      <c r="S51" s="3">
        <v>0</v>
      </c>
      <c r="T51" s="4">
        <f>Table39[[#This Row],[RN DON Hours Contract]]/Table39[[#This Row],[RN DON Hours]]</f>
        <v>0</v>
      </c>
      <c r="U51" s="3">
        <f>SUM(Table39[[#This Row],[LPN Hours]], Table39[[#This Row],[LPN Admin Hours]])</f>
        <v>54.00277777777778</v>
      </c>
      <c r="V51" s="3">
        <f>Table39[[#This Row],[LPN Hours Contract]]+Table39[[#This Row],[LPN Admin Hours Contract]]</f>
        <v>0</v>
      </c>
      <c r="W51" s="4">
        <f t="shared" si="4"/>
        <v>0</v>
      </c>
      <c r="X51" s="3">
        <v>54.00277777777778</v>
      </c>
      <c r="Y51" s="3">
        <v>0</v>
      </c>
      <c r="Z51" s="4">
        <f>Table39[[#This Row],[LPN Hours Contract]]/Table39[[#This Row],[LPN Hours]]</f>
        <v>0</v>
      </c>
      <c r="AA51" s="3">
        <v>0</v>
      </c>
      <c r="AB51" s="3">
        <v>0</v>
      </c>
      <c r="AC51" s="4">
        <v>0</v>
      </c>
      <c r="AD51" s="3">
        <f>SUM(Table39[[#This Row],[CNA Hours]], Table39[[#This Row],[NA in Training Hours]], Table39[[#This Row],[Med Aide/Tech Hours]])</f>
        <v>164.96666666666667</v>
      </c>
      <c r="AE51" s="3">
        <f>SUM(Table39[[#This Row],[CNA Hours Contract]], Table39[[#This Row],[NA in Training Hours Contract]], Table39[[#This Row],[Med Aide/Tech Hours Contract]])</f>
        <v>0</v>
      </c>
      <c r="AF51" s="4">
        <f>Table39[[#This Row],[CNA/NA/Med Aide Contract Hours]]/Table39[[#This Row],[Total CNA, NA in Training, Med Aide/Tech Hours]]</f>
        <v>0</v>
      </c>
      <c r="AG51" s="3">
        <v>156.43333333333334</v>
      </c>
      <c r="AH51" s="3">
        <v>0</v>
      </c>
      <c r="AI51" s="4">
        <f>Table39[[#This Row],[CNA Hours Contract]]/Table39[[#This Row],[CNA Hours]]</f>
        <v>0</v>
      </c>
      <c r="AJ51" s="3">
        <v>0</v>
      </c>
      <c r="AK51" s="3">
        <v>0</v>
      </c>
      <c r="AL51" s="4">
        <v>0</v>
      </c>
      <c r="AM51" s="3">
        <v>8.5333333333333332</v>
      </c>
      <c r="AN51" s="3">
        <v>0</v>
      </c>
      <c r="AO51" s="4">
        <f>Table39[[#This Row],[Med Aide/Tech Hours Contract]]/Table39[[#This Row],[Med Aide/Tech Hours]]</f>
        <v>0</v>
      </c>
      <c r="AP51" s="1" t="s">
        <v>49</v>
      </c>
      <c r="AQ51" s="1">
        <v>4</v>
      </c>
    </row>
    <row r="52" spans="1:43" x14ac:dyDescent="0.2">
      <c r="A52" s="1" t="s">
        <v>407</v>
      </c>
      <c r="B52" s="1" t="s">
        <v>461</v>
      </c>
      <c r="C52" s="1" t="s">
        <v>881</v>
      </c>
      <c r="D52" s="1" t="s">
        <v>1061</v>
      </c>
      <c r="E52" s="3">
        <v>70.099999999999994</v>
      </c>
      <c r="F52" s="3">
        <f t="shared" si="0"/>
        <v>268.31666666666666</v>
      </c>
      <c r="G52" s="3">
        <f>SUM(Table39[[#This Row],[RN Hours Contract (W/ Admin, DON)]], Table39[[#This Row],[LPN Contract Hours (w/ Admin)]], Table39[[#This Row],[CNA/NA/Med Aide Contract Hours]])</f>
        <v>0</v>
      </c>
      <c r="H52" s="4">
        <f>Table39[[#This Row],[Total Contract Hours]]/Table39[[#This Row],[Total Hours Nurse Staffing]]</f>
        <v>0</v>
      </c>
      <c r="I52" s="3">
        <f>SUM(Table39[[#This Row],[RN Hours]], Table39[[#This Row],[RN Admin Hours]], Table39[[#This Row],[RN DON Hours]])</f>
        <v>48.947222222222223</v>
      </c>
      <c r="J52" s="3">
        <f t="shared" si="3"/>
        <v>0</v>
      </c>
      <c r="K52" s="4">
        <f>Table39[[#This Row],[RN Hours Contract (W/ Admin, DON)]]/Table39[[#This Row],[RN Hours (w/ Admin, DON)]]</f>
        <v>0</v>
      </c>
      <c r="L52" s="3">
        <v>27.93611111111111</v>
      </c>
      <c r="M52" s="3">
        <v>0</v>
      </c>
      <c r="N52" s="4">
        <f>Table39[[#This Row],[RN Hours Contract]]/Table39[[#This Row],[RN Hours]]</f>
        <v>0</v>
      </c>
      <c r="O52" s="3">
        <v>15.588888888888889</v>
      </c>
      <c r="P52" s="3">
        <v>0</v>
      </c>
      <c r="Q52" s="4">
        <f>Table39[[#This Row],[RN Admin Hours Contract]]/Table39[[#This Row],[RN Admin Hours]]</f>
        <v>0</v>
      </c>
      <c r="R52" s="3">
        <v>5.4222222222222225</v>
      </c>
      <c r="S52" s="3">
        <v>0</v>
      </c>
      <c r="T52" s="4">
        <f>Table39[[#This Row],[RN DON Hours Contract]]/Table39[[#This Row],[RN DON Hours]]</f>
        <v>0</v>
      </c>
      <c r="U52" s="3">
        <f>SUM(Table39[[#This Row],[LPN Hours]], Table39[[#This Row],[LPN Admin Hours]])</f>
        <v>40.013888888888886</v>
      </c>
      <c r="V52" s="3">
        <f>Table39[[#This Row],[LPN Hours Contract]]+Table39[[#This Row],[LPN Admin Hours Contract]]</f>
        <v>0</v>
      </c>
      <c r="W52" s="4">
        <f t="shared" si="4"/>
        <v>0</v>
      </c>
      <c r="X52" s="3">
        <v>40.013888888888886</v>
      </c>
      <c r="Y52" s="3">
        <v>0</v>
      </c>
      <c r="Z52" s="4">
        <f>Table39[[#This Row],[LPN Hours Contract]]/Table39[[#This Row],[LPN Hours]]</f>
        <v>0</v>
      </c>
      <c r="AA52" s="3">
        <v>0</v>
      </c>
      <c r="AB52" s="3">
        <v>0</v>
      </c>
      <c r="AC52" s="4">
        <v>0</v>
      </c>
      <c r="AD52" s="3">
        <f>SUM(Table39[[#This Row],[CNA Hours]], Table39[[#This Row],[NA in Training Hours]], Table39[[#This Row],[Med Aide/Tech Hours]])</f>
        <v>179.35555555555555</v>
      </c>
      <c r="AE52" s="3">
        <f>SUM(Table39[[#This Row],[CNA Hours Contract]], Table39[[#This Row],[NA in Training Hours Contract]], Table39[[#This Row],[Med Aide/Tech Hours Contract]])</f>
        <v>0</v>
      </c>
      <c r="AF52" s="4">
        <f>Table39[[#This Row],[CNA/NA/Med Aide Contract Hours]]/Table39[[#This Row],[Total CNA, NA in Training, Med Aide/Tech Hours]]</f>
        <v>0</v>
      </c>
      <c r="AG52" s="3">
        <v>176.28333333333333</v>
      </c>
      <c r="AH52" s="3">
        <v>0</v>
      </c>
      <c r="AI52" s="4">
        <f>Table39[[#This Row],[CNA Hours Contract]]/Table39[[#This Row],[CNA Hours]]</f>
        <v>0</v>
      </c>
      <c r="AJ52" s="3">
        <v>3.0722222222222224</v>
      </c>
      <c r="AK52" s="3">
        <v>0</v>
      </c>
      <c r="AL52" s="4">
        <f>Table39[[#This Row],[NA in Training Hours Contract]]/Table39[[#This Row],[NA in Training Hours]]</f>
        <v>0</v>
      </c>
      <c r="AM52" s="3">
        <v>0</v>
      </c>
      <c r="AN52" s="3">
        <v>0</v>
      </c>
      <c r="AO52" s="4">
        <v>0</v>
      </c>
      <c r="AP52" s="1" t="s">
        <v>50</v>
      </c>
      <c r="AQ52" s="1">
        <v>4</v>
      </c>
    </row>
    <row r="53" spans="1:43" x14ac:dyDescent="0.2">
      <c r="A53" s="1" t="s">
        <v>407</v>
      </c>
      <c r="B53" s="1" t="s">
        <v>462</v>
      </c>
      <c r="C53" s="1" t="s">
        <v>409</v>
      </c>
      <c r="D53" s="1" t="s">
        <v>1051</v>
      </c>
      <c r="E53" s="3">
        <v>30.133333333333333</v>
      </c>
      <c r="F53" s="3">
        <f t="shared" si="0"/>
        <v>184.24111111111111</v>
      </c>
      <c r="G53" s="3">
        <f>SUM(Table39[[#This Row],[RN Hours Contract (W/ Admin, DON)]], Table39[[#This Row],[LPN Contract Hours (w/ Admin)]], Table39[[#This Row],[CNA/NA/Med Aide Contract Hours]])</f>
        <v>0</v>
      </c>
      <c r="H53" s="4">
        <f>Table39[[#This Row],[Total Contract Hours]]/Table39[[#This Row],[Total Hours Nurse Staffing]]</f>
        <v>0</v>
      </c>
      <c r="I53" s="3">
        <f>SUM(Table39[[#This Row],[RN Hours]], Table39[[#This Row],[RN Admin Hours]], Table39[[#This Row],[RN DON Hours]])</f>
        <v>22.559555555555548</v>
      </c>
      <c r="J53" s="3">
        <f t="shared" si="3"/>
        <v>0</v>
      </c>
      <c r="K53" s="4">
        <f>Table39[[#This Row],[RN Hours Contract (W/ Admin, DON)]]/Table39[[#This Row],[RN Hours (w/ Admin, DON)]]</f>
        <v>0</v>
      </c>
      <c r="L53" s="3">
        <v>1.0048888888888889</v>
      </c>
      <c r="M53" s="3">
        <v>0</v>
      </c>
      <c r="N53" s="4">
        <f>Table39[[#This Row],[RN Hours Contract]]/Table39[[#This Row],[RN Hours]]</f>
        <v>0</v>
      </c>
      <c r="O53" s="3">
        <v>15.85466666666666</v>
      </c>
      <c r="P53" s="3">
        <v>0</v>
      </c>
      <c r="Q53" s="4">
        <f>Table39[[#This Row],[RN Admin Hours Contract]]/Table39[[#This Row],[RN Admin Hours]]</f>
        <v>0</v>
      </c>
      <c r="R53" s="3">
        <v>5.7</v>
      </c>
      <c r="S53" s="3">
        <v>0</v>
      </c>
      <c r="T53" s="4">
        <f>Table39[[#This Row],[RN DON Hours Contract]]/Table39[[#This Row],[RN DON Hours]]</f>
        <v>0</v>
      </c>
      <c r="U53" s="3">
        <f>SUM(Table39[[#This Row],[LPN Hours]], Table39[[#This Row],[LPN Admin Hours]])</f>
        <v>54.69811111111111</v>
      </c>
      <c r="V53" s="3">
        <f>Table39[[#This Row],[LPN Hours Contract]]+Table39[[#This Row],[LPN Admin Hours Contract]]</f>
        <v>0</v>
      </c>
      <c r="W53" s="4">
        <f t="shared" si="4"/>
        <v>0</v>
      </c>
      <c r="X53" s="3">
        <v>50.048111111111112</v>
      </c>
      <c r="Y53" s="3">
        <v>0</v>
      </c>
      <c r="Z53" s="4">
        <f>Table39[[#This Row],[LPN Hours Contract]]/Table39[[#This Row],[LPN Hours]]</f>
        <v>0</v>
      </c>
      <c r="AA53" s="3">
        <v>4.6500000000000004</v>
      </c>
      <c r="AB53" s="3">
        <v>0</v>
      </c>
      <c r="AC53" s="4">
        <f>Table39[[#This Row],[LPN Admin Hours Contract]]/Table39[[#This Row],[LPN Admin Hours]]</f>
        <v>0</v>
      </c>
      <c r="AD53" s="3">
        <f>SUM(Table39[[#This Row],[CNA Hours]], Table39[[#This Row],[NA in Training Hours]], Table39[[#This Row],[Med Aide/Tech Hours]])</f>
        <v>106.98344444444444</v>
      </c>
      <c r="AE53" s="3">
        <f>SUM(Table39[[#This Row],[CNA Hours Contract]], Table39[[#This Row],[NA in Training Hours Contract]], Table39[[#This Row],[Med Aide/Tech Hours Contract]])</f>
        <v>0</v>
      </c>
      <c r="AF53" s="4">
        <f>Table39[[#This Row],[CNA/NA/Med Aide Contract Hours]]/Table39[[#This Row],[Total CNA, NA in Training, Med Aide/Tech Hours]]</f>
        <v>0</v>
      </c>
      <c r="AG53" s="3">
        <v>95.804666666666662</v>
      </c>
      <c r="AH53" s="3">
        <v>0</v>
      </c>
      <c r="AI53" s="4">
        <f>Table39[[#This Row],[CNA Hours Contract]]/Table39[[#This Row],[CNA Hours]]</f>
        <v>0</v>
      </c>
      <c r="AJ53" s="3">
        <v>0</v>
      </c>
      <c r="AK53" s="3">
        <v>0</v>
      </c>
      <c r="AL53" s="4">
        <v>0</v>
      </c>
      <c r="AM53" s="3">
        <v>11.17877777777778</v>
      </c>
      <c r="AN53" s="3">
        <v>0</v>
      </c>
      <c r="AO53" s="4">
        <f>Table39[[#This Row],[Med Aide/Tech Hours Contract]]/Table39[[#This Row],[Med Aide/Tech Hours]]</f>
        <v>0</v>
      </c>
      <c r="AP53" s="1" t="s">
        <v>51</v>
      </c>
      <c r="AQ53" s="1">
        <v>4</v>
      </c>
    </row>
    <row r="54" spans="1:43" x14ac:dyDescent="0.2">
      <c r="A54" s="1" t="s">
        <v>407</v>
      </c>
      <c r="B54" s="1" t="s">
        <v>463</v>
      </c>
      <c r="C54" s="1" t="s">
        <v>907</v>
      </c>
      <c r="D54" s="1" t="s">
        <v>1032</v>
      </c>
      <c r="E54" s="3">
        <v>129.54444444444445</v>
      </c>
      <c r="F54" s="3">
        <f t="shared" si="0"/>
        <v>505.69777777777773</v>
      </c>
      <c r="G54" s="3">
        <f>SUM(Table39[[#This Row],[RN Hours Contract (W/ Admin, DON)]], Table39[[#This Row],[LPN Contract Hours (w/ Admin)]], Table39[[#This Row],[CNA/NA/Med Aide Contract Hours]])</f>
        <v>86.677777777777777</v>
      </c>
      <c r="H54" s="4">
        <f>Table39[[#This Row],[Total Contract Hours]]/Table39[[#This Row],[Total Hours Nurse Staffing]]</f>
        <v>0.1714023307728815</v>
      </c>
      <c r="I54" s="3">
        <f>SUM(Table39[[#This Row],[RN Hours]], Table39[[#This Row],[RN Admin Hours]], Table39[[#This Row],[RN DON Hours]])</f>
        <v>97.71844444444443</v>
      </c>
      <c r="J54" s="3">
        <f t="shared" si="3"/>
        <v>4.0305555555555559</v>
      </c>
      <c r="K54" s="4">
        <f>Table39[[#This Row],[RN Hours Contract (W/ Admin, DON)]]/Table39[[#This Row],[RN Hours (w/ Admin, DON)]]</f>
        <v>4.1246620108111066E-2</v>
      </c>
      <c r="L54" s="3">
        <v>60.152888888888889</v>
      </c>
      <c r="M54" s="3">
        <v>4.0305555555555559</v>
      </c>
      <c r="N54" s="4">
        <f>Table39[[#This Row],[RN Hours Contract]]/Table39[[#This Row],[RN Hours]]</f>
        <v>6.7005186783307719E-2</v>
      </c>
      <c r="O54" s="3">
        <v>31.787777777777773</v>
      </c>
      <c r="P54" s="3">
        <v>0</v>
      </c>
      <c r="Q54" s="4">
        <f>Table39[[#This Row],[RN Admin Hours Contract]]/Table39[[#This Row],[RN Admin Hours]]</f>
        <v>0</v>
      </c>
      <c r="R54" s="3">
        <v>5.7777777777777777</v>
      </c>
      <c r="S54" s="3">
        <v>0</v>
      </c>
      <c r="T54" s="4">
        <f>Table39[[#This Row],[RN DON Hours Contract]]/Table39[[#This Row],[RN DON Hours]]</f>
        <v>0</v>
      </c>
      <c r="U54" s="3">
        <f>SUM(Table39[[#This Row],[LPN Hours]], Table39[[#This Row],[LPN Admin Hours]])</f>
        <v>114.66144444444443</v>
      </c>
      <c r="V54" s="3">
        <f>Table39[[#This Row],[LPN Hours Contract]]+Table39[[#This Row],[LPN Admin Hours Contract]]</f>
        <v>21.255555555555556</v>
      </c>
      <c r="W54" s="4">
        <f t="shared" si="4"/>
        <v>0.18537665959593125</v>
      </c>
      <c r="X54" s="3">
        <v>104.77555555555554</v>
      </c>
      <c r="Y54" s="3">
        <v>21.255555555555556</v>
      </c>
      <c r="Z54" s="4">
        <f>Table39[[#This Row],[LPN Hours Contract]]/Table39[[#This Row],[LPN Hours]]</f>
        <v>0.20286750514326923</v>
      </c>
      <c r="AA54" s="3">
        <v>9.8858888888888874</v>
      </c>
      <c r="AB54" s="3">
        <v>0</v>
      </c>
      <c r="AC54" s="4">
        <f>Table39[[#This Row],[LPN Admin Hours Contract]]/Table39[[#This Row],[LPN Admin Hours]]</f>
        <v>0</v>
      </c>
      <c r="AD54" s="3">
        <f>SUM(Table39[[#This Row],[CNA Hours]], Table39[[#This Row],[NA in Training Hours]], Table39[[#This Row],[Med Aide/Tech Hours]])</f>
        <v>293.31788888888889</v>
      </c>
      <c r="AE54" s="3">
        <f>SUM(Table39[[#This Row],[CNA Hours Contract]], Table39[[#This Row],[NA in Training Hours Contract]], Table39[[#This Row],[Med Aide/Tech Hours Contract]])</f>
        <v>61.391666666666666</v>
      </c>
      <c r="AF54" s="4">
        <f>Table39[[#This Row],[CNA/NA/Med Aide Contract Hours]]/Table39[[#This Row],[Total CNA, NA in Training, Med Aide/Tech Hours]]</f>
        <v>0.20930079273113245</v>
      </c>
      <c r="AG54" s="3">
        <v>287.1178888888889</v>
      </c>
      <c r="AH54" s="3">
        <v>60.955555555555556</v>
      </c>
      <c r="AI54" s="4">
        <f>Table39[[#This Row],[CNA Hours Contract]]/Table39[[#This Row],[CNA Hours]]</f>
        <v>0.21230148978681229</v>
      </c>
      <c r="AJ54" s="3">
        <v>0</v>
      </c>
      <c r="AK54" s="3">
        <v>0</v>
      </c>
      <c r="AL54" s="4">
        <v>0</v>
      </c>
      <c r="AM54" s="3">
        <v>6.2</v>
      </c>
      <c r="AN54" s="3">
        <v>0.43611111111111112</v>
      </c>
      <c r="AO54" s="4">
        <f>Table39[[#This Row],[Med Aide/Tech Hours Contract]]/Table39[[#This Row],[Med Aide/Tech Hours]]</f>
        <v>7.0340501792114693E-2</v>
      </c>
      <c r="AP54" s="1" t="s">
        <v>52</v>
      </c>
      <c r="AQ54" s="1">
        <v>4</v>
      </c>
    </row>
    <row r="55" spans="1:43" x14ac:dyDescent="0.2">
      <c r="A55" s="1" t="s">
        <v>407</v>
      </c>
      <c r="B55" s="1" t="s">
        <v>464</v>
      </c>
      <c r="C55" s="1" t="s">
        <v>837</v>
      </c>
      <c r="D55" s="1" t="s">
        <v>1038</v>
      </c>
      <c r="E55" s="3">
        <v>115.42222222222222</v>
      </c>
      <c r="F55" s="3">
        <f t="shared" si="0"/>
        <v>346.6417777777778</v>
      </c>
      <c r="G55" s="3">
        <f>SUM(Table39[[#This Row],[RN Hours Contract (W/ Admin, DON)]], Table39[[#This Row],[LPN Contract Hours (w/ Admin)]], Table39[[#This Row],[CNA/NA/Med Aide Contract Hours]])</f>
        <v>101.8293333333333</v>
      </c>
      <c r="H55" s="4">
        <f>Table39[[#This Row],[Total Contract Hours]]/Table39[[#This Row],[Total Hours Nurse Staffing]]</f>
        <v>0.29375955196783343</v>
      </c>
      <c r="I55" s="3">
        <f>SUM(Table39[[#This Row],[RN Hours]], Table39[[#This Row],[RN Admin Hours]], Table39[[#This Row],[RN DON Hours]])</f>
        <v>37.541444444444444</v>
      </c>
      <c r="J55" s="3">
        <f t="shared" si="3"/>
        <v>0.67766666666666664</v>
      </c>
      <c r="K55" s="4">
        <f>Table39[[#This Row],[RN Hours Contract (W/ Admin, DON)]]/Table39[[#This Row],[RN Hours (w/ Admin, DON)]]</f>
        <v>1.8051161235138648E-2</v>
      </c>
      <c r="L55" s="3">
        <v>25.193222222222222</v>
      </c>
      <c r="M55" s="3">
        <v>0.67766666666666664</v>
      </c>
      <c r="N55" s="4">
        <f>Table39[[#This Row],[RN Hours Contract]]/Table39[[#This Row],[RN Hours]]</f>
        <v>2.6898769069282302E-2</v>
      </c>
      <c r="O55" s="3">
        <v>8.0815555555555552</v>
      </c>
      <c r="P55" s="3">
        <v>0</v>
      </c>
      <c r="Q55" s="4">
        <f>Table39[[#This Row],[RN Admin Hours Contract]]/Table39[[#This Row],[RN Admin Hours]]</f>
        <v>0</v>
      </c>
      <c r="R55" s="3">
        <v>4.2666666666666666</v>
      </c>
      <c r="S55" s="3">
        <v>0</v>
      </c>
      <c r="T55" s="4">
        <f>Table39[[#This Row],[RN DON Hours Contract]]/Table39[[#This Row],[RN DON Hours]]</f>
        <v>0</v>
      </c>
      <c r="U55" s="3">
        <f>SUM(Table39[[#This Row],[LPN Hours]], Table39[[#This Row],[LPN Admin Hours]])</f>
        <v>41.232666666666667</v>
      </c>
      <c r="V55" s="3">
        <f>Table39[[#This Row],[LPN Hours Contract]]+Table39[[#This Row],[LPN Admin Hours Contract]]</f>
        <v>17.033444444444445</v>
      </c>
      <c r="W55" s="4">
        <f t="shared" si="4"/>
        <v>0.41310557432887623</v>
      </c>
      <c r="X55" s="3">
        <v>41.232666666666667</v>
      </c>
      <c r="Y55" s="3">
        <v>17.033444444444445</v>
      </c>
      <c r="Z55" s="4">
        <f>Table39[[#This Row],[LPN Hours Contract]]/Table39[[#This Row],[LPN Hours]]</f>
        <v>0.41310557432887623</v>
      </c>
      <c r="AA55" s="3">
        <v>0</v>
      </c>
      <c r="AB55" s="3">
        <v>0</v>
      </c>
      <c r="AC55" s="4">
        <v>0</v>
      </c>
      <c r="AD55" s="3">
        <f>SUM(Table39[[#This Row],[CNA Hours]], Table39[[#This Row],[NA in Training Hours]], Table39[[#This Row],[Med Aide/Tech Hours]])</f>
        <v>267.86766666666671</v>
      </c>
      <c r="AE55" s="3">
        <f>SUM(Table39[[#This Row],[CNA Hours Contract]], Table39[[#This Row],[NA in Training Hours Contract]], Table39[[#This Row],[Med Aide/Tech Hours Contract]])</f>
        <v>84.118222222222187</v>
      </c>
      <c r="AF55" s="4">
        <f>Table39[[#This Row],[CNA/NA/Med Aide Contract Hours]]/Table39[[#This Row],[Total CNA, NA in Training, Med Aide/Tech Hours]]</f>
        <v>0.31402902511148728</v>
      </c>
      <c r="AG55" s="3">
        <v>205.19811111111113</v>
      </c>
      <c r="AH55" s="3">
        <v>84.118222222222187</v>
      </c>
      <c r="AI55" s="4">
        <f>Table39[[#This Row],[CNA Hours Contract]]/Table39[[#This Row],[CNA Hours]]</f>
        <v>0.40993663034584982</v>
      </c>
      <c r="AJ55" s="3">
        <v>0</v>
      </c>
      <c r="AK55" s="3">
        <v>0</v>
      </c>
      <c r="AL55" s="4">
        <v>0</v>
      </c>
      <c r="AM55" s="3">
        <v>62.669555555555569</v>
      </c>
      <c r="AN55" s="3">
        <v>0</v>
      </c>
      <c r="AO55" s="4">
        <f>Table39[[#This Row],[Med Aide/Tech Hours Contract]]/Table39[[#This Row],[Med Aide/Tech Hours]]</f>
        <v>0</v>
      </c>
      <c r="AP55" s="1" t="s">
        <v>53</v>
      </c>
      <c r="AQ55" s="1">
        <v>4</v>
      </c>
    </row>
    <row r="56" spans="1:43" x14ac:dyDescent="0.2">
      <c r="A56" s="1" t="s">
        <v>407</v>
      </c>
      <c r="B56" s="1" t="s">
        <v>465</v>
      </c>
      <c r="C56" s="1" t="s">
        <v>824</v>
      </c>
      <c r="D56" s="1" t="s">
        <v>1045</v>
      </c>
      <c r="E56" s="3">
        <v>71.355555555555554</v>
      </c>
      <c r="F56" s="3">
        <f t="shared" si="0"/>
        <v>142.24477777777778</v>
      </c>
      <c r="G56" s="3">
        <f>SUM(Table39[[#This Row],[RN Hours Contract (W/ Admin, DON)]], Table39[[#This Row],[LPN Contract Hours (w/ Admin)]], Table39[[#This Row],[CNA/NA/Med Aide Contract Hours]])</f>
        <v>64.322555555555567</v>
      </c>
      <c r="H56" s="4">
        <f>Table39[[#This Row],[Total Contract Hours]]/Table39[[#This Row],[Total Hours Nurse Staffing]]</f>
        <v>0.45219625325046114</v>
      </c>
      <c r="I56" s="3">
        <f>SUM(Table39[[#This Row],[RN Hours]], Table39[[#This Row],[RN Admin Hours]], Table39[[#This Row],[RN DON Hours]])</f>
        <v>23.343444444444444</v>
      </c>
      <c r="J56" s="3">
        <f t="shared" si="3"/>
        <v>6.2866666666666662</v>
      </c>
      <c r="K56" s="4">
        <f>Table39[[#This Row],[RN Hours Contract (W/ Admin, DON)]]/Table39[[#This Row],[RN Hours (w/ Admin, DON)]]</f>
        <v>0.26931186961840342</v>
      </c>
      <c r="L56" s="3">
        <v>14.380111111111111</v>
      </c>
      <c r="M56" s="3">
        <v>6.2866666666666662</v>
      </c>
      <c r="N56" s="4">
        <f>Table39[[#This Row],[RN Hours Contract]]/Table39[[#This Row],[RN Hours]]</f>
        <v>0.43717789230495824</v>
      </c>
      <c r="O56" s="3">
        <v>3.3633333333333337</v>
      </c>
      <c r="P56" s="3">
        <v>0</v>
      </c>
      <c r="Q56" s="4">
        <f>Table39[[#This Row],[RN Admin Hours Contract]]/Table39[[#This Row],[RN Admin Hours]]</f>
        <v>0</v>
      </c>
      <c r="R56" s="3">
        <v>5.6</v>
      </c>
      <c r="S56" s="3">
        <v>0</v>
      </c>
      <c r="T56" s="4">
        <f>Table39[[#This Row],[RN DON Hours Contract]]/Table39[[#This Row],[RN DON Hours]]</f>
        <v>0</v>
      </c>
      <c r="U56" s="3">
        <f>SUM(Table39[[#This Row],[LPN Hours]], Table39[[#This Row],[LPN Admin Hours]])</f>
        <v>24.646777777777778</v>
      </c>
      <c r="V56" s="3">
        <f>Table39[[#This Row],[LPN Hours Contract]]+Table39[[#This Row],[LPN Admin Hours Contract]]</f>
        <v>17.486555555555558</v>
      </c>
      <c r="W56" s="4">
        <f t="shared" si="4"/>
        <v>0.70948647783573249</v>
      </c>
      <c r="X56" s="3">
        <v>22.857666666666667</v>
      </c>
      <c r="Y56" s="3">
        <v>17.486555555555558</v>
      </c>
      <c r="Z56" s="4">
        <f>Table39[[#This Row],[LPN Hours Contract]]/Table39[[#This Row],[LPN Hours]]</f>
        <v>0.76501927386386293</v>
      </c>
      <c r="AA56" s="3">
        <v>1.7891111111111109</v>
      </c>
      <c r="AB56" s="3">
        <v>0</v>
      </c>
      <c r="AC56" s="4">
        <f>Table39[[#This Row],[LPN Admin Hours Contract]]/Table39[[#This Row],[LPN Admin Hours]]</f>
        <v>0</v>
      </c>
      <c r="AD56" s="3">
        <f>SUM(Table39[[#This Row],[CNA Hours]], Table39[[#This Row],[NA in Training Hours]], Table39[[#This Row],[Med Aide/Tech Hours]])</f>
        <v>94.254555555555555</v>
      </c>
      <c r="AE56" s="3">
        <f>SUM(Table39[[#This Row],[CNA Hours Contract]], Table39[[#This Row],[NA in Training Hours Contract]], Table39[[#This Row],[Med Aide/Tech Hours Contract]])</f>
        <v>40.549333333333337</v>
      </c>
      <c r="AF56" s="4">
        <f>Table39[[#This Row],[CNA/NA/Med Aide Contract Hours]]/Table39[[#This Row],[Total CNA, NA in Training, Med Aide/Tech Hours]]</f>
        <v>0.43021085924523544</v>
      </c>
      <c r="AG56" s="3">
        <v>85.800888888888892</v>
      </c>
      <c r="AH56" s="3">
        <v>40.549333333333337</v>
      </c>
      <c r="AI56" s="4">
        <f>Table39[[#This Row],[CNA Hours Contract]]/Table39[[#This Row],[CNA Hours]]</f>
        <v>0.47259805648219133</v>
      </c>
      <c r="AJ56" s="3">
        <v>0</v>
      </c>
      <c r="AK56" s="3">
        <v>0</v>
      </c>
      <c r="AL56" s="4">
        <v>0</v>
      </c>
      <c r="AM56" s="3">
        <v>8.4536666666666651</v>
      </c>
      <c r="AN56" s="3">
        <v>0</v>
      </c>
      <c r="AO56" s="4">
        <f>Table39[[#This Row],[Med Aide/Tech Hours Contract]]/Table39[[#This Row],[Med Aide/Tech Hours]]</f>
        <v>0</v>
      </c>
      <c r="AP56" s="1" t="s">
        <v>54</v>
      </c>
      <c r="AQ56" s="1">
        <v>4</v>
      </c>
    </row>
    <row r="57" spans="1:43" x14ac:dyDescent="0.2">
      <c r="A57" s="1" t="s">
        <v>407</v>
      </c>
      <c r="B57" s="1" t="s">
        <v>466</v>
      </c>
      <c r="C57" s="1" t="s">
        <v>839</v>
      </c>
      <c r="D57" s="1" t="s">
        <v>1043</v>
      </c>
      <c r="E57" s="3">
        <v>117.11111111111111</v>
      </c>
      <c r="F57" s="3">
        <f t="shared" si="0"/>
        <v>467.47177777777779</v>
      </c>
      <c r="G57" s="3">
        <f>SUM(Table39[[#This Row],[RN Hours Contract (W/ Admin, DON)]], Table39[[#This Row],[LPN Contract Hours (w/ Admin)]], Table39[[#This Row],[CNA/NA/Med Aide Contract Hours]])</f>
        <v>195.81388888888887</v>
      </c>
      <c r="H57" s="4">
        <f>Table39[[#This Row],[Total Contract Hours]]/Table39[[#This Row],[Total Hours Nurse Staffing]]</f>
        <v>0.41887852528708797</v>
      </c>
      <c r="I57" s="3">
        <f>SUM(Table39[[#This Row],[RN Hours]], Table39[[#This Row],[RN Admin Hours]], Table39[[#This Row],[RN DON Hours]])</f>
        <v>75.345444444444439</v>
      </c>
      <c r="J57" s="3">
        <f t="shared" si="3"/>
        <v>17.002777777777776</v>
      </c>
      <c r="K57" s="4">
        <f>Table39[[#This Row],[RN Hours Contract (W/ Admin, DON)]]/Table39[[#This Row],[RN Hours (w/ Admin, DON)]]</f>
        <v>0.22566431060493225</v>
      </c>
      <c r="L57" s="3">
        <v>42.29344444444444</v>
      </c>
      <c r="M57" s="3">
        <v>17.002777777777776</v>
      </c>
      <c r="N57" s="4">
        <f>Table39[[#This Row],[RN Hours Contract]]/Table39[[#This Row],[RN Hours]]</f>
        <v>0.40201922546441399</v>
      </c>
      <c r="O57" s="3">
        <v>27.765888888888892</v>
      </c>
      <c r="P57" s="3">
        <v>0</v>
      </c>
      <c r="Q57" s="4">
        <f>Table39[[#This Row],[RN Admin Hours Contract]]/Table39[[#This Row],[RN Admin Hours]]</f>
        <v>0</v>
      </c>
      <c r="R57" s="3">
        <v>5.2861111111111114</v>
      </c>
      <c r="S57" s="3">
        <v>0</v>
      </c>
      <c r="T57" s="4">
        <f>Table39[[#This Row],[RN DON Hours Contract]]/Table39[[#This Row],[RN DON Hours]]</f>
        <v>0</v>
      </c>
      <c r="U57" s="3">
        <f>SUM(Table39[[#This Row],[LPN Hours]], Table39[[#This Row],[LPN Admin Hours]])</f>
        <v>146.87944444444446</v>
      </c>
      <c r="V57" s="3">
        <f>Table39[[#This Row],[LPN Hours Contract]]+Table39[[#This Row],[LPN Admin Hours Contract]]</f>
        <v>50.297222222222224</v>
      </c>
      <c r="W57" s="4">
        <f t="shared" si="4"/>
        <v>0.34243881036223961</v>
      </c>
      <c r="X57" s="3">
        <v>135.98033333333333</v>
      </c>
      <c r="Y57" s="3">
        <v>50.297222222222224</v>
      </c>
      <c r="Z57" s="4">
        <f>Table39[[#This Row],[LPN Hours Contract]]/Table39[[#This Row],[LPN Hours]]</f>
        <v>0.36988600475722389</v>
      </c>
      <c r="AA57" s="3">
        <v>10.899111111111111</v>
      </c>
      <c r="AB57" s="3">
        <v>0</v>
      </c>
      <c r="AC57" s="4">
        <f>Table39[[#This Row],[LPN Admin Hours Contract]]/Table39[[#This Row],[LPN Admin Hours]]</f>
        <v>0</v>
      </c>
      <c r="AD57" s="3">
        <f>SUM(Table39[[#This Row],[CNA Hours]], Table39[[#This Row],[NA in Training Hours]], Table39[[#This Row],[Med Aide/Tech Hours]])</f>
        <v>245.24688888888886</v>
      </c>
      <c r="AE57" s="3">
        <f>SUM(Table39[[#This Row],[CNA Hours Contract]], Table39[[#This Row],[NA in Training Hours Contract]], Table39[[#This Row],[Med Aide/Tech Hours Contract]])</f>
        <v>128.51388888888889</v>
      </c>
      <c r="AF57" s="4">
        <f>Table39[[#This Row],[CNA/NA/Med Aide Contract Hours]]/Table39[[#This Row],[Total CNA, NA in Training, Med Aide/Tech Hours]]</f>
        <v>0.52401842678262545</v>
      </c>
      <c r="AG57" s="3">
        <v>241.93744444444442</v>
      </c>
      <c r="AH57" s="3">
        <v>128.13333333333333</v>
      </c>
      <c r="AI57" s="4">
        <f>Table39[[#This Row],[CNA Hours Contract]]/Table39[[#This Row],[CNA Hours]]</f>
        <v>0.52961348594701019</v>
      </c>
      <c r="AJ57" s="3">
        <v>0</v>
      </c>
      <c r="AK57" s="3">
        <v>0</v>
      </c>
      <c r="AL57" s="4">
        <v>0</v>
      </c>
      <c r="AM57" s="3">
        <v>3.3094444444444449</v>
      </c>
      <c r="AN57" s="3">
        <v>0.38055555555555554</v>
      </c>
      <c r="AO57" s="4">
        <f>Table39[[#This Row],[Med Aide/Tech Hours Contract]]/Table39[[#This Row],[Med Aide/Tech Hours]]</f>
        <v>0.11499076716468019</v>
      </c>
      <c r="AP57" s="1" t="s">
        <v>55</v>
      </c>
      <c r="AQ57" s="1">
        <v>4</v>
      </c>
    </row>
    <row r="58" spans="1:43" x14ac:dyDescent="0.2">
      <c r="A58" s="1" t="s">
        <v>407</v>
      </c>
      <c r="B58" s="1" t="s">
        <v>467</v>
      </c>
      <c r="C58" s="1" t="s">
        <v>908</v>
      </c>
      <c r="D58" s="1" t="s">
        <v>1036</v>
      </c>
      <c r="E58" s="3">
        <v>39.711111111111109</v>
      </c>
      <c r="F58" s="3">
        <f t="shared" si="0"/>
        <v>235.75555555555556</v>
      </c>
      <c r="G58" s="3">
        <f>SUM(Table39[[#This Row],[RN Hours Contract (W/ Admin, DON)]], Table39[[#This Row],[LPN Contract Hours (w/ Admin)]], Table39[[#This Row],[CNA/NA/Med Aide Contract Hours]])</f>
        <v>0</v>
      </c>
      <c r="H58" s="4">
        <f>Table39[[#This Row],[Total Contract Hours]]/Table39[[#This Row],[Total Hours Nurse Staffing]]</f>
        <v>0</v>
      </c>
      <c r="I58" s="3">
        <f>SUM(Table39[[#This Row],[RN Hours]], Table39[[#This Row],[RN Admin Hours]], Table39[[#This Row],[RN DON Hours]])</f>
        <v>74.5</v>
      </c>
      <c r="J58" s="3">
        <f t="shared" si="3"/>
        <v>0</v>
      </c>
      <c r="K58" s="4">
        <f>Table39[[#This Row],[RN Hours Contract (W/ Admin, DON)]]/Table39[[#This Row],[RN Hours (w/ Admin, DON)]]</f>
        <v>0</v>
      </c>
      <c r="L58" s="3">
        <v>50.805555555555557</v>
      </c>
      <c r="M58" s="3">
        <v>0</v>
      </c>
      <c r="N58" s="4">
        <f>Table39[[#This Row],[RN Hours Contract]]/Table39[[#This Row],[RN Hours]]</f>
        <v>0</v>
      </c>
      <c r="O58" s="3">
        <v>18.538888888888888</v>
      </c>
      <c r="P58" s="3">
        <v>0</v>
      </c>
      <c r="Q58" s="4">
        <f>Table39[[#This Row],[RN Admin Hours Contract]]/Table39[[#This Row],[RN Admin Hours]]</f>
        <v>0</v>
      </c>
      <c r="R58" s="3">
        <v>5.1555555555555559</v>
      </c>
      <c r="S58" s="3">
        <v>0</v>
      </c>
      <c r="T58" s="4">
        <f>Table39[[#This Row],[RN DON Hours Contract]]/Table39[[#This Row],[RN DON Hours]]</f>
        <v>0</v>
      </c>
      <c r="U58" s="3">
        <f>SUM(Table39[[#This Row],[LPN Hours]], Table39[[#This Row],[LPN Admin Hours]])</f>
        <v>34.472222222222221</v>
      </c>
      <c r="V58" s="3">
        <f>Table39[[#This Row],[LPN Hours Contract]]+Table39[[#This Row],[LPN Admin Hours Contract]]</f>
        <v>0</v>
      </c>
      <c r="W58" s="4">
        <f t="shared" si="4"/>
        <v>0</v>
      </c>
      <c r="X58" s="3">
        <v>34.472222222222221</v>
      </c>
      <c r="Y58" s="3">
        <v>0</v>
      </c>
      <c r="Z58" s="4">
        <f>Table39[[#This Row],[LPN Hours Contract]]/Table39[[#This Row],[LPN Hours]]</f>
        <v>0</v>
      </c>
      <c r="AA58" s="3">
        <v>0</v>
      </c>
      <c r="AB58" s="3">
        <v>0</v>
      </c>
      <c r="AC58" s="4">
        <v>0</v>
      </c>
      <c r="AD58" s="3">
        <f>SUM(Table39[[#This Row],[CNA Hours]], Table39[[#This Row],[NA in Training Hours]], Table39[[#This Row],[Med Aide/Tech Hours]])</f>
        <v>126.78333333333333</v>
      </c>
      <c r="AE58" s="3">
        <f>SUM(Table39[[#This Row],[CNA Hours Contract]], Table39[[#This Row],[NA in Training Hours Contract]], Table39[[#This Row],[Med Aide/Tech Hours Contract]])</f>
        <v>0</v>
      </c>
      <c r="AF58" s="4">
        <f>Table39[[#This Row],[CNA/NA/Med Aide Contract Hours]]/Table39[[#This Row],[Total CNA, NA in Training, Med Aide/Tech Hours]]</f>
        <v>0</v>
      </c>
      <c r="AG58" s="3">
        <v>126.78333333333333</v>
      </c>
      <c r="AH58" s="3">
        <v>0</v>
      </c>
      <c r="AI58" s="4">
        <f>Table39[[#This Row],[CNA Hours Contract]]/Table39[[#This Row],[CNA Hours]]</f>
        <v>0</v>
      </c>
      <c r="AJ58" s="3">
        <v>0</v>
      </c>
      <c r="AK58" s="3">
        <v>0</v>
      </c>
      <c r="AL58" s="4">
        <v>0</v>
      </c>
      <c r="AM58" s="3">
        <v>0</v>
      </c>
      <c r="AN58" s="3">
        <v>0</v>
      </c>
      <c r="AO58" s="4">
        <v>0</v>
      </c>
      <c r="AP58" s="1" t="s">
        <v>56</v>
      </c>
      <c r="AQ58" s="1">
        <v>4</v>
      </c>
    </row>
    <row r="59" spans="1:43" x14ac:dyDescent="0.2">
      <c r="A59" s="1" t="s">
        <v>407</v>
      </c>
      <c r="B59" s="1" t="s">
        <v>468</v>
      </c>
      <c r="C59" s="1" t="s">
        <v>902</v>
      </c>
      <c r="D59" s="1" t="s">
        <v>1060</v>
      </c>
      <c r="E59" s="3">
        <v>78.522222222222226</v>
      </c>
      <c r="F59" s="3">
        <f t="shared" si="0"/>
        <v>308.44977777777774</v>
      </c>
      <c r="G59" s="3">
        <f>SUM(Table39[[#This Row],[RN Hours Contract (W/ Admin, DON)]], Table39[[#This Row],[LPN Contract Hours (w/ Admin)]], Table39[[#This Row],[CNA/NA/Med Aide Contract Hours]])</f>
        <v>0</v>
      </c>
      <c r="H59" s="4">
        <f>Table39[[#This Row],[Total Contract Hours]]/Table39[[#This Row],[Total Hours Nurse Staffing]]</f>
        <v>0</v>
      </c>
      <c r="I59" s="3">
        <f>SUM(Table39[[#This Row],[RN Hours]], Table39[[#This Row],[RN Admin Hours]], Table39[[#This Row],[RN DON Hours]])</f>
        <v>70.260999999999996</v>
      </c>
      <c r="J59" s="3">
        <f t="shared" si="3"/>
        <v>0</v>
      </c>
      <c r="K59" s="4">
        <f>Table39[[#This Row],[RN Hours Contract (W/ Admin, DON)]]/Table39[[#This Row],[RN Hours (w/ Admin, DON)]]</f>
        <v>0</v>
      </c>
      <c r="L59" s="3">
        <v>42.847444444444442</v>
      </c>
      <c r="M59" s="3">
        <v>0</v>
      </c>
      <c r="N59" s="4">
        <f>Table39[[#This Row],[RN Hours Contract]]/Table39[[#This Row],[RN Hours]]</f>
        <v>0</v>
      </c>
      <c r="O59" s="3">
        <v>25.660777777777774</v>
      </c>
      <c r="P59" s="3">
        <v>0</v>
      </c>
      <c r="Q59" s="4">
        <f>Table39[[#This Row],[RN Admin Hours Contract]]/Table39[[#This Row],[RN Admin Hours]]</f>
        <v>0</v>
      </c>
      <c r="R59" s="3">
        <v>1.7527777777777778</v>
      </c>
      <c r="S59" s="3">
        <v>0</v>
      </c>
      <c r="T59" s="4">
        <f>Table39[[#This Row],[RN DON Hours Contract]]/Table39[[#This Row],[RN DON Hours]]</f>
        <v>0</v>
      </c>
      <c r="U59" s="3">
        <f>SUM(Table39[[#This Row],[LPN Hours]], Table39[[#This Row],[LPN Admin Hours]])</f>
        <v>71.010111111111115</v>
      </c>
      <c r="V59" s="3">
        <f>Table39[[#This Row],[LPN Hours Contract]]+Table39[[#This Row],[LPN Admin Hours Contract]]</f>
        <v>0</v>
      </c>
      <c r="W59" s="4">
        <f t="shared" si="4"/>
        <v>0</v>
      </c>
      <c r="X59" s="3">
        <v>71.010111111111115</v>
      </c>
      <c r="Y59" s="3">
        <v>0</v>
      </c>
      <c r="Z59" s="4">
        <f>Table39[[#This Row],[LPN Hours Contract]]/Table39[[#This Row],[LPN Hours]]</f>
        <v>0</v>
      </c>
      <c r="AA59" s="3">
        <v>0</v>
      </c>
      <c r="AB59" s="3">
        <v>0</v>
      </c>
      <c r="AC59" s="4">
        <v>0</v>
      </c>
      <c r="AD59" s="3">
        <f>SUM(Table39[[#This Row],[CNA Hours]], Table39[[#This Row],[NA in Training Hours]], Table39[[#This Row],[Med Aide/Tech Hours]])</f>
        <v>167.17866666666666</v>
      </c>
      <c r="AE59" s="3">
        <f>SUM(Table39[[#This Row],[CNA Hours Contract]], Table39[[#This Row],[NA in Training Hours Contract]], Table39[[#This Row],[Med Aide/Tech Hours Contract]])</f>
        <v>0</v>
      </c>
      <c r="AF59" s="4">
        <f>Table39[[#This Row],[CNA/NA/Med Aide Contract Hours]]/Table39[[#This Row],[Total CNA, NA in Training, Med Aide/Tech Hours]]</f>
        <v>0</v>
      </c>
      <c r="AG59" s="3">
        <v>140.85088888888887</v>
      </c>
      <c r="AH59" s="3">
        <v>0</v>
      </c>
      <c r="AI59" s="4">
        <f>Table39[[#This Row],[CNA Hours Contract]]/Table39[[#This Row],[CNA Hours]]</f>
        <v>0</v>
      </c>
      <c r="AJ59" s="3">
        <v>26.327777777777779</v>
      </c>
      <c r="AK59" s="3">
        <v>0</v>
      </c>
      <c r="AL59" s="4">
        <f>Table39[[#This Row],[NA in Training Hours Contract]]/Table39[[#This Row],[NA in Training Hours]]</f>
        <v>0</v>
      </c>
      <c r="AM59" s="3">
        <v>0</v>
      </c>
      <c r="AN59" s="3">
        <v>0</v>
      </c>
      <c r="AO59" s="4">
        <v>0</v>
      </c>
      <c r="AP59" s="1" t="s">
        <v>57</v>
      </c>
      <c r="AQ59" s="1">
        <v>4</v>
      </c>
    </row>
    <row r="60" spans="1:43" x14ac:dyDescent="0.2">
      <c r="A60" s="1" t="s">
        <v>407</v>
      </c>
      <c r="B60" s="1" t="s">
        <v>469</v>
      </c>
      <c r="C60" s="1" t="s">
        <v>909</v>
      </c>
      <c r="D60" s="1" t="s">
        <v>1032</v>
      </c>
      <c r="E60" s="3">
        <v>95.355555555555554</v>
      </c>
      <c r="F60" s="3">
        <f t="shared" si="0"/>
        <v>316.02955555555559</v>
      </c>
      <c r="G60" s="3">
        <f>SUM(Table39[[#This Row],[RN Hours Contract (W/ Admin, DON)]], Table39[[#This Row],[LPN Contract Hours (w/ Admin)]], Table39[[#This Row],[CNA/NA/Med Aide Contract Hours]])</f>
        <v>90.455888888888893</v>
      </c>
      <c r="H60" s="4">
        <f>Table39[[#This Row],[Total Contract Hours]]/Table39[[#This Row],[Total Hours Nurse Staffing]]</f>
        <v>0.28622604214936292</v>
      </c>
      <c r="I60" s="3">
        <f>SUM(Table39[[#This Row],[RN Hours]], Table39[[#This Row],[RN Admin Hours]], Table39[[#This Row],[RN DON Hours]])</f>
        <v>44.498999999999995</v>
      </c>
      <c r="J60" s="3">
        <f t="shared" si="3"/>
        <v>0</v>
      </c>
      <c r="K60" s="4">
        <f>Table39[[#This Row],[RN Hours Contract (W/ Admin, DON)]]/Table39[[#This Row],[RN Hours (w/ Admin, DON)]]</f>
        <v>0</v>
      </c>
      <c r="L60" s="3">
        <v>28.071888888888886</v>
      </c>
      <c r="M60" s="3">
        <v>0</v>
      </c>
      <c r="N60" s="4">
        <f>Table39[[#This Row],[RN Hours Contract]]/Table39[[#This Row],[RN Hours]]</f>
        <v>0</v>
      </c>
      <c r="O60" s="3">
        <v>10.915999999999995</v>
      </c>
      <c r="P60" s="3">
        <v>0</v>
      </c>
      <c r="Q60" s="4">
        <f>Table39[[#This Row],[RN Admin Hours Contract]]/Table39[[#This Row],[RN Admin Hours]]</f>
        <v>0</v>
      </c>
      <c r="R60" s="3">
        <v>5.5111111111111111</v>
      </c>
      <c r="S60" s="3">
        <v>0</v>
      </c>
      <c r="T60" s="4">
        <f>Table39[[#This Row],[RN DON Hours Contract]]/Table39[[#This Row],[RN DON Hours]]</f>
        <v>0</v>
      </c>
      <c r="U60" s="3">
        <f>SUM(Table39[[#This Row],[LPN Hours]], Table39[[#This Row],[LPN Admin Hours]])</f>
        <v>93.932666666666663</v>
      </c>
      <c r="V60" s="3">
        <f>Table39[[#This Row],[LPN Hours Contract]]+Table39[[#This Row],[LPN Admin Hours Contract]]</f>
        <v>21.188777777777783</v>
      </c>
      <c r="W60" s="4">
        <f t="shared" si="4"/>
        <v>0.22557411100622912</v>
      </c>
      <c r="X60" s="3">
        <v>88.438333333333333</v>
      </c>
      <c r="Y60" s="3">
        <v>21.188777777777783</v>
      </c>
      <c r="Z60" s="4">
        <f>Table39[[#This Row],[LPN Hours Contract]]/Table39[[#This Row],[LPN Hours]]</f>
        <v>0.23958816249866519</v>
      </c>
      <c r="AA60" s="3">
        <v>5.4943333333333344</v>
      </c>
      <c r="AB60" s="3">
        <v>0</v>
      </c>
      <c r="AC60" s="4">
        <f>Table39[[#This Row],[LPN Admin Hours Contract]]/Table39[[#This Row],[LPN Admin Hours]]</f>
        <v>0</v>
      </c>
      <c r="AD60" s="3">
        <f>SUM(Table39[[#This Row],[CNA Hours]], Table39[[#This Row],[NA in Training Hours]], Table39[[#This Row],[Med Aide/Tech Hours]])</f>
        <v>177.59788888888889</v>
      </c>
      <c r="AE60" s="3">
        <f>SUM(Table39[[#This Row],[CNA Hours Contract]], Table39[[#This Row],[NA in Training Hours Contract]], Table39[[#This Row],[Med Aide/Tech Hours Contract]])</f>
        <v>69.267111111111106</v>
      </c>
      <c r="AF60" s="4">
        <f>Table39[[#This Row],[CNA/NA/Med Aide Contract Hours]]/Table39[[#This Row],[Total CNA, NA in Training, Med Aide/Tech Hours]]</f>
        <v>0.39002215366674148</v>
      </c>
      <c r="AG60" s="3">
        <v>166.90255555555555</v>
      </c>
      <c r="AH60" s="3">
        <v>69.267111111111106</v>
      </c>
      <c r="AI60" s="4">
        <f>Table39[[#This Row],[CNA Hours Contract]]/Table39[[#This Row],[CNA Hours]]</f>
        <v>0.41501528170462737</v>
      </c>
      <c r="AJ60" s="3">
        <v>10.695333333333332</v>
      </c>
      <c r="AK60" s="3">
        <v>0</v>
      </c>
      <c r="AL60" s="4">
        <f>Table39[[#This Row],[NA in Training Hours Contract]]/Table39[[#This Row],[NA in Training Hours]]</f>
        <v>0</v>
      </c>
      <c r="AM60" s="3">
        <v>0</v>
      </c>
      <c r="AN60" s="3">
        <v>0</v>
      </c>
      <c r="AO60" s="4">
        <v>0</v>
      </c>
      <c r="AP60" s="1" t="s">
        <v>58</v>
      </c>
      <c r="AQ60" s="1">
        <v>4</v>
      </c>
    </row>
    <row r="61" spans="1:43" x14ac:dyDescent="0.2">
      <c r="A61" s="1" t="s">
        <v>407</v>
      </c>
      <c r="B61" s="1" t="s">
        <v>470</v>
      </c>
      <c r="C61" s="1" t="s">
        <v>910</v>
      </c>
      <c r="D61" s="1" t="s">
        <v>1023</v>
      </c>
      <c r="E61" s="3">
        <v>48.322222222222223</v>
      </c>
      <c r="F61" s="3">
        <f t="shared" si="0"/>
        <v>255.15833333333336</v>
      </c>
      <c r="G61" s="3">
        <f>SUM(Table39[[#This Row],[RN Hours Contract (W/ Admin, DON)]], Table39[[#This Row],[LPN Contract Hours (w/ Admin)]], Table39[[#This Row],[CNA/NA/Med Aide Contract Hours]])</f>
        <v>0</v>
      </c>
      <c r="H61" s="4">
        <f>Table39[[#This Row],[Total Contract Hours]]/Table39[[#This Row],[Total Hours Nurse Staffing]]</f>
        <v>0</v>
      </c>
      <c r="I61" s="3">
        <f>SUM(Table39[[#This Row],[RN Hours]], Table39[[#This Row],[RN Admin Hours]], Table39[[#This Row],[RN DON Hours]])</f>
        <v>37.227777777777774</v>
      </c>
      <c r="J61" s="3">
        <f t="shared" si="3"/>
        <v>0</v>
      </c>
      <c r="K61" s="4">
        <f>Table39[[#This Row],[RN Hours Contract (W/ Admin, DON)]]/Table39[[#This Row],[RN Hours (w/ Admin, DON)]]</f>
        <v>0</v>
      </c>
      <c r="L61" s="3">
        <v>18.027777777777779</v>
      </c>
      <c r="M61" s="3">
        <v>0</v>
      </c>
      <c r="N61" s="4">
        <f>Table39[[#This Row],[RN Hours Contract]]/Table39[[#This Row],[RN Hours]]</f>
        <v>0</v>
      </c>
      <c r="O61" s="3">
        <v>14.222222222222221</v>
      </c>
      <c r="P61" s="3">
        <v>0</v>
      </c>
      <c r="Q61" s="4">
        <f>Table39[[#This Row],[RN Admin Hours Contract]]/Table39[[#This Row],[RN Admin Hours]]</f>
        <v>0</v>
      </c>
      <c r="R61" s="3">
        <v>4.9777777777777779</v>
      </c>
      <c r="S61" s="3">
        <v>0</v>
      </c>
      <c r="T61" s="4">
        <f>Table39[[#This Row],[RN DON Hours Contract]]/Table39[[#This Row],[RN DON Hours]]</f>
        <v>0</v>
      </c>
      <c r="U61" s="3">
        <f>SUM(Table39[[#This Row],[LPN Hours]], Table39[[#This Row],[LPN Admin Hours]])</f>
        <v>83.183333333333337</v>
      </c>
      <c r="V61" s="3">
        <f>Table39[[#This Row],[LPN Hours Contract]]+Table39[[#This Row],[LPN Admin Hours Contract]]</f>
        <v>0</v>
      </c>
      <c r="W61" s="4">
        <f t="shared" si="4"/>
        <v>0</v>
      </c>
      <c r="X61" s="3">
        <v>83.183333333333337</v>
      </c>
      <c r="Y61" s="3">
        <v>0</v>
      </c>
      <c r="Z61" s="4">
        <f>Table39[[#This Row],[LPN Hours Contract]]/Table39[[#This Row],[LPN Hours]]</f>
        <v>0</v>
      </c>
      <c r="AA61" s="3">
        <v>0</v>
      </c>
      <c r="AB61" s="3">
        <v>0</v>
      </c>
      <c r="AC61" s="4">
        <v>0</v>
      </c>
      <c r="AD61" s="3">
        <f>SUM(Table39[[#This Row],[CNA Hours]], Table39[[#This Row],[NA in Training Hours]], Table39[[#This Row],[Med Aide/Tech Hours]])</f>
        <v>134.74722222222223</v>
      </c>
      <c r="AE61" s="3">
        <f>SUM(Table39[[#This Row],[CNA Hours Contract]], Table39[[#This Row],[NA in Training Hours Contract]], Table39[[#This Row],[Med Aide/Tech Hours Contract]])</f>
        <v>0</v>
      </c>
      <c r="AF61" s="4">
        <f>Table39[[#This Row],[CNA/NA/Med Aide Contract Hours]]/Table39[[#This Row],[Total CNA, NA in Training, Med Aide/Tech Hours]]</f>
        <v>0</v>
      </c>
      <c r="AG61" s="3">
        <v>134.74722222222223</v>
      </c>
      <c r="AH61" s="3">
        <v>0</v>
      </c>
      <c r="AI61" s="4">
        <f>Table39[[#This Row],[CNA Hours Contract]]/Table39[[#This Row],[CNA Hours]]</f>
        <v>0</v>
      </c>
      <c r="AJ61" s="3">
        <v>0</v>
      </c>
      <c r="AK61" s="3">
        <v>0</v>
      </c>
      <c r="AL61" s="4">
        <v>0</v>
      </c>
      <c r="AM61" s="3">
        <v>0</v>
      </c>
      <c r="AN61" s="3">
        <v>0</v>
      </c>
      <c r="AO61" s="4">
        <v>0</v>
      </c>
      <c r="AP61" s="1" t="s">
        <v>59</v>
      </c>
      <c r="AQ61" s="1">
        <v>4</v>
      </c>
    </row>
    <row r="62" spans="1:43" x14ac:dyDescent="0.2">
      <c r="A62" s="1" t="s">
        <v>407</v>
      </c>
      <c r="B62" s="1" t="s">
        <v>471</v>
      </c>
      <c r="C62" s="1" t="s">
        <v>911</v>
      </c>
      <c r="D62" s="1" t="s">
        <v>1063</v>
      </c>
      <c r="E62" s="3">
        <v>80.522222222222226</v>
      </c>
      <c r="F62" s="3">
        <f t="shared" si="0"/>
        <v>273.67455555555557</v>
      </c>
      <c r="G62" s="3">
        <f>SUM(Table39[[#This Row],[RN Hours Contract (W/ Admin, DON)]], Table39[[#This Row],[LPN Contract Hours (w/ Admin)]], Table39[[#This Row],[CNA/NA/Med Aide Contract Hours]])</f>
        <v>93.967111111111109</v>
      </c>
      <c r="H62" s="4">
        <f>Table39[[#This Row],[Total Contract Hours]]/Table39[[#This Row],[Total Hours Nurse Staffing]]</f>
        <v>0.34335348026914364</v>
      </c>
      <c r="I62" s="3">
        <f>SUM(Table39[[#This Row],[RN Hours]], Table39[[#This Row],[RN Admin Hours]], Table39[[#This Row],[RN DON Hours]])</f>
        <v>33.507111111111115</v>
      </c>
      <c r="J62" s="3">
        <f t="shared" si="3"/>
        <v>5.7847777777777774</v>
      </c>
      <c r="K62" s="4">
        <f>Table39[[#This Row],[RN Hours Contract (W/ Admin, DON)]]/Table39[[#This Row],[RN Hours (w/ Admin, DON)]]</f>
        <v>0.17264328633391252</v>
      </c>
      <c r="L62" s="3">
        <v>19.690444444444445</v>
      </c>
      <c r="M62" s="3">
        <v>5.7847777777777774</v>
      </c>
      <c r="N62" s="4">
        <f>Table39[[#This Row],[RN Hours Contract]]/Table39[[#This Row],[RN Hours]]</f>
        <v>0.29378604399200964</v>
      </c>
      <c r="O62" s="3">
        <v>8.75</v>
      </c>
      <c r="P62" s="3">
        <v>0</v>
      </c>
      <c r="Q62" s="4">
        <f>Table39[[#This Row],[RN Admin Hours Contract]]/Table39[[#This Row],[RN Admin Hours]]</f>
        <v>0</v>
      </c>
      <c r="R62" s="3">
        <v>5.0666666666666664</v>
      </c>
      <c r="S62" s="3">
        <v>0</v>
      </c>
      <c r="T62" s="4">
        <f>Table39[[#This Row],[RN DON Hours Contract]]/Table39[[#This Row],[RN DON Hours]]</f>
        <v>0</v>
      </c>
      <c r="U62" s="3">
        <f>SUM(Table39[[#This Row],[LPN Hours]], Table39[[#This Row],[LPN Admin Hours]])</f>
        <v>87.632222222222225</v>
      </c>
      <c r="V62" s="3">
        <f>Table39[[#This Row],[LPN Hours Contract]]+Table39[[#This Row],[LPN Admin Hours Contract]]</f>
        <v>43.709555555555553</v>
      </c>
      <c r="W62" s="4">
        <f t="shared" si="4"/>
        <v>0.49878405964320577</v>
      </c>
      <c r="X62" s="3">
        <v>78.323777777777778</v>
      </c>
      <c r="Y62" s="3">
        <v>43.709555555555553</v>
      </c>
      <c r="Z62" s="4">
        <f>Table39[[#This Row],[LPN Hours Contract]]/Table39[[#This Row],[LPN Hours]]</f>
        <v>0.55806240193839241</v>
      </c>
      <c r="AA62" s="3">
        <v>9.3084444444444454</v>
      </c>
      <c r="AB62" s="3">
        <v>0</v>
      </c>
      <c r="AC62" s="4">
        <f>Table39[[#This Row],[LPN Admin Hours Contract]]/Table39[[#This Row],[LPN Admin Hours]]</f>
        <v>0</v>
      </c>
      <c r="AD62" s="3">
        <f>SUM(Table39[[#This Row],[CNA Hours]], Table39[[#This Row],[NA in Training Hours]], Table39[[#This Row],[Med Aide/Tech Hours]])</f>
        <v>152.53522222222225</v>
      </c>
      <c r="AE62" s="3">
        <f>SUM(Table39[[#This Row],[CNA Hours Contract]], Table39[[#This Row],[NA in Training Hours Contract]], Table39[[#This Row],[Med Aide/Tech Hours Contract]])</f>
        <v>44.472777777777779</v>
      </c>
      <c r="AF62" s="4">
        <f>Table39[[#This Row],[CNA/NA/Med Aide Contract Hours]]/Table39[[#This Row],[Total CNA, NA in Training, Med Aide/Tech Hours]]</f>
        <v>0.29155743263668787</v>
      </c>
      <c r="AG62" s="3">
        <v>135.95377777777779</v>
      </c>
      <c r="AH62" s="3">
        <v>44.337555555555554</v>
      </c>
      <c r="AI62" s="4">
        <f>Table39[[#This Row],[CNA Hours Contract]]/Table39[[#This Row],[CNA Hours]]</f>
        <v>0.32612227685226347</v>
      </c>
      <c r="AJ62" s="3">
        <v>0</v>
      </c>
      <c r="AK62" s="3">
        <v>0</v>
      </c>
      <c r="AL62" s="4">
        <v>0</v>
      </c>
      <c r="AM62" s="3">
        <v>16.58144444444445</v>
      </c>
      <c r="AN62" s="3">
        <v>0.13522222222222222</v>
      </c>
      <c r="AO62" s="4">
        <f>Table39[[#This Row],[Med Aide/Tech Hours Contract]]/Table39[[#This Row],[Med Aide/Tech Hours]]</f>
        <v>8.1550327340467552E-3</v>
      </c>
      <c r="AP62" s="1" t="s">
        <v>60</v>
      </c>
      <c r="AQ62" s="1">
        <v>4</v>
      </c>
    </row>
    <row r="63" spans="1:43" x14ac:dyDescent="0.2">
      <c r="A63" s="1" t="s">
        <v>407</v>
      </c>
      <c r="B63" s="1" t="s">
        <v>472</v>
      </c>
      <c r="C63" s="1" t="s">
        <v>912</v>
      </c>
      <c r="D63" s="1" t="s">
        <v>1064</v>
      </c>
      <c r="E63" s="3">
        <v>81.266666666666666</v>
      </c>
      <c r="F63" s="3">
        <f t="shared" si="0"/>
        <v>254.23711111111112</v>
      </c>
      <c r="G63" s="3">
        <f>SUM(Table39[[#This Row],[RN Hours Contract (W/ Admin, DON)]], Table39[[#This Row],[LPN Contract Hours (w/ Admin)]], Table39[[#This Row],[CNA/NA/Med Aide Contract Hours]])</f>
        <v>3.4009999999999998</v>
      </c>
      <c r="H63" s="4">
        <f>Table39[[#This Row],[Total Contract Hours]]/Table39[[#This Row],[Total Hours Nurse Staffing]]</f>
        <v>1.3377275981214385E-2</v>
      </c>
      <c r="I63" s="3">
        <f>SUM(Table39[[#This Row],[RN Hours]], Table39[[#This Row],[RN Admin Hours]], Table39[[#This Row],[RN DON Hours]])</f>
        <v>33.049999999999997</v>
      </c>
      <c r="J63" s="3">
        <f t="shared" si="3"/>
        <v>0</v>
      </c>
      <c r="K63" s="4">
        <f>Table39[[#This Row],[RN Hours Contract (W/ Admin, DON)]]/Table39[[#This Row],[RN Hours (w/ Admin, DON)]]</f>
        <v>0</v>
      </c>
      <c r="L63" s="3">
        <v>18.033333333333335</v>
      </c>
      <c r="M63" s="3">
        <v>0</v>
      </c>
      <c r="N63" s="4">
        <f>Table39[[#This Row],[RN Hours Contract]]/Table39[[#This Row],[RN Hours]]</f>
        <v>0</v>
      </c>
      <c r="O63" s="3">
        <v>11.994444444444444</v>
      </c>
      <c r="P63" s="3">
        <v>0</v>
      </c>
      <c r="Q63" s="4">
        <f>Table39[[#This Row],[RN Admin Hours Contract]]/Table39[[#This Row],[RN Admin Hours]]</f>
        <v>0</v>
      </c>
      <c r="R63" s="3">
        <v>3.0222222222222221</v>
      </c>
      <c r="S63" s="3">
        <v>0</v>
      </c>
      <c r="T63" s="4">
        <f>Table39[[#This Row],[RN DON Hours Contract]]/Table39[[#This Row],[RN DON Hours]]</f>
        <v>0</v>
      </c>
      <c r="U63" s="3">
        <f>SUM(Table39[[#This Row],[LPN Hours]], Table39[[#This Row],[LPN Admin Hours]])</f>
        <v>65.322222222222223</v>
      </c>
      <c r="V63" s="3">
        <f>Table39[[#This Row],[LPN Hours Contract]]+Table39[[#This Row],[LPN Admin Hours Contract]]</f>
        <v>0.1361111111111111</v>
      </c>
      <c r="W63" s="4">
        <f t="shared" si="4"/>
        <v>2.0836877019901343E-3</v>
      </c>
      <c r="X63" s="3">
        <v>60.091666666666669</v>
      </c>
      <c r="Y63" s="3">
        <v>0.1361111111111111</v>
      </c>
      <c r="Z63" s="4">
        <f>Table39[[#This Row],[LPN Hours Contract]]/Table39[[#This Row],[LPN Hours]]</f>
        <v>2.2650580132205426E-3</v>
      </c>
      <c r="AA63" s="3">
        <v>5.2305555555555552</v>
      </c>
      <c r="AB63" s="3">
        <v>0</v>
      </c>
      <c r="AC63" s="4">
        <f>Table39[[#This Row],[LPN Admin Hours Contract]]/Table39[[#This Row],[LPN Admin Hours]]</f>
        <v>0</v>
      </c>
      <c r="AD63" s="3">
        <f>SUM(Table39[[#This Row],[CNA Hours]], Table39[[#This Row],[NA in Training Hours]], Table39[[#This Row],[Med Aide/Tech Hours]])</f>
        <v>155.86488888888888</v>
      </c>
      <c r="AE63" s="3">
        <f>SUM(Table39[[#This Row],[CNA Hours Contract]], Table39[[#This Row],[NA in Training Hours Contract]], Table39[[#This Row],[Med Aide/Tech Hours Contract]])</f>
        <v>3.2648888888888887</v>
      </c>
      <c r="AF63" s="4">
        <f>Table39[[#This Row],[CNA/NA/Med Aide Contract Hours]]/Table39[[#This Row],[Total CNA, NA in Training, Med Aide/Tech Hours]]</f>
        <v>2.0946916987932569E-2</v>
      </c>
      <c r="AG63" s="3">
        <v>155.86488888888888</v>
      </c>
      <c r="AH63" s="3">
        <v>3.2648888888888887</v>
      </c>
      <c r="AI63" s="4">
        <f>Table39[[#This Row],[CNA Hours Contract]]/Table39[[#This Row],[CNA Hours]]</f>
        <v>2.0946916987932569E-2</v>
      </c>
      <c r="AJ63" s="3">
        <v>0</v>
      </c>
      <c r="AK63" s="3">
        <v>0</v>
      </c>
      <c r="AL63" s="4">
        <v>0</v>
      </c>
      <c r="AM63" s="3">
        <v>0</v>
      </c>
      <c r="AN63" s="3">
        <v>0</v>
      </c>
      <c r="AO63" s="4">
        <v>0</v>
      </c>
      <c r="AP63" s="1" t="s">
        <v>61</v>
      </c>
      <c r="AQ63" s="1">
        <v>4</v>
      </c>
    </row>
    <row r="64" spans="1:43" x14ac:dyDescent="0.2">
      <c r="A64" s="1" t="s">
        <v>407</v>
      </c>
      <c r="B64" s="1" t="s">
        <v>473</v>
      </c>
      <c r="C64" s="1" t="s">
        <v>832</v>
      </c>
      <c r="D64" s="1" t="s">
        <v>1065</v>
      </c>
      <c r="E64" s="3">
        <v>58.544444444444444</v>
      </c>
      <c r="F64" s="3">
        <f t="shared" si="0"/>
        <v>195.48577777777777</v>
      </c>
      <c r="G64" s="3">
        <f>SUM(Table39[[#This Row],[RN Hours Contract (W/ Admin, DON)]], Table39[[#This Row],[LPN Contract Hours (w/ Admin)]], Table39[[#This Row],[CNA/NA/Med Aide Contract Hours]])</f>
        <v>12.155444444444445</v>
      </c>
      <c r="H64" s="4">
        <f>Table39[[#This Row],[Total Contract Hours]]/Table39[[#This Row],[Total Hours Nurse Staffing]]</f>
        <v>6.2180709935135949E-2</v>
      </c>
      <c r="I64" s="3">
        <f>SUM(Table39[[#This Row],[RN Hours]], Table39[[#This Row],[RN Admin Hours]], Table39[[#This Row],[RN DON Hours]])</f>
        <v>35.724000000000004</v>
      </c>
      <c r="J64" s="3">
        <f t="shared" si="3"/>
        <v>0.16666666666666666</v>
      </c>
      <c r="K64" s="4">
        <f>Table39[[#This Row],[RN Hours Contract (W/ Admin, DON)]]/Table39[[#This Row],[RN Hours (w/ Admin, DON)]]</f>
        <v>4.6653976784981144E-3</v>
      </c>
      <c r="L64" s="3">
        <v>10.893111111111111</v>
      </c>
      <c r="M64" s="3">
        <v>0.16666666666666666</v>
      </c>
      <c r="N64" s="4">
        <f>Table39[[#This Row],[RN Hours Contract]]/Table39[[#This Row],[RN Hours]]</f>
        <v>1.5300189722352557E-2</v>
      </c>
      <c r="O64" s="3">
        <v>19.675333333333334</v>
      </c>
      <c r="P64" s="3">
        <v>0</v>
      </c>
      <c r="Q64" s="4">
        <f>Table39[[#This Row],[RN Admin Hours Contract]]/Table39[[#This Row],[RN Admin Hours]]</f>
        <v>0</v>
      </c>
      <c r="R64" s="3">
        <v>5.1555555555555559</v>
      </c>
      <c r="S64" s="3">
        <v>0</v>
      </c>
      <c r="T64" s="4">
        <f>Table39[[#This Row],[RN DON Hours Contract]]/Table39[[#This Row],[RN DON Hours]]</f>
        <v>0</v>
      </c>
      <c r="U64" s="3">
        <f>SUM(Table39[[#This Row],[LPN Hours]], Table39[[#This Row],[LPN Admin Hours]])</f>
        <v>37.581444444444443</v>
      </c>
      <c r="V64" s="3">
        <f>Table39[[#This Row],[LPN Hours Contract]]+Table39[[#This Row],[LPN Admin Hours Contract]]</f>
        <v>11.235000000000001</v>
      </c>
      <c r="W64" s="4">
        <f t="shared" si="4"/>
        <v>0.29895072331794953</v>
      </c>
      <c r="X64" s="3">
        <v>37.57288888888889</v>
      </c>
      <c r="Y64" s="3">
        <v>11.235000000000001</v>
      </c>
      <c r="Z64" s="4">
        <f>Table39[[#This Row],[LPN Hours Contract]]/Table39[[#This Row],[LPN Hours]]</f>
        <v>0.29901879605862386</v>
      </c>
      <c r="AA64" s="3">
        <v>8.5555555555555558E-3</v>
      </c>
      <c r="AB64" s="3">
        <v>0</v>
      </c>
      <c r="AC64" s="4">
        <f>Table39[[#This Row],[LPN Admin Hours Contract]]/Table39[[#This Row],[LPN Admin Hours]]</f>
        <v>0</v>
      </c>
      <c r="AD64" s="3">
        <f>SUM(Table39[[#This Row],[CNA Hours]], Table39[[#This Row],[NA in Training Hours]], Table39[[#This Row],[Med Aide/Tech Hours]])</f>
        <v>122.18033333333332</v>
      </c>
      <c r="AE64" s="3">
        <f>SUM(Table39[[#This Row],[CNA Hours Contract]], Table39[[#This Row],[NA in Training Hours Contract]], Table39[[#This Row],[Med Aide/Tech Hours Contract]])</f>
        <v>0.75377777777777777</v>
      </c>
      <c r="AF64" s="4">
        <f>Table39[[#This Row],[CNA/NA/Med Aide Contract Hours]]/Table39[[#This Row],[Total CNA, NA in Training, Med Aide/Tech Hours]]</f>
        <v>6.1693871445031622E-3</v>
      </c>
      <c r="AG64" s="3">
        <v>122.18033333333332</v>
      </c>
      <c r="AH64" s="3">
        <v>0.75377777777777777</v>
      </c>
      <c r="AI64" s="4">
        <f>Table39[[#This Row],[CNA Hours Contract]]/Table39[[#This Row],[CNA Hours]]</f>
        <v>6.1693871445031622E-3</v>
      </c>
      <c r="AJ64" s="3">
        <v>0</v>
      </c>
      <c r="AK64" s="3">
        <v>0</v>
      </c>
      <c r="AL64" s="4">
        <v>0</v>
      </c>
      <c r="AM64" s="3">
        <v>0</v>
      </c>
      <c r="AN64" s="3">
        <v>0</v>
      </c>
      <c r="AO64" s="4">
        <v>0</v>
      </c>
      <c r="AP64" s="1" t="s">
        <v>62</v>
      </c>
      <c r="AQ64" s="1">
        <v>4</v>
      </c>
    </row>
    <row r="65" spans="1:43" x14ac:dyDescent="0.2">
      <c r="A65" s="1" t="s">
        <v>407</v>
      </c>
      <c r="B65" s="1" t="s">
        <v>474</v>
      </c>
      <c r="C65" s="1" t="s">
        <v>913</v>
      </c>
      <c r="D65" s="1" t="s">
        <v>1049</v>
      </c>
      <c r="E65" s="3">
        <v>78.5</v>
      </c>
      <c r="F65" s="3">
        <f t="shared" si="0"/>
        <v>251.25888888888889</v>
      </c>
      <c r="G65" s="3">
        <f>SUM(Table39[[#This Row],[RN Hours Contract (W/ Admin, DON)]], Table39[[#This Row],[LPN Contract Hours (w/ Admin)]], Table39[[#This Row],[CNA/NA/Med Aide Contract Hours]])</f>
        <v>106.20622222222222</v>
      </c>
      <c r="H65" s="4">
        <f>Table39[[#This Row],[Total Contract Hours]]/Table39[[#This Row],[Total Hours Nurse Staffing]]</f>
        <v>0.42269637779536823</v>
      </c>
      <c r="I65" s="3">
        <f>SUM(Table39[[#This Row],[RN Hours]], Table39[[#This Row],[RN Admin Hours]], Table39[[#This Row],[RN DON Hours]])</f>
        <v>27.213777777777779</v>
      </c>
      <c r="J65" s="3">
        <f t="shared" si="3"/>
        <v>0.39266666666666661</v>
      </c>
      <c r="K65" s="4">
        <f>Table39[[#This Row],[RN Hours Contract (W/ Admin, DON)]]/Table39[[#This Row],[RN Hours (w/ Admin, DON)]]</f>
        <v>1.442896571997844E-2</v>
      </c>
      <c r="L65" s="3">
        <v>8.8956666666666671</v>
      </c>
      <c r="M65" s="3">
        <v>0.39266666666666661</v>
      </c>
      <c r="N65" s="4">
        <f>Table39[[#This Row],[RN Hours Contract]]/Table39[[#This Row],[RN Hours]]</f>
        <v>4.4141342226552242E-2</v>
      </c>
      <c r="O65" s="3">
        <v>14.051444444444446</v>
      </c>
      <c r="P65" s="3">
        <v>0</v>
      </c>
      <c r="Q65" s="4">
        <f>Table39[[#This Row],[RN Admin Hours Contract]]/Table39[[#This Row],[RN Admin Hours]]</f>
        <v>0</v>
      </c>
      <c r="R65" s="3">
        <v>4.2666666666666666</v>
      </c>
      <c r="S65" s="3">
        <v>0</v>
      </c>
      <c r="T65" s="4">
        <f>Table39[[#This Row],[RN DON Hours Contract]]/Table39[[#This Row],[RN DON Hours]]</f>
        <v>0</v>
      </c>
      <c r="U65" s="3">
        <f>SUM(Table39[[#This Row],[LPN Hours]], Table39[[#This Row],[LPN Admin Hours]])</f>
        <v>38.602222222222224</v>
      </c>
      <c r="V65" s="3">
        <f>Table39[[#This Row],[LPN Hours Contract]]+Table39[[#This Row],[LPN Admin Hours Contract]]</f>
        <v>5.2883333333333331</v>
      </c>
      <c r="W65" s="4">
        <f t="shared" si="4"/>
        <v>0.13699556732485174</v>
      </c>
      <c r="X65" s="3">
        <v>33.381888888888888</v>
      </c>
      <c r="Y65" s="3">
        <v>5.2883333333333331</v>
      </c>
      <c r="Z65" s="4">
        <f>Table39[[#This Row],[LPN Hours Contract]]/Table39[[#This Row],[LPN Hours]]</f>
        <v>0.15841923597958973</v>
      </c>
      <c r="AA65" s="3">
        <v>5.2203333333333335</v>
      </c>
      <c r="AB65" s="3">
        <v>0</v>
      </c>
      <c r="AC65" s="4">
        <f>Table39[[#This Row],[LPN Admin Hours Contract]]/Table39[[#This Row],[LPN Admin Hours]]</f>
        <v>0</v>
      </c>
      <c r="AD65" s="3">
        <f>SUM(Table39[[#This Row],[CNA Hours]], Table39[[#This Row],[NA in Training Hours]], Table39[[#This Row],[Med Aide/Tech Hours]])</f>
        <v>185.44288888888889</v>
      </c>
      <c r="AE65" s="3">
        <f>SUM(Table39[[#This Row],[CNA Hours Contract]], Table39[[#This Row],[NA in Training Hours Contract]], Table39[[#This Row],[Med Aide/Tech Hours Contract]])</f>
        <v>100.52522222222223</v>
      </c>
      <c r="AF65" s="4">
        <f>Table39[[#This Row],[CNA/NA/Med Aide Contract Hours]]/Table39[[#This Row],[Total CNA, NA in Training, Med Aide/Tech Hours]]</f>
        <v>0.54208183891296868</v>
      </c>
      <c r="AG65" s="3">
        <v>140.45255555555556</v>
      </c>
      <c r="AH65" s="3">
        <v>85.664888888888896</v>
      </c>
      <c r="AI65" s="4">
        <f>Table39[[#This Row],[CNA Hours Contract]]/Table39[[#This Row],[CNA Hours]]</f>
        <v>0.60992047136518224</v>
      </c>
      <c r="AJ65" s="3">
        <v>0</v>
      </c>
      <c r="AK65" s="3">
        <v>0</v>
      </c>
      <c r="AL65" s="4">
        <v>0</v>
      </c>
      <c r="AM65" s="3">
        <v>44.990333333333332</v>
      </c>
      <c r="AN65" s="3">
        <v>14.860333333333337</v>
      </c>
      <c r="AO65" s="4">
        <f>Table39[[#This Row],[Med Aide/Tech Hours Contract]]/Table39[[#This Row],[Med Aide/Tech Hours]]</f>
        <v>0.33030058308821902</v>
      </c>
      <c r="AP65" s="1" t="s">
        <v>63</v>
      </c>
      <c r="AQ65" s="1">
        <v>4</v>
      </c>
    </row>
    <row r="66" spans="1:43" x14ac:dyDescent="0.2">
      <c r="A66" s="1" t="s">
        <v>407</v>
      </c>
      <c r="B66" s="1" t="s">
        <v>475</v>
      </c>
      <c r="C66" s="1" t="s">
        <v>824</v>
      </c>
      <c r="D66" s="1" t="s">
        <v>1045</v>
      </c>
      <c r="E66" s="3">
        <v>66.955555555555549</v>
      </c>
      <c r="F66" s="3">
        <f t="shared" ref="F66:F129" si="5">SUM(I66,U66,AD66)</f>
        <v>205.52044444444442</v>
      </c>
      <c r="G66" s="3">
        <f>SUM(Table39[[#This Row],[RN Hours Contract (W/ Admin, DON)]], Table39[[#This Row],[LPN Contract Hours (w/ Admin)]], Table39[[#This Row],[CNA/NA/Med Aide Contract Hours]])</f>
        <v>46.602777777777781</v>
      </c>
      <c r="H66" s="4">
        <f>Table39[[#This Row],[Total Contract Hours]]/Table39[[#This Row],[Total Hours Nurse Staffing]]</f>
        <v>0.22675494841281002</v>
      </c>
      <c r="I66" s="3">
        <f>SUM(Table39[[#This Row],[RN Hours]], Table39[[#This Row],[RN Admin Hours]], Table39[[#This Row],[RN DON Hours]])</f>
        <v>38.150222222222219</v>
      </c>
      <c r="J66" s="3">
        <f t="shared" si="3"/>
        <v>2.3944444444444444</v>
      </c>
      <c r="K66" s="4">
        <f>Table39[[#This Row],[RN Hours Contract (W/ Admin, DON)]]/Table39[[#This Row],[RN Hours (w/ Admin, DON)]]</f>
        <v>6.2763577902560638E-2</v>
      </c>
      <c r="L66" s="3">
        <v>19.513888888888889</v>
      </c>
      <c r="M66" s="3">
        <v>1.8722222222222222</v>
      </c>
      <c r="N66" s="4">
        <f>Table39[[#This Row],[RN Hours Contract]]/Table39[[#This Row],[RN Hours]]</f>
        <v>9.5943060498220642E-2</v>
      </c>
      <c r="O66" s="3">
        <v>14.800222222222223</v>
      </c>
      <c r="P66" s="3">
        <v>0</v>
      </c>
      <c r="Q66" s="4">
        <f>Table39[[#This Row],[RN Admin Hours Contract]]/Table39[[#This Row],[RN Admin Hours]]</f>
        <v>0</v>
      </c>
      <c r="R66" s="3">
        <v>3.8361111111111112</v>
      </c>
      <c r="S66" s="3">
        <v>0.52222222222222225</v>
      </c>
      <c r="T66" s="4">
        <f>Table39[[#This Row],[RN DON Hours Contract]]/Table39[[#This Row],[RN DON Hours]]</f>
        <v>0.13613323678493847</v>
      </c>
      <c r="U66" s="3">
        <f>SUM(Table39[[#This Row],[LPN Hours]], Table39[[#This Row],[LPN Admin Hours]])</f>
        <v>51.859777777777779</v>
      </c>
      <c r="V66" s="3">
        <f>Table39[[#This Row],[LPN Hours Contract]]+Table39[[#This Row],[LPN Admin Hours Contract]]</f>
        <v>8.4277777777777771</v>
      </c>
      <c r="W66" s="4">
        <f t="shared" si="4"/>
        <v>0.16251087333793263</v>
      </c>
      <c r="X66" s="3">
        <v>51.859777777777779</v>
      </c>
      <c r="Y66" s="3">
        <v>8.4277777777777771</v>
      </c>
      <c r="Z66" s="4">
        <f>Table39[[#This Row],[LPN Hours Contract]]/Table39[[#This Row],[LPN Hours]]</f>
        <v>0.16251087333793263</v>
      </c>
      <c r="AA66" s="3">
        <v>0</v>
      </c>
      <c r="AB66" s="3">
        <v>0</v>
      </c>
      <c r="AC66" s="4">
        <v>0</v>
      </c>
      <c r="AD66" s="3">
        <f>SUM(Table39[[#This Row],[CNA Hours]], Table39[[#This Row],[NA in Training Hours]], Table39[[#This Row],[Med Aide/Tech Hours]])</f>
        <v>115.51044444444443</v>
      </c>
      <c r="AE66" s="3">
        <f>SUM(Table39[[#This Row],[CNA Hours Contract]], Table39[[#This Row],[NA in Training Hours Contract]], Table39[[#This Row],[Med Aide/Tech Hours Contract]])</f>
        <v>35.780555555555559</v>
      </c>
      <c r="AF66" s="4">
        <f>Table39[[#This Row],[CNA/NA/Med Aide Contract Hours]]/Table39[[#This Row],[Total CNA, NA in Training, Med Aide/Tech Hours]]</f>
        <v>0.30976034875153191</v>
      </c>
      <c r="AG66" s="3">
        <v>111.47677777777777</v>
      </c>
      <c r="AH66" s="3">
        <v>35.780555555555559</v>
      </c>
      <c r="AI66" s="4">
        <f>Table39[[#This Row],[CNA Hours Contract]]/Table39[[#This Row],[CNA Hours]]</f>
        <v>0.32096869203451445</v>
      </c>
      <c r="AJ66" s="3">
        <v>0</v>
      </c>
      <c r="AK66" s="3">
        <v>0</v>
      </c>
      <c r="AL66" s="4">
        <v>0</v>
      </c>
      <c r="AM66" s="3">
        <v>4.0336666666666661</v>
      </c>
      <c r="AN66" s="3">
        <v>0</v>
      </c>
      <c r="AO66" s="4">
        <f>Table39[[#This Row],[Med Aide/Tech Hours Contract]]/Table39[[#This Row],[Med Aide/Tech Hours]]</f>
        <v>0</v>
      </c>
      <c r="AP66" s="1" t="s">
        <v>64</v>
      </c>
      <c r="AQ66" s="1">
        <v>4</v>
      </c>
    </row>
    <row r="67" spans="1:43" x14ac:dyDescent="0.2">
      <c r="A67" s="1" t="s">
        <v>407</v>
      </c>
      <c r="B67" s="1" t="s">
        <v>476</v>
      </c>
      <c r="C67" s="1" t="s">
        <v>914</v>
      </c>
      <c r="D67" s="1" t="s">
        <v>1030</v>
      </c>
      <c r="E67" s="3">
        <v>74.488888888888894</v>
      </c>
      <c r="F67" s="3">
        <f t="shared" si="5"/>
        <v>244.37788888888886</v>
      </c>
      <c r="G67" s="3">
        <f>SUM(Table39[[#This Row],[RN Hours Contract (W/ Admin, DON)]], Table39[[#This Row],[LPN Contract Hours (w/ Admin)]], Table39[[#This Row],[CNA/NA/Med Aide Contract Hours]])</f>
        <v>32.254111111111115</v>
      </c>
      <c r="H67" s="4">
        <f>Table39[[#This Row],[Total Contract Hours]]/Table39[[#This Row],[Total Hours Nurse Staffing]]</f>
        <v>0.13198457216305715</v>
      </c>
      <c r="I67" s="3">
        <f>SUM(Table39[[#This Row],[RN Hours]], Table39[[#This Row],[RN Admin Hours]], Table39[[#This Row],[RN DON Hours]])</f>
        <v>29.314999999999998</v>
      </c>
      <c r="J67" s="3">
        <f t="shared" si="3"/>
        <v>1.1855555555555557</v>
      </c>
      <c r="K67" s="4">
        <f>Table39[[#This Row],[RN Hours Contract (W/ Admin, DON)]]/Table39[[#This Row],[RN Hours (w/ Admin, DON)]]</f>
        <v>4.044194288096728E-2</v>
      </c>
      <c r="L67" s="3">
        <v>14.959444444444443</v>
      </c>
      <c r="M67" s="3">
        <v>1.1855555555555557</v>
      </c>
      <c r="N67" s="4">
        <f>Table39[[#This Row],[RN Hours Contract]]/Table39[[#This Row],[RN Hours]]</f>
        <v>7.9251309094960462E-2</v>
      </c>
      <c r="O67" s="3">
        <v>9.7277777777777779</v>
      </c>
      <c r="P67" s="3">
        <v>0</v>
      </c>
      <c r="Q67" s="4">
        <f>Table39[[#This Row],[RN Admin Hours Contract]]/Table39[[#This Row],[RN Admin Hours]]</f>
        <v>0</v>
      </c>
      <c r="R67" s="3">
        <v>4.6277777777777782</v>
      </c>
      <c r="S67" s="3">
        <v>0</v>
      </c>
      <c r="T67" s="4">
        <f>Table39[[#This Row],[RN DON Hours Contract]]/Table39[[#This Row],[RN DON Hours]]</f>
        <v>0</v>
      </c>
      <c r="U67" s="3">
        <f>SUM(Table39[[#This Row],[LPN Hours]], Table39[[#This Row],[LPN Admin Hours]])</f>
        <v>42.815222222222218</v>
      </c>
      <c r="V67" s="3">
        <f>Table39[[#This Row],[LPN Hours Contract]]+Table39[[#This Row],[LPN Admin Hours Contract]]</f>
        <v>17.154333333333334</v>
      </c>
      <c r="W67" s="4">
        <f t="shared" si="4"/>
        <v>0.40065968230406118</v>
      </c>
      <c r="X67" s="3">
        <v>36.654111111111106</v>
      </c>
      <c r="Y67" s="3">
        <v>17.154333333333334</v>
      </c>
      <c r="Z67" s="4">
        <f>Table39[[#This Row],[LPN Hours Contract]]/Table39[[#This Row],[LPN Hours]]</f>
        <v>0.46800571104650995</v>
      </c>
      <c r="AA67" s="3">
        <v>6.1611111111111097</v>
      </c>
      <c r="AB67" s="3">
        <v>0</v>
      </c>
      <c r="AC67" s="4">
        <f>Table39[[#This Row],[LPN Admin Hours Contract]]/Table39[[#This Row],[LPN Admin Hours]]</f>
        <v>0</v>
      </c>
      <c r="AD67" s="3">
        <f>SUM(Table39[[#This Row],[CNA Hours]], Table39[[#This Row],[NA in Training Hours]], Table39[[#This Row],[Med Aide/Tech Hours]])</f>
        <v>172.24766666666665</v>
      </c>
      <c r="AE67" s="3">
        <f>SUM(Table39[[#This Row],[CNA Hours Contract]], Table39[[#This Row],[NA in Training Hours Contract]], Table39[[#This Row],[Med Aide/Tech Hours Contract]])</f>
        <v>13.914222222222222</v>
      </c>
      <c r="AF67" s="4">
        <f>Table39[[#This Row],[CNA/NA/Med Aide Contract Hours]]/Table39[[#This Row],[Total CNA, NA in Training, Med Aide/Tech Hours]]</f>
        <v>8.0780323423184586E-2</v>
      </c>
      <c r="AG67" s="3">
        <v>121.18122222222222</v>
      </c>
      <c r="AH67" s="3">
        <v>13.914222222222222</v>
      </c>
      <c r="AI67" s="4">
        <f>Table39[[#This Row],[CNA Hours Contract]]/Table39[[#This Row],[CNA Hours]]</f>
        <v>0.11482160327370118</v>
      </c>
      <c r="AJ67" s="3">
        <v>0</v>
      </c>
      <c r="AK67" s="3">
        <v>0</v>
      </c>
      <c r="AL67" s="4">
        <v>0</v>
      </c>
      <c r="AM67" s="3">
        <v>51.066444444444429</v>
      </c>
      <c r="AN67" s="3">
        <v>0</v>
      </c>
      <c r="AO67" s="4">
        <f>Table39[[#This Row],[Med Aide/Tech Hours Contract]]/Table39[[#This Row],[Med Aide/Tech Hours]]</f>
        <v>0</v>
      </c>
      <c r="AP67" s="1" t="s">
        <v>65</v>
      </c>
      <c r="AQ67" s="1">
        <v>4</v>
      </c>
    </row>
    <row r="68" spans="1:43" x14ac:dyDescent="0.2">
      <c r="A68" s="1" t="s">
        <v>407</v>
      </c>
      <c r="B68" s="1" t="s">
        <v>477</v>
      </c>
      <c r="C68" s="1" t="s">
        <v>873</v>
      </c>
      <c r="D68" s="1" t="s">
        <v>1046</v>
      </c>
      <c r="E68" s="3">
        <v>62.43333333333333</v>
      </c>
      <c r="F68" s="3">
        <f t="shared" si="5"/>
        <v>182.35322222222223</v>
      </c>
      <c r="G68" s="3">
        <f>SUM(Table39[[#This Row],[RN Hours Contract (W/ Admin, DON)]], Table39[[#This Row],[LPN Contract Hours (w/ Admin)]], Table39[[#This Row],[CNA/NA/Med Aide Contract Hours]])</f>
        <v>36.904111111111114</v>
      </c>
      <c r="H68" s="4">
        <f>Table39[[#This Row],[Total Contract Hours]]/Table39[[#This Row],[Total Hours Nurse Staffing]]</f>
        <v>0.20237707160523014</v>
      </c>
      <c r="I68" s="3">
        <f>SUM(Table39[[#This Row],[RN Hours]], Table39[[#This Row],[RN Admin Hours]], Table39[[#This Row],[RN DON Hours]])</f>
        <v>24.008222222222223</v>
      </c>
      <c r="J68" s="3">
        <f t="shared" si="3"/>
        <v>0.33333333333333331</v>
      </c>
      <c r="K68" s="4">
        <f>Table39[[#This Row],[RN Hours Contract (W/ Admin, DON)]]/Table39[[#This Row],[RN Hours (w/ Admin, DON)]]</f>
        <v>1.3884132288012439E-2</v>
      </c>
      <c r="L68" s="3">
        <v>7.9744444444444449</v>
      </c>
      <c r="M68" s="3">
        <v>0.33333333333333331</v>
      </c>
      <c r="N68" s="4">
        <f>Table39[[#This Row],[RN Hours Contract]]/Table39[[#This Row],[RN Hours]]</f>
        <v>4.1800195067576977E-2</v>
      </c>
      <c r="O68" s="3">
        <v>10.789333333333333</v>
      </c>
      <c r="P68" s="3">
        <v>0</v>
      </c>
      <c r="Q68" s="4">
        <f>Table39[[#This Row],[RN Admin Hours Contract]]/Table39[[#This Row],[RN Admin Hours]]</f>
        <v>0</v>
      </c>
      <c r="R68" s="3">
        <v>5.2444444444444445</v>
      </c>
      <c r="S68" s="3">
        <v>0</v>
      </c>
      <c r="T68" s="4">
        <f>Table39[[#This Row],[RN DON Hours Contract]]/Table39[[#This Row],[RN DON Hours]]</f>
        <v>0</v>
      </c>
      <c r="U68" s="3">
        <f>SUM(Table39[[#This Row],[LPN Hours]], Table39[[#This Row],[LPN Admin Hours]])</f>
        <v>53.88666666666667</v>
      </c>
      <c r="V68" s="3">
        <f>Table39[[#This Row],[LPN Hours Contract]]+Table39[[#This Row],[LPN Admin Hours Contract]]</f>
        <v>12.723444444444446</v>
      </c>
      <c r="W68" s="4">
        <f t="shared" si="4"/>
        <v>0.23611489133572519</v>
      </c>
      <c r="X68" s="3">
        <v>51.543666666666667</v>
      </c>
      <c r="Y68" s="3">
        <v>12.723444444444446</v>
      </c>
      <c r="Z68" s="4">
        <f>Table39[[#This Row],[LPN Hours Contract]]/Table39[[#This Row],[LPN Hours]]</f>
        <v>0.24684787224640167</v>
      </c>
      <c r="AA68" s="3">
        <v>2.3430000000000004</v>
      </c>
      <c r="AB68" s="3">
        <v>0</v>
      </c>
      <c r="AC68" s="4">
        <f>Table39[[#This Row],[LPN Admin Hours Contract]]/Table39[[#This Row],[LPN Admin Hours]]</f>
        <v>0</v>
      </c>
      <c r="AD68" s="3">
        <f>SUM(Table39[[#This Row],[CNA Hours]], Table39[[#This Row],[NA in Training Hours]], Table39[[#This Row],[Med Aide/Tech Hours]])</f>
        <v>104.45833333333334</v>
      </c>
      <c r="AE68" s="3">
        <f>SUM(Table39[[#This Row],[CNA Hours Contract]], Table39[[#This Row],[NA in Training Hours Contract]], Table39[[#This Row],[Med Aide/Tech Hours Contract]])</f>
        <v>23.847333333333335</v>
      </c>
      <c r="AF68" s="4">
        <f>Table39[[#This Row],[CNA/NA/Med Aide Contract Hours]]/Table39[[#This Row],[Total CNA, NA in Training, Med Aide/Tech Hours]]</f>
        <v>0.22829517351416034</v>
      </c>
      <c r="AG68" s="3">
        <v>81.974000000000004</v>
      </c>
      <c r="AH68" s="3">
        <v>23.847333333333335</v>
      </c>
      <c r="AI68" s="4">
        <f>Table39[[#This Row],[CNA Hours Contract]]/Table39[[#This Row],[CNA Hours]]</f>
        <v>0.29091337903888226</v>
      </c>
      <c r="AJ68" s="3">
        <v>0</v>
      </c>
      <c r="AK68" s="3">
        <v>0</v>
      </c>
      <c r="AL68" s="4">
        <v>0</v>
      </c>
      <c r="AM68" s="3">
        <v>22.484333333333332</v>
      </c>
      <c r="AN68" s="3">
        <v>0</v>
      </c>
      <c r="AO68" s="4">
        <f>Table39[[#This Row],[Med Aide/Tech Hours Contract]]/Table39[[#This Row],[Med Aide/Tech Hours]]</f>
        <v>0</v>
      </c>
      <c r="AP68" s="1" t="s">
        <v>66</v>
      </c>
      <c r="AQ68" s="1">
        <v>4</v>
      </c>
    </row>
    <row r="69" spans="1:43" x14ac:dyDescent="0.2">
      <c r="A69" s="1" t="s">
        <v>407</v>
      </c>
      <c r="B69" s="1" t="s">
        <v>478</v>
      </c>
      <c r="C69" s="1" t="s">
        <v>915</v>
      </c>
      <c r="D69" s="1" t="s">
        <v>1066</v>
      </c>
      <c r="E69" s="3">
        <v>85.788888888888891</v>
      </c>
      <c r="F69" s="3">
        <f t="shared" si="5"/>
        <v>323.3412222222222</v>
      </c>
      <c r="G69" s="3">
        <f>SUM(Table39[[#This Row],[RN Hours Contract (W/ Admin, DON)]], Table39[[#This Row],[LPN Contract Hours (w/ Admin)]], Table39[[#This Row],[CNA/NA/Med Aide Contract Hours]])</f>
        <v>32.831444444444443</v>
      </c>
      <c r="H69" s="4">
        <f>Table39[[#This Row],[Total Contract Hours]]/Table39[[#This Row],[Total Hours Nurse Staffing]]</f>
        <v>0.10153807243878242</v>
      </c>
      <c r="I69" s="3">
        <f>SUM(Table39[[#This Row],[RN Hours]], Table39[[#This Row],[RN Admin Hours]], Table39[[#This Row],[RN DON Hours]])</f>
        <v>29.607555555555553</v>
      </c>
      <c r="J69" s="3">
        <f t="shared" ref="J69:J132" si="6">SUM(M69,P69,S69)</f>
        <v>0.73333333333333328</v>
      </c>
      <c r="K69" s="4">
        <f>Table39[[#This Row],[RN Hours Contract (W/ Admin, DON)]]/Table39[[#This Row],[RN Hours (w/ Admin, DON)]]</f>
        <v>2.4768452497110346E-2</v>
      </c>
      <c r="L69" s="3">
        <v>14.601777777777778</v>
      </c>
      <c r="M69" s="3">
        <v>0.73333333333333328</v>
      </c>
      <c r="N69" s="4">
        <f>Table39[[#This Row],[RN Hours Contract]]/Table39[[#This Row],[RN Hours]]</f>
        <v>5.0222195166494184E-2</v>
      </c>
      <c r="O69" s="3">
        <v>13.305777777777775</v>
      </c>
      <c r="P69" s="3">
        <v>0</v>
      </c>
      <c r="Q69" s="4">
        <f>Table39[[#This Row],[RN Admin Hours Contract]]/Table39[[#This Row],[RN Admin Hours]]</f>
        <v>0</v>
      </c>
      <c r="R69" s="3">
        <v>1.7</v>
      </c>
      <c r="S69" s="3">
        <v>0</v>
      </c>
      <c r="T69" s="4">
        <f>Table39[[#This Row],[RN DON Hours Contract]]/Table39[[#This Row],[RN DON Hours]]</f>
        <v>0</v>
      </c>
      <c r="U69" s="3">
        <f>SUM(Table39[[#This Row],[LPN Hours]], Table39[[#This Row],[LPN Admin Hours]])</f>
        <v>85.814444444444447</v>
      </c>
      <c r="V69" s="3">
        <f>Table39[[#This Row],[LPN Hours Contract]]+Table39[[#This Row],[LPN Admin Hours Contract]]</f>
        <v>18.764777777777777</v>
      </c>
      <c r="W69" s="4">
        <f t="shared" ref="W69:W132" si="7">V69/U69</f>
        <v>0.21866689109577511</v>
      </c>
      <c r="X69" s="3">
        <v>76.600444444444449</v>
      </c>
      <c r="Y69" s="3">
        <v>18.764777777777777</v>
      </c>
      <c r="Z69" s="4">
        <f>Table39[[#This Row],[LPN Hours Contract]]/Table39[[#This Row],[LPN Hours]]</f>
        <v>0.24496956791663521</v>
      </c>
      <c r="AA69" s="3">
        <v>9.2140000000000004</v>
      </c>
      <c r="AB69" s="3">
        <v>0</v>
      </c>
      <c r="AC69" s="4">
        <f>Table39[[#This Row],[LPN Admin Hours Contract]]/Table39[[#This Row],[LPN Admin Hours]]</f>
        <v>0</v>
      </c>
      <c r="AD69" s="3">
        <f>SUM(Table39[[#This Row],[CNA Hours]], Table39[[#This Row],[NA in Training Hours]], Table39[[#This Row],[Med Aide/Tech Hours]])</f>
        <v>207.9192222222222</v>
      </c>
      <c r="AE69" s="3">
        <f>SUM(Table39[[#This Row],[CNA Hours Contract]], Table39[[#This Row],[NA in Training Hours Contract]], Table39[[#This Row],[Med Aide/Tech Hours Contract]])</f>
        <v>13.333333333333334</v>
      </c>
      <c r="AF69" s="4">
        <f>Table39[[#This Row],[CNA/NA/Med Aide Contract Hours]]/Table39[[#This Row],[Total CNA, NA in Training, Med Aide/Tech Hours]]</f>
        <v>6.4127468306334784E-2</v>
      </c>
      <c r="AG69" s="3">
        <v>182.35411111111111</v>
      </c>
      <c r="AH69" s="3">
        <v>13.333333333333334</v>
      </c>
      <c r="AI69" s="4">
        <f>Table39[[#This Row],[CNA Hours Contract]]/Table39[[#This Row],[CNA Hours]]</f>
        <v>7.3117810462793087E-2</v>
      </c>
      <c r="AJ69" s="3">
        <v>0.27244444444444449</v>
      </c>
      <c r="AK69" s="3">
        <v>0</v>
      </c>
      <c r="AL69" s="4">
        <f>Table39[[#This Row],[NA in Training Hours Contract]]/Table39[[#This Row],[NA in Training Hours]]</f>
        <v>0</v>
      </c>
      <c r="AM69" s="3">
        <v>25.292666666666669</v>
      </c>
      <c r="AN69" s="3">
        <v>0</v>
      </c>
      <c r="AO69" s="4">
        <f>Table39[[#This Row],[Med Aide/Tech Hours Contract]]/Table39[[#This Row],[Med Aide/Tech Hours]]</f>
        <v>0</v>
      </c>
      <c r="AP69" s="1" t="s">
        <v>67</v>
      </c>
      <c r="AQ69" s="1">
        <v>4</v>
      </c>
    </row>
    <row r="70" spans="1:43" x14ac:dyDescent="0.2">
      <c r="A70" s="1" t="s">
        <v>407</v>
      </c>
      <c r="B70" s="1" t="s">
        <v>479</v>
      </c>
      <c r="C70" s="1" t="s">
        <v>916</v>
      </c>
      <c r="D70" s="1" t="s">
        <v>1039</v>
      </c>
      <c r="E70" s="3">
        <v>76.022222222222226</v>
      </c>
      <c r="F70" s="3">
        <f t="shared" si="5"/>
        <v>268.75833333333333</v>
      </c>
      <c r="G70" s="3">
        <f>SUM(Table39[[#This Row],[RN Hours Contract (W/ Admin, DON)]], Table39[[#This Row],[LPN Contract Hours (w/ Admin)]], Table39[[#This Row],[CNA/NA/Med Aide Contract Hours]])</f>
        <v>8.3805555555555564</v>
      </c>
      <c r="H70" s="4">
        <f>Table39[[#This Row],[Total Contract Hours]]/Table39[[#This Row],[Total Hours Nurse Staffing]]</f>
        <v>3.1182495633210343E-2</v>
      </c>
      <c r="I70" s="3">
        <f>SUM(Table39[[#This Row],[RN Hours]], Table39[[#This Row],[RN Admin Hours]], Table39[[#This Row],[RN DON Hours]])</f>
        <v>20.030555555555555</v>
      </c>
      <c r="J70" s="3">
        <f t="shared" si="6"/>
        <v>1.461111111111111</v>
      </c>
      <c r="K70" s="4">
        <f>Table39[[#This Row],[RN Hours Contract (W/ Admin, DON)]]/Table39[[#This Row],[RN Hours (w/ Admin, DON)]]</f>
        <v>7.2944113160449311E-2</v>
      </c>
      <c r="L70" s="3">
        <v>10.305555555555555</v>
      </c>
      <c r="M70" s="3">
        <v>1.461111111111111</v>
      </c>
      <c r="N70" s="4">
        <f>Table39[[#This Row],[RN Hours Contract]]/Table39[[#This Row],[RN Hours]]</f>
        <v>0.14177897574123988</v>
      </c>
      <c r="O70" s="3">
        <v>4.125</v>
      </c>
      <c r="P70" s="3">
        <v>0</v>
      </c>
      <c r="Q70" s="4">
        <f>Table39[[#This Row],[RN Admin Hours Contract]]/Table39[[#This Row],[RN Admin Hours]]</f>
        <v>0</v>
      </c>
      <c r="R70" s="3">
        <v>5.6</v>
      </c>
      <c r="S70" s="3">
        <v>0</v>
      </c>
      <c r="T70" s="4">
        <f>Table39[[#This Row],[RN DON Hours Contract]]/Table39[[#This Row],[RN DON Hours]]</f>
        <v>0</v>
      </c>
      <c r="U70" s="3">
        <f>SUM(Table39[[#This Row],[LPN Hours]], Table39[[#This Row],[LPN Admin Hours]])</f>
        <v>81.358333333333334</v>
      </c>
      <c r="V70" s="3">
        <f>Table39[[#This Row],[LPN Hours Contract]]+Table39[[#This Row],[LPN Admin Hours Contract]]</f>
        <v>3.2666666666666666</v>
      </c>
      <c r="W70" s="4">
        <f t="shared" si="7"/>
        <v>4.0151592748130696E-2</v>
      </c>
      <c r="X70" s="3">
        <v>75.37222222222222</v>
      </c>
      <c r="Y70" s="3">
        <v>3.2666666666666666</v>
      </c>
      <c r="Z70" s="4">
        <f>Table39[[#This Row],[LPN Hours Contract]]/Table39[[#This Row],[LPN Hours]]</f>
        <v>4.3340458465393972E-2</v>
      </c>
      <c r="AA70" s="3">
        <v>5.9861111111111107</v>
      </c>
      <c r="AB70" s="3">
        <v>0</v>
      </c>
      <c r="AC70" s="4">
        <f>Table39[[#This Row],[LPN Admin Hours Contract]]/Table39[[#This Row],[LPN Admin Hours]]</f>
        <v>0</v>
      </c>
      <c r="AD70" s="3">
        <f>SUM(Table39[[#This Row],[CNA Hours]], Table39[[#This Row],[NA in Training Hours]], Table39[[#This Row],[Med Aide/Tech Hours]])</f>
        <v>167.36944444444444</v>
      </c>
      <c r="AE70" s="3">
        <f>SUM(Table39[[#This Row],[CNA Hours Contract]], Table39[[#This Row],[NA in Training Hours Contract]], Table39[[#This Row],[Med Aide/Tech Hours Contract]])</f>
        <v>3.6527777777777777</v>
      </c>
      <c r="AF70" s="4">
        <f>Table39[[#This Row],[CNA/NA/Med Aide Contract Hours]]/Table39[[#This Row],[Total CNA, NA in Training, Med Aide/Tech Hours]]</f>
        <v>2.182463943704048E-2</v>
      </c>
      <c r="AG70" s="3">
        <v>146.31666666666666</v>
      </c>
      <c r="AH70" s="3">
        <v>3.6527777777777777</v>
      </c>
      <c r="AI70" s="4">
        <f>Table39[[#This Row],[CNA Hours Contract]]/Table39[[#This Row],[CNA Hours]]</f>
        <v>2.4964878308083683E-2</v>
      </c>
      <c r="AJ70" s="3">
        <v>9.0083333333333329</v>
      </c>
      <c r="AK70" s="3">
        <v>0</v>
      </c>
      <c r="AL70" s="4">
        <f>Table39[[#This Row],[NA in Training Hours Contract]]/Table39[[#This Row],[NA in Training Hours]]</f>
        <v>0</v>
      </c>
      <c r="AM70" s="3">
        <v>12.044444444444444</v>
      </c>
      <c r="AN70" s="3">
        <v>0</v>
      </c>
      <c r="AO70" s="4">
        <f>Table39[[#This Row],[Med Aide/Tech Hours Contract]]/Table39[[#This Row],[Med Aide/Tech Hours]]</f>
        <v>0</v>
      </c>
      <c r="AP70" s="1" t="s">
        <v>68</v>
      </c>
      <c r="AQ70" s="1">
        <v>4</v>
      </c>
    </row>
    <row r="71" spans="1:43" x14ac:dyDescent="0.2">
      <c r="A71" s="1" t="s">
        <v>407</v>
      </c>
      <c r="B71" s="1" t="s">
        <v>480</v>
      </c>
      <c r="C71" s="1" t="s">
        <v>837</v>
      </c>
      <c r="D71" s="1" t="s">
        <v>1038</v>
      </c>
      <c r="E71" s="3">
        <v>24.533333333333335</v>
      </c>
      <c r="F71" s="3">
        <f t="shared" si="5"/>
        <v>102.48611111111111</v>
      </c>
      <c r="G71" s="3">
        <f>SUM(Table39[[#This Row],[RN Hours Contract (W/ Admin, DON)]], Table39[[#This Row],[LPN Contract Hours (w/ Admin)]], Table39[[#This Row],[CNA/NA/Med Aide Contract Hours]])</f>
        <v>0</v>
      </c>
      <c r="H71" s="4">
        <f>Table39[[#This Row],[Total Contract Hours]]/Table39[[#This Row],[Total Hours Nurse Staffing]]</f>
        <v>0</v>
      </c>
      <c r="I71" s="3">
        <f>SUM(Table39[[#This Row],[RN Hours]], Table39[[#This Row],[RN Admin Hours]], Table39[[#This Row],[RN DON Hours]])</f>
        <v>10.050000000000001</v>
      </c>
      <c r="J71" s="3">
        <f t="shared" si="6"/>
        <v>0</v>
      </c>
      <c r="K71" s="4">
        <f>Table39[[#This Row],[RN Hours Contract (W/ Admin, DON)]]/Table39[[#This Row],[RN Hours (w/ Admin, DON)]]</f>
        <v>0</v>
      </c>
      <c r="L71" s="3">
        <v>9.6611111111111114</v>
      </c>
      <c r="M71" s="3">
        <v>0</v>
      </c>
      <c r="N71" s="4">
        <f>Table39[[#This Row],[RN Hours Contract]]/Table39[[#This Row],[RN Hours]]</f>
        <v>0</v>
      </c>
      <c r="O71" s="3">
        <v>0</v>
      </c>
      <c r="P71" s="3">
        <v>0</v>
      </c>
      <c r="Q71" s="4">
        <v>0</v>
      </c>
      <c r="R71" s="3">
        <v>0.3888888888888889</v>
      </c>
      <c r="S71" s="3">
        <v>0</v>
      </c>
      <c r="T71" s="4">
        <f>Table39[[#This Row],[RN DON Hours Contract]]/Table39[[#This Row],[RN DON Hours]]</f>
        <v>0</v>
      </c>
      <c r="U71" s="3">
        <f>SUM(Table39[[#This Row],[LPN Hours]], Table39[[#This Row],[LPN Admin Hours]])</f>
        <v>32.401111111111113</v>
      </c>
      <c r="V71" s="3">
        <f>Table39[[#This Row],[LPN Hours Contract]]+Table39[[#This Row],[LPN Admin Hours Contract]]</f>
        <v>0</v>
      </c>
      <c r="W71" s="4">
        <f t="shared" si="7"/>
        <v>0</v>
      </c>
      <c r="X71" s="3">
        <v>32.401111111111113</v>
      </c>
      <c r="Y71" s="3">
        <v>0</v>
      </c>
      <c r="Z71" s="4">
        <f>Table39[[#This Row],[LPN Hours Contract]]/Table39[[#This Row],[LPN Hours]]</f>
        <v>0</v>
      </c>
      <c r="AA71" s="3">
        <v>0</v>
      </c>
      <c r="AB71" s="3">
        <v>0</v>
      </c>
      <c r="AC71" s="4">
        <v>0</v>
      </c>
      <c r="AD71" s="3">
        <f>SUM(Table39[[#This Row],[CNA Hours]], Table39[[#This Row],[NA in Training Hours]], Table39[[#This Row],[Med Aide/Tech Hours]])</f>
        <v>60.034999999999997</v>
      </c>
      <c r="AE71" s="3">
        <f>SUM(Table39[[#This Row],[CNA Hours Contract]], Table39[[#This Row],[NA in Training Hours Contract]], Table39[[#This Row],[Med Aide/Tech Hours Contract]])</f>
        <v>0</v>
      </c>
      <c r="AF71" s="4">
        <f>Table39[[#This Row],[CNA/NA/Med Aide Contract Hours]]/Table39[[#This Row],[Total CNA, NA in Training, Med Aide/Tech Hours]]</f>
        <v>0</v>
      </c>
      <c r="AG71" s="3">
        <v>51.152222222222221</v>
      </c>
      <c r="AH71" s="3">
        <v>0</v>
      </c>
      <c r="AI71" s="4">
        <f>Table39[[#This Row],[CNA Hours Contract]]/Table39[[#This Row],[CNA Hours]]</f>
        <v>0</v>
      </c>
      <c r="AJ71" s="3">
        <v>0</v>
      </c>
      <c r="AK71" s="3">
        <v>0</v>
      </c>
      <c r="AL71" s="4">
        <v>0</v>
      </c>
      <c r="AM71" s="3">
        <v>8.8827777777777772</v>
      </c>
      <c r="AN71" s="3">
        <v>0</v>
      </c>
      <c r="AO71" s="4">
        <f>Table39[[#This Row],[Med Aide/Tech Hours Contract]]/Table39[[#This Row],[Med Aide/Tech Hours]]</f>
        <v>0</v>
      </c>
      <c r="AP71" s="1" t="s">
        <v>69</v>
      </c>
      <c r="AQ71" s="1">
        <v>4</v>
      </c>
    </row>
    <row r="72" spans="1:43" x14ac:dyDescent="0.2">
      <c r="A72" s="1" t="s">
        <v>407</v>
      </c>
      <c r="B72" s="1" t="s">
        <v>481</v>
      </c>
      <c r="C72" s="1" t="s">
        <v>873</v>
      </c>
      <c r="D72" s="1" t="s">
        <v>1046</v>
      </c>
      <c r="E72" s="3">
        <v>126.76666666666667</v>
      </c>
      <c r="F72" s="3">
        <f t="shared" si="5"/>
        <v>470.70288888888888</v>
      </c>
      <c r="G72" s="3">
        <f>SUM(Table39[[#This Row],[RN Hours Contract (W/ Admin, DON)]], Table39[[#This Row],[LPN Contract Hours (w/ Admin)]], Table39[[#This Row],[CNA/NA/Med Aide Contract Hours]])</f>
        <v>125.3111111111111</v>
      </c>
      <c r="H72" s="4">
        <f>Table39[[#This Row],[Total Contract Hours]]/Table39[[#This Row],[Total Hours Nurse Staffing]]</f>
        <v>0.26622124926174234</v>
      </c>
      <c r="I72" s="3">
        <f>SUM(Table39[[#This Row],[RN Hours]], Table39[[#This Row],[RN Admin Hours]], Table39[[#This Row],[RN DON Hours]])</f>
        <v>56.720777777777776</v>
      </c>
      <c r="J72" s="3">
        <f t="shared" si="6"/>
        <v>0</v>
      </c>
      <c r="K72" s="4">
        <f>Table39[[#This Row],[RN Hours Contract (W/ Admin, DON)]]/Table39[[#This Row],[RN Hours (w/ Admin, DON)]]</f>
        <v>0</v>
      </c>
      <c r="L72" s="3">
        <v>28.270777777777777</v>
      </c>
      <c r="M72" s="3">
        <v>0</v>
      </c>
      <c r="N72" s="4">
        <f>Table39[[#This Row],[RN Hours Contract]]/Table39[[#This Row],[RN Hours]]</f>
        <v>0</v>
      </c>
      <c r="O72" s="3">
        <v>23.408333333333335</v>
      </c>
      <c r="P72" s="3">
        <v>0</v>
      </c>
      <c r="Q72" s="4">
        <f>Table39[[#This Row],[RN Admin Hours Contract]]/Table39[[#This Row],[RN Admin Hours]]</f>
        <v>0</v>
      </c>
      <c r="R72" s="3">
        <v>5.041666666666667</v>
      </c>
      <c r="S72" s="3">
        <v>0</v>
      </c>
      <c r="T72" s="4">
        <f>Table39[[#This Row],[RN DON Hours Contract]]/Table39[[#This Row],[RN DON Hours]]</f>
        <v>0</v>
      </c>
      <c r="U72" s="3">
        <f>SUM(Table39[[#This Row],[LPN Hours]], Table39[[#This Row],[LPN Admin Hours]])</f>
        <v>148.553</v>
      </c>
      <c r="V72" s="3">
        <f>Table39[[#This Row],[LPN Hours Contract]]+Table39[[#This Row],[LPN Admin Hours Contract]]</f>
        <v>46.880555555555553</v>
      </c>
      <c r="W72" s="4">
        <f t="shared" si="7"/>
        <v>0.31558134507923469</v>
      </c>
      <c r="X72" s="3">
        <v>148.553</v>
      </c>
      <c r="Y72" s="3">
        <v>46.880555555555553</v>
      </c>
      <c r="Z72" s="4">
        <f>Table39[[#This Row],[LPN Hours Contract]]/Table39[[#This Row],[LPN Hours]]</f>
        <v>0.31558134507923469</v>
      </c>
      <c r="AA72" s="3">
        <v>0</v>
      </c>
      <c r="AB72" s="3">
        <v>0</v>
      </c>
      <c r="AC72" s="4">
        <v>0</v>
      </c>
      <c r="AD72" s="3">
        <f>SUM(Table39[[#This Row],[CNA Hours]], Table39[[#This Row],[NA in Training Hours]], Table39[[#This Row],[Med Aide/Tech Hours]])</f>
        <v>265.42911111111113</v>
      </c>
      <c r="AE72" s="3">
        <f>SUM(Table39[[#This Row],[CNA Hours Contract]], Table39[[#This Row],[NA in Training Hours Contract]], Table39[[#This Row],[Med Aide/Tech Hours Contract]])</f>
        <v>78.430555555555557</v>
      </c>
      <c r="AF72" s="4">
        <f>Table39[[#This Row],[CNA/NA/Med Aide Contract Hours]]/Table39[[#This Row],[Total CNA, NA in Training, Med Aide/Tech Hours]]</f>
        <v>0.29548588407367188</v>
      </c>
      <c r="AG72" s="3">
        <v>261.16522222222221</v>
      </c>
      <c r="AH72" s="3">
        <v>78.430555555555557</v>
      </c>
      <c r="AI72" s="4">
        <f>Table39[[#This Row],[CNA Hours Contract]]/Table39[[#This Row],[CNA Hours]]</f>
        <v>0.30031010594825669</v>
      </c>
      <c r="AJ72" s="3">
        <v>0</v>
      </c>
      <c r="AK72" s="3">
        <v>0</v>
      </c>
      <c r="AL72" s="4">
        <v>0</v>
      </c>
      <c r="AM72" s="3">
        <v>4.2638888888888893</v>
      </c>
      <c r="AN72" s="3">
        <v>0</v>
      </c>
      <c r="AO72" s="4">
        <f>Table39[[#This Row],[Med Aide/Tech Hours Contract]]/Table39[[#This Row],[Med Aide/Tech Hours]]</f>
        <v>0</v>
      </c>
      <c r="AP72" s="1" t="s">
        <v>70</v>
      </c>
      <c r="AQ72" s="1">
        <v>4</v>
      </c>
    </row>
    <row r="73" spans="1:43" x14ac:dyDescent="0.2">
      <c r="A73" s="1" t="s">
        <v>407</v>
      </c>
      <c r="B73" s="1" t="s">
        <v>482</v>
      </c>
      <c r="C73" s="1" t="s">
        <v>917</v>
      </c>
      <c r="D73" s="1" t="s">
        <v>1027</v>
      </c>
      <c r="E73" s="3">
        <v>125.56666666666666</v>
      </c>
      <c r="F73" s="3">
        <f t="shared" si="5"/>
        <v>420.18800000000005</v>
      </c>
      <c r="G73" s="3">
        <f>SUM(Table39[[#This Row],[RN Hours Contract (W/ Admin, DON)]], Table39[[#This Row],[LPN Contract Hours (w/ Admin)]], Table39[[#This Row],[CNA/NA/Med Aide Contract Hours]])</f>
        <v>97.593777777777788</v>
      </c>
      <c r="H73" s="4">
        <f>Table39[[#This Row],[Total Contract Hours]]/Table39[[#This Row],[Total Hours Nurse Staffing]]</f>
        <v>0.23226217259364326</v>
      </c>
      <c r="I73" s="3">
        <f>SUM(Table39[[#This Row],[RN Hours]], Table39[[#This Row],[RN Admin Hours]], Table39[[#This Row],[RN DON Hours]])</f>
        <v>44.761333333333333</v>
      </c>
      <c r="J73" s="3">
        <f t="shared" si="6"/>
        <v>0</v>
      </c>
      <c r="K73" s="4">
        <f>Table39[[#This Row],[RN Hours Contract (W/ Admin, DON)]]/Table39[[#This Row],[RN Hours (w/ Admin, DON)]]</f>
        <v>0</v>
      </c>
      <c r="L73" s="3">
        <v>28.693555555555555</v>
      </c>
      <c r="M73" s="3">
        <v>0</v>
      </c>
      <c r="N73" s="4">
        <f>Table39[[#This Row],[RN Hours Contract]]/Table39[[#This Row],[RN Hours]]</f>
        <v>0</v>
      </c>
      <c r="O73" s="3">
        <v>10.734444444444442</v>
      </c>
      <c r="P73" s="3">
        <v>0</v>
      </c>
      <c r="Q73" s="4">
        <f>Table39[[#This Row],[RN Admin Hours Contract]]/Table39[[#This Row],[RN Admin Hours]]</f>
        <v>0</v>
      </c>
      <c r="R73" s="3">
        <v>5.333333333333333</v>
      </c>
      <c r="S73" s="3">
        <v>0</v>
      </c>
      <c r="T73" s="4">
        <f>Table39[[#This Row],[RN DON Hours Contract]]/Table39[[#This Row],[RN DON Hours]]</f>
        <v>0</v>
      </c>
      <c r="U73" s="3">
        <f>SUM(Table39[[#This Row],[LPN Hours]], Table39[[#This Row],[LPN Admin Hours]])</f>
        <v>131.3067777777778</v>
      </c>
      <c r="V73" s="3">
        <f>Table39[[#This Row],[LPN Hours Contract]]+Table39[[#This Row],[LPN Admin Hours Contract]]</f>
        <v>17.682333333333329</v>
      </c>
      <c r="W73" s="4">
        <f t="shared" si="7"/>
        <v>0.13466428491040061</v>
      </c>
      <c r="X73" s="3">
        <v>131.3067777777778</v>
      </c>
      <c r="Y73" s="3">
        <v>17.682333333333329</v>
      </c>
      <c r="Z73" s="4">
        <f>Table39[[#This Row],[LPN Hours Contract]]/Table39[[#This Row],[LPN Hours]]</f>
        <v>0.13466428491040061</v>
      </c>
      <c r="AA73" s="3">
        <v>0</v>
      </c>
      <c r="AB73" s="3">
        <v>0</v>
      </c>
      <c r="AC73" s="4">
        <v>0</v>
      </c>
      <c r="AD73" s="3">
        <f>SUM(Table39[[#This Row],[CNA Hours]], Table39[[#This Row],[NA in Training Hours]], Table39[[#This Row],[Med Aide/Tech Hours]])</f>
        <v>244.11988888888891</v>
      </c>
      <c r="AE73" s="3">
        <f>SUM(Table39[[#This Row],[CNA Hours Contract]], Table39[[#This Row],[NA in Training Hours Contract]], Table39[[#This Row],[Med Aide/Tech Hours Contract]])</f>
        <v>79.911444444444456</v>
      </c>
      <c r="AF73" s="4">
        <f>Table39[[#This Row],[CNA/NA/Med Aide Contract Hours]]/Table39[[#This Row],[Total CNA, NA in Training, Med Aide/Tech Hours]]</f>
        <v>0.32734507953514647</v>
      </c>
      <c r="AG73" s="3">
        <v>244.11988888888891</v>
      </c>
      <c r="AH73" s="3">
        <v>79.911444444444456</v>
      </c>
      <c r="AI73" s="4">
        <f>Table39[[#This Row],[CNA Hours Contract]]/Table39[[#This Row],[CNA Hours]]</f>
        <v>0.32734507953514647</v>
      </c>
      <c r="AJ73" s="3">
        <v>0</v>
      </c>
      <c r="AK73" s="3">
        <v>0</v>
      </c>
      <c r="AL73" s="4">
        <v>0</v>
      </c>
      <c r="AM73" s="3">
        <v>0</v>
      </c>
      <c r="AN73" s="3">
        <v>0</v>
      </c>
      <c r="AO73" s="4">
        <v>0</v>
      </c>
      <c r="AP73" s="1" t="s">
        <v>71</v>
      </c>
      <c r="AQ73" s="1">
        <v>4</v>
      </c>
    </row>
    <row r="74" spans="1:43" x14ac:dyDescent="0.2">
      <c r="A74" s="1" t="s">
        <v>407</v>
      </c>
      <c r="B74" s="1" t="s">
        <v>483</v>
      </c>
      <c r="C74" s="1" t="s">
        <v>822</v>
      </c>
      <c r="D74" s="1" t="s">
        <v>1049</v>
      </c>
      <c r="E74" s="3">
        <v>90.75555555555556</v>
      </c>
      <c r="F74" s="3">
        <f t="shared" si="5"/>
        <v>331.9764444444445</v>
      </c>
      <c r="G74" s="3">
        <f>SUM(Table39[[#This Row],[RN Hours Contract (W/ Admin, DON)]], Table39[[#This Row],[LPN Contract Hours (w/ Admin)]], Table39[[#This Row],[CNA/NA/Med Aide Contract Hours]])</f>
        <v>56.916666666666664</v>
      </c>
      <c r="H74" s="4">
        <f>Table39[[#This Row],[Total Contract Hours]]/Table39[[#This Row],[Total Hours Nurse Staffing]]</f>
        <v>0.17144790728123946</v>
      </c>
      <c r="I74" s="3">
        <f>SUM(Table39[[#This Row],[RN Hours]], Table39[[#This Row],[RN Admin Hours]], Table39[[#This Row],[RN DON Hours]])</f>
        <v>60.767777777777781</v>
      </c>
      <c r="J74" s="3">
        <f t="shared" si="6"/>
        <v>0.46666666666666667</v>
      </c>
      <c r="K74" s="4">
        <f>Table39[[#This Row],[RN Hours Contract (W/ Admin, DON)]]/Table39[[#This Row],[RN Hours (w/ Admin, DON)]]</f>
        <v>7.6795085114552668E-3</v>
      </c>
      <c r="L74" s="3">
        <v>31.100444444444445</v>
      </c>
      <c r="M74" s="3">
        <v>0.46666666666666667</v>
      </c>
      <c r="N74" s="4">
        <f>Table39[[#This Row],[RN Hours Contract]]/Table39[[#This Row],[RN Hours]]</f>
        <v>1.5005144621012918E-2</v>
      </c>
      <c r="O74" s="3">
        <v>24.067333333333334</v>
      </c>
      <c r="P74" s="3">
        <v>0</v>
      </c>
      <c r="Q74" s="4">
        <f>Table39[[#This Row],[RN Admin Hours Contract]]/Table39[[#This Row],[RN Admin Hours]]</f>
        <v>0</v>
      </c>
      <c r="R74" s="3">
        <v>5.6</v>
      </c>
      <c r="S74" s="3">
        <v>0</v>
      </c>
      <c r="T74" s="4">
        <f>Table39[[#This Row],[RN DON Hours Contract]]/Table39[[#This Row],[RN DON Hours]]</f>
        <v>0</v>
      </c>
      <c r="U74" s="3">
        <f>SUM(Table39[[#This Row],[LPN Hours]], Table39[[#This Row],[LPN Admin Hours]])</f>
        <v>71.482222222222219</v>
      </c>
      <c r="V74" s="3">
        <f>Table39[[#This Row],[LPN Hours Contract]]+Table39[[#This Row],[LPN Admin Hours Contract]]</f>
        <v>17.127777777777776</v>
      </c>
      <c r="W74" s="4">
        <f t="shared" si="7"/>
        <v>0.23960891596978268</v>
      </c>
      <c r="X74" s="3">
        <v>68.734999999999999</v>
      </c>
      <c r="Y74" s="3">
        <v>17.127777777777776</v>
      </c>
      <c r="Z74" s="4">
        <f>Table39[[#This Row],[LPN Hours Contract]]/Table39[[#This Row],[LPN Hours]]</f>
        <v>0.2491856809162403</v>
      </c>
      <c r="AA74" s="3">
        <v>2.7472222222222222</v>
      </c>
      <c r="AB74" s="3">
        <v>0</v>
      </c>
      <c r="AC74" s="4">
        <f>Table39[[#This Row],[LPN Admin Hours Contract]]/Table39[[#This Row],[LPN Admin Hours]]</f>
        <v>0</v>
      </c>
      <c r="AD74" s="3">
        <f>SUM(Table39[[#This Row],[CNA Hours]], Table39[[#This Row],[NA in Training Hours]], Table39[[#This Row],[Med Aide/Tech Hours]])</f>
        <v>199.72644444444447</v>
      </c>
      <c r="AE74" s="3">
        <f>SUM(Table39[[#This Row],[CNA Hours Contract]], Table39[[#This Row],[NA in Training Hours Contract]], Table39[[#This Row],[Med Aide/Tech Hours Contract]])</f>
        <v>39.322222222222223</v>
      </c>
      <c r="AF74" s="4">
        <f>Table39[[#This Row],[CNA/NA/Med Aide Contract Hours]]/Table39[[#This Row],[Total CNA, NA in Training, Med Aide/Tech Hours]]</f>
        <v>0.19688039974676472</v>
      </c>
      <c r="AG74" s="3">
        <v>199.72644444444447</v>
      </c>
      <c r="AH74" s="3">
        <v>39.322222222222223</v>
      </c>
      <c r="AI74" s="4">
        <f>Table39[[#This Row],[CNA Hours Contract]]/Table39[[#This Row],[CNA Hours]]</f>
        <v>0.19688039974676472</v>
      </c>
      <c r="AJ74" s="3">
        <v>0</v>
      </c>
      <c r="AK74" s="3">
        <v>0</v>
      </c>
      <c r="AL74" s="4">
        <v>0</v>
      </c>
      <c r="AM74" s="3">
        <v>0</v>
      </c>
      <c r="AN74" s="3">
        <v>0</v>
      </c>
      <c r="AO74" s="4">
        <v>0</v>
      </c>
      <c r="AP74" s="1" t="s">
        <v>72</v>
      </c>
      <c r="AQ74" s="1">
        <v>4</v>
      </c>
    </row>
    <row r="75" spans="1:43" x14ac:dyDescent="0.2">
      <c r="A75" s="1" t="s">
        <v>407</v>
      </c>
      <c r="B75" s="1" t="s">
        <v>484</v>
      </c>
      <c r="C75" s="1" t="s">
        <v>906</v>
      </c>
      <c r="D75" s="1" t="s">
        <v>1062</v>
      </c>
      <c r="E75" s="3">
        <v>96.177777777777777</v>
      </c>
      <c r="F75" s="3">
        <f t="shared" si="5"/>
        <v>348.35700000000003</v>
      </c>
      <c r="G75" s="3">
        <f>SUM(Table39[[#This Row],[RN Hours Contract (W/ Admin, DON)]], Table39[[#This Row],[LPN Contract Hours (w/ Admin)]], Table39[[#This Row],[CNA/NA/Med Aide Contract Hours]])</f>
        <v>19.869444444444444</v>
      </c>
      <c r="H75" s="4">
        <f>Table39[[#This Row],[Total Contract Hours]]/Table39[[#This Row],[Total Hours Nurse Staffing]]</f>
        <v>5.7037592023253279E-2</v>
      </c>
      <c r="I75" s="3">
        <f>SUM(Table39[[#This Row],[RN Hours]], Table39[[#This Row],[RN Admin Hours]], Table39[[#This Row],[RN DON Hours]])</f>
        <v>69.036000000000001</v>
      </c>
      <c r="J75" s="3">
        <f t="shared" si="6"/>
        <v>1.6333333333333333</v>
      </c>
      <c r="K75" s="4">
        <f>Table39[[#This Row],[RN Hours Contract (W/ Admin, DON)]]/Table39[[#This Row],[RN Hours (w/ Admin, DON)]]</f>
        <v>2.3659153678274137E-2</v>
      </c>
      <c r="L75" s="3">
        <v>30.642444444444447</v>
      </c>
      <c r="M75" s="3">
        <v>1.6333333333333333</v>
      </c>
      <c r="N75" s="4">
        <f>Table39[[#This Row],[RN Hours Contract]]/Table39[[#This Row],[RN Hours]]</f>
        <v>5.3302971187387131E-2</v>
      </c>
      <c r="O75" s="3">
        <v>32.654666666666664</v>
      </c>
      <c r="P75" s="3">
        <v>0</v>
      </c>
      <c r="Q75" s="4">
        <f>Table39[[#This Row],[RN Admin Hours Contract]]/Table39[[#This Row],[RN Admin Hours]]</f>
        <v>0</v>
      </c>
      <c r="R75" s="3">
        <v>5.7388888888888889</v>
      </c>
      <c r="S75" s="3">
        <v>0</v>
      </c>
      <c r="T75" s="4">
        <f>Table39[[#This Row],[RN DON Hours Contract]]/Table39[[#This Row],[RN DON Hours]]</f>
        <v>0</v>
      </c>
      <c r="U75" s="3">
        <f>SUM(Table39[[#This Row],[LPN Hours]], Table39[[#This Row],[LPN Admin Hours]])</f>
        <v>89.38066666666667</v>
      </c>
      <c r="V75" s="3">
        <f>Table39[[#This Row],[LPN Hours Contract]]+Table39[[#This Row],[LPN Admin Hours Contract]]</f>
        <v>18.236111111111111</v>
      </c>
      <c r="W75" s="4">
        <f t="shared" si="7"/>
        <v>0.20402746803310681</v>
      </c>
      <c r="X75" s="3">
        <v>89.38066666666667</v>
      </c>
      <c r="Y75" s="3">
        <v>18.236111111111111</v>
      </c>
      <c r="Z75" s="4">
        <f>Table39[[#This Row],[LPN Hours Contract]]/Table39[[#This Row],[LPN Hours]]</f>
        <v>0.20402746803310681</v>
      </c>
      <c r="AA75" s="3">
        <v>0</v>
      </c>
      <c r="AB75" s="3">
        <v>0</v>
      </c>
      <c r="AC75" s="4">
        <v>0</v>
      </c>
      <c r="AD75" s="3">
        <f>SUM(Table39[[#This Row],[CNA Hours]], Table39[[#This Row],[NA in Training Hours]], Table39[[#This Row],[Med Aide/Tech Hours]])</f>
        <v>189.94033333333334</v>
      </c>
      <c r="AE75" s="3">
        <f>SUM(Table39[[#This Row],[CNA Hours Contract]], Table39[[#This Row],[NA in Training Hours Contract]], Table39[[#This Row],[Med Aide/Tech Hours Contract]])</f>
        <v>0</v>
      </c>
      <c r="AF75" s="4">
        <f>Table39[[#This Row],[CNA/NA/Med Aide Contract Hours]]/Table39[[#This Row],[Total CNA, NA in Training, Med Aide/Tech Hours]]</f>
        <v>0</v>
      </c>
      <c r="AG75" s="3">
        <v>182.54033333333334</v>
      </c>
      <c r="AH75" s="3">
        <v>0</v>
      </c>
      <c r="AI75" s="4">
        <f>Table39[[#This Row],[CNA Hours Contract]]/Table39[[#This Row],[CNA Hours]]</f>
        <v>0</v>
      </c>
      <c r="AJ75" s="3">
        <v>0</v>
      </c>
      <c r="AK75" s="3">
        <v>0</v>
      </c>
      <c r="AL75" s="4">
        <v>0</v>
      </c>
      <c r="AM75" s="3">
        <v>7.4</v>
      </c>
      <c r="AN75" s="3">
        <v>0</v>
      </c>
      <c r="AO75" s="4">
        <f>Table39[[#This Row],[Med Aide/Tech Hours Contract]]/Table39[[#This Row],[Med Aide/Tech Hours]]</f>
        <v>0</v>
      </c>
      <c r="AP75" s="1" t="s">
        <v>73</v>
      </c>
      <c r="AQ75" s="1">
        <v>4</v>
      </c>
    </row>
    <row r="76" spans="1:43" x14ac:dyDescent="0.2">
      <c r="A76" s="1" t="s">
        <v>407</v>
      </c>
      <c r="B76" s="1" t="s">
        <v>485</v>
      </c>
      <c r="C76" s="1" t="s">
        <v>824</v>
      </c>
      <c r="D76" s="1" t="s">
        <v>1045</v>
      </c>
      <c r="E76" s="3">
        <v>38.1</v>
      </c>
      <c r="F76" s="3">
        <f t="shared" si="5"/>
        <v>248.52733333333333</v>
      </c>
      <c r="G76" s="3">
        <f>SUM(Table39[[#This Row],[RN Hours Contract (W/ Admin, DON)]], Table39[[#This Row],[LPN Contract Hours (w/ Admin)]], Table39[[#This Row],[CNA/NA/Med Aide Contract Hours]])</f>
        <v>1.0118888888888888</v>
      </c>
      <c r="H76" s="4">
        <f>Table39[[#This Row],[Total Contract Hours]]/Table39[[#This Row],[Total Hours Nurse Staffing]]</f>
        <v>4.0715396383854043E-3</v>
      </c>
      <c r="I76" s="3">
        <f>SUM(Table39[[#This Row],[RN Hours]], Table39[[#This Row],[RN Admin Hours]], Table39[[#This Row],[RN DON Hours]])</f>
        <v>37.627333333333333</v>
      </c>
      <c r="J76" s="3">
        <f t="shared" si="6"/>
        <v>0.41133333333333338</v>
      </c>
      <c r="K76" s="4">
        <f>Table39[[#This Row],[RN Hours Contract (W/ Admin, DON)]]/Table39[[#This Row],[RN Hours (w/ Admin, DON)]]</f>
        <v>1.0931769458372461E-2</v>
      </c>
      <c r="L76" s="3">
        <v>17.894000000000002</v>
      </c>
      <c r="M76" s="3">
        <v>0.41133333333333338</v>
      </c>
      <c r="N76" s="4">
        <f>Table39[[#This Row],[RN Hours Contract]]/Table39[[#This Row],[RN Hours]]</f>
        <v>2.2987221042435082E-2</v>
      </c>
      <c r="O76" s="3">
        <v>15.644444444444444</v>
      </c>
      <c r="P76" s="3">
        <v>0</v>
      </c>
      <c r="Q76" s="4">
        <f>Table39[[#This Row],[RN Admin Hours Contract]]/Table39[[#This Row],[RN Admin Hours]]</f>
        <v>0</v>
      </c>
      <c r="R76" s="3">
        <v>4.0888888888888886</v>
      </c>
      <c r="S76" s="3">
        <v>0</v>
      </c>
      <c r="T76" s="4">
        <f>Table39[[#This Row],[RN DON Hours Contract]]/Table39[[#This Row],[RN DON Hours]]</f>
        <v>0</v>
      </c>
      <c r="U76" s="3">
        <f>SUM(Table39[[#This Row],[LPN Hours]], Table39[[#This Row],[LPN Admin Hours]])</f>
        <v>55.954777777777778</v>
      </c>
      <c r="V76" s="3">
        <f>Table39[[#This Row],[LPN Hours Contract]]+Table39[[#This Row],[LPN Admin Hours Contract]]</f>
        <v>0.60055555555555551</v>
      </c>
      <c r="W76" s="4">
        <f t="shared" si="7"/>
        <v>1.0732873570522227E-2</v>
      </c>
      <c r="X76" s="3">
        <v>55.954777777777778</v>
      </c>
      <c r="Y76" s="3">
        <v>0.60055555555555551</v>
      </c>
      <c r="Z76" s="4">
        <f>Table39[[#This Row],[LPN Hours Contract]]/Table39[[#This Row],[LPN Hours]]</f>
        <v>1.0732873570522227E-2</v>
      </c>
      <c r="AA76" s="3">
        <v>0</v>
      </c>
      <c r="AB76" s="3">
        <v>0</v>
      </c>
      <c r="AC76" s="4">
        <v>0</v>
      </c>
      <c r="AD76" s="3">
        <f>SUM(Table39[[#This Row],[CNA Hours]], Table39[[#This Row],[NA in Training Hours]], Table39[[#This Row],[Med Aide/Tech Hours]])</f>
        <v>154.94522222222221</v>
      </c>
      <c r="AE76" s="3">
        <f>SUM(Table39[[#This Row],[CNA Hours Contract]], Table39[[#This Row],[NA in Training Hours Contract]], Table39[[#This Row],[Med Aide/Tech Hours Contract]])</f>
        <v>0</v>
      </c>
      <c r="AF76" s="4">
        <f>Table39[[#This Row],[CNA/NA/Med Aide Contract Hours]]/Table39[[#This Row],[Total CNA, NA in Training, Med Aide/Tech Hours]]</f>
        <v>0</v>
      </c>
      <c r="AG76" s="3">
        <v>154.94522222222221</v>
      </c>
      <c r="AH76" s="3">
        <v>0</v>
      </c>
      <c r="AI76" s="4">
        <f>Table39[[#This Row],[CNA Hours Contract]]/Table39[[#This Row],[CNA Hours]]</f>
        <v>0</v>
      </c>
      <c r="AJ76" s="3">
        <v>0</v>
      </c>
      <c r="AK76" s="3">
        <v>0</v>
      </c>
      <c r="AL76" s="4">
        <v>0</v>
      </c>
      <c r="AM76" s="3">
        <v>0</v>
      </c>
      <c r="AN76" s="3">
        <v>0</v>
      </c>
      <c r="AO76" s="4">
        <v>0</v>
      </c>
      <c r="AP76" s="1" t="s">
        <v>74</v>
      </c>
      <c r="AQ76" s="1">
        <v>4</v>
      </c>
    </row>
    <row r="77" spans="1:43" x14ac:dyDescent="0.2">
      <c r="A77" s="1" t="s">
        <v>407</v>
      </c>
      <c r="B77" s="1" t="s">
        <v>486</v>
      </c>
      <c r="C77" s="1" t="s">
        <v>887</v>
      </c>
      <c r="D77" s="1" t="s">
        <v>1033</v>
      </c>
      <c r="E77" s="3">
        <v>41.722222222222221</v>
      </c>
      <c r="F77" s="3">
        <f t="shared" si="5"/>
        <v>177.88266666666667</v>
      </c>
      <c r="G77" s="3">
        <f>SUM(Table39[[#This Row],[RN Hours Contract (W/ Admin, DON)]], Table39[[#This Row],[LPN Contract Hours (w/ Admin)]], Table39[[#This Row],[CNA/NA/Med Aide Contract Hours]])</f>
        <v>23.088333333333331</v>
      </c>
      <c r="H77" s="4">
        <f>Table39[[#This Row],[Total Contract Hours]]/Table39[[#This Row],[Total Hours Nurse Staffing]]</f>
        <v>0.12979529577549245</v>
      </c>
      <c r="I77" s="3">
        <f>SUM(Table39[[#This Row],[RN Hours]], Table39[[#This Row],[RN Admin Hours]], Table39[[#This Row],[RN DON Hours]])</f>
        <v>21.956444444444447</v>
      </c>
      <c r="J77" s="3">
        <f t="shared" si="6"/>
        <v>0.95277777777777772</v>
      </c>
      <c r="K77" s="4">
        <f>Table39[[#This Row],[RN Hours Contract (W/ Admin, DON)]]/Table39[[#This Row],[RN Hours (w/ Admin, DON)]]</f>
        <v>4.3393992146066956E-2</v>
      </c>
      <c r="L77" s="3">
        <v>15.017222222222221</v>
      </c>
      <c r="M77" s="3">
        <v>0.95277777777777772</v>
      </c>
      <c r="N77" s="4">
        <f>Table39[[#This Row],[RN Hours Contract]]/Table39[[#This Row],[RN Hours]]</f>
        <v>6.3445673485997556E-2</v>
      </c>
      <c r="O77" s="3">
        <v>0</v>
      </c>
      <c r="P77" s="3">
        <v>0</v>
      </c>
      <c r="Q77" s="4">
        <v>0</v>
      </c>
      <c r="R77" s="3">
        <v>6.9392222222222246</v>
      </c>
      <c r="S77" s="3">
        <v>0</v>
      </c>
      <c r="T77" s="4">
        <f>Table39[[#This Row],[RN DON Hours Contract]]/Table39[[#This Row],[RN DON Hours]]</f>
        <v>0</v>
      </c>
      <c r="U77" s="3">
        <f>SUM(Table39[[#This Row],[LPN Hours]], Table39[[#This Row],[LPN Admin Hours]])</f>
        <v>52.30822222222222</v>
      </c>
      <c r="V77" s="3">
        <f>Table39[[#This Row],[LPN Hours Contract]]+Table39[[#This Row],[LPN Admin Hours Contract]]</f>
        <v>11.600333333333333</v>
      </c>
      <c r="W77" s="4">
        <f t="shared" si="7"/>
        <v>0.22176883175366524</v>
      </c>
      <c r="X77" s="3">
        <v>43.446333333333335</v>
      </c>
      <c r="Y77" s="3">
        <v>11.600333333333333</v>
      </c>
      <c r="Z77" s="4">
        <f>Table39[[#This Row],[LPN Hours Contract]]/Table39[[#This Row],[LPN Hours]]</f>
        <v>0.2670037364104374</v>
      </c>
      <c r="AA77" s="3">
        <v>8.8618888888888865</v>
      </c>
      <c r="AB77" s="3">
        <v>0</v>
      </c>
      <c r="AC77" s="4">
        <f>Table39[[#This Row],[LPN Admin Hours Contract]]/Table39[[#This Row],[LPN Admin Hours]]</f>
        <v>0</v>
      </c>
      <c r="AD77" s="3">
        <f>SUM(Table39[[#This Row],[CNA Hours]], Table39[[#This Row],[NA in Training Hours]], Table39[[#This Row],[Med Aide/Tech Hours]])</f>
        <v>103.61799999999999</v>
      </c>
      <c r="AE77" s="3">
        <f>SUM(Table39[[#This Row],[CNA Hours Contract]], Table39[[#This Row],[NA in Training Hours Contract]], Table39[[#This Row],[Med Aide/Tech Hours Contract]])</f>
        <v>10.535222222222222</v>
      </c>
      <c r="AF77" s="4">
        <f>Table39[[#This Row],[CNA/NA/Med Aide Contract Hours]]/Table39[[#This Row],[Total CNA, NA in Training, Med Aide/Tech Hours]]</f>
        <v>0.10167366888206897</v>
      </c>
      <c r="AG77" s="3">
        <v>99.971222222222224</v>
      </c>
      <c r="AH77" s="3">
        <v>10.535222222222222</v>
      </c>
      <c r="AI77" s="4">
        <f>Table39[[#This Row],[CNA Hours Contract]]/Table39[[#This Row],[CNA Hours]]</f>
        <v>0.10538254897798366</v>
      </c>
      <c r="AJ77" s="3">
        <v>0</v>
      </c>
      <c r="AK77" s="3">
        <v>0</v>
      </c>
      <c r="AL77" s="4">
        <v>0</v>
      </c>
      <c r="AM77" s="3">
        <v>3.6467777777777783</v>
      </c>
      <c r="AN77" s="3">
        <v>0</v>
      </c>
      <c r="AO77" s="4">
        <f>Table39[[#This Row],[Med Aide/Tech Hours Contract]]/Table39[[#This Row],[Med Aide/Tech Hours]]</f>
        <v>0</v>
      </c>
      <c r="AP77" s="1" t="s">
        <v>75</v>
      </c>
      <c r="AQ77" s="1">
        <v>4</v>
      </c>
    </row>
    <row r="78" spans="1:43" x14ac:dyDescent="0.2">
      <c r="A78" s="1" t="s">
        <v>407</v>
      </c>
      <c r="B78" s="1" t="s">
        <v>487</v>
      </c>
      <c r="C78" s="1" t="s">
        <v>918</v>
      </c>
      <c r="D78" s="1" t="s">
        <v>1067</v>
      </c>
      <c r="E78" s="3">
        <v>50.044444444444444</v>
      </c>
      <c r="F78" s="3">
        <f t="shared" si="5"/>
        <v>185.44611111111109</v>
      </c>
      <c r="G78" s="3">
        <f>SUM(Table39[[#This Row],[RN Hours Contract (W/ Admin, DON)]], Table39[[#This Row],[LPN Contract Hours (w/ Admin)]], Table39[[#This Row],[CNA/NA/Med Aide Contract Hours]])</f>
        <v>28.576666666666672</v>
      </c>
      <c r="H78" s="4">
        <f>Table39[[#This Row],[Total Contract Hours]]/Table39[[#This Row],[Total Hours Nurse Staffing]]</f>
        <v>0.1540968774996031</v>
      </c>
      <c r="I78" s="3">
        <f>SUM(Table39[[#This Row],[RN Hours]], Table39[[#This Row],[RN Admin Hours]], Table39[[#This Row],[RN DON Hours]])</f>
        <v>18.824111111111108</v>
      </c>
      <c r="J78" s="3">
        <f t="shared" si="6"/>
        <v>0.97133333333333338</v>
      </c>
      <c r="K78" s="4">
        <f>Table39[[#This Row],[RN Hours Contract (W/ Admin, DON)]]/Table39[[#This Row],[RN Hours (w/ Admin, DON)]]</f>
        <v>5.1600488734896748E-2</v>
      </c>
      <c r="L78" s="3">
        <v>2.6463333333333332</v>
      </c>
      <c r="M78" s="3">
        <v>0.97133333333333338</v>
      </c>
      <c r="N78" s="4">
        <f>Table39[[#This Row],[RN Hours Contract]]/Table39[[#This Row],[RN Hours]]</f>
        <v>0.36704874669353826</v>
      </c>
      <c r="O78" s="3">
        <v>11.2</v>
      </c>
      <c r="P78" s="3">
        <v>0</v>
      </c>
      <c r="Q78" s="4">
        <f>Table39[[#This Row],[RN Admin Hours Contract]]/Table39[[#This Row],[RN Admin Hours]]</f>
        <v>0</v>
      </c>
      <c r="R78" s="3">
        <v>4.9777777777777779</v>
      </c>
      <c r="S78" s="3">
        <v>0</v>
      </c>
      <c r="T78" s="4">
        <f>Table39[[#This Row],[RN DON Hours Contract]]/Table39[[#This Row],[RN DON Hours]]</f>
        <v>0</v>
      </c>
      <c r="U78" s="3">
        <f>SUM(Table39[[#This Row],[LPN Hours]], Table39[[#This Row],[LPN Admin Hours]])</f>
        <v>48.647999999999996</v>
      </c>
      <c r="V78" s="3">
        <f>Table39[[#This Row],[LPN Hours Contract]]+Table39[[#This Row],[LPN Admin Hours Contract]]</f>
        <v>16.611888888888892</v>
      </c>
      <c r="W78" s="4">
        <f t="shared" si="7"/>
        <v>0.34147115788704352</v>
      </c>
      <c r="X78" s="3">
        <v>46.781333333333329</v>
      </c>
      <c r="Y78" s="3">
        <v>16.611888888888892</v>
      </c>
      <c r="Z78" s="4">
        <f>Table39[[#This Row],[LPN Hours Contract]]/Table39[[#This Row],[LPN Hours]]</f>
        <v>0.35509652472971187</v>
      </c>
      <c r="AA78" s="3">
        <v>1.8666666666666667</v>
      </c>
      <c r="AB78" s="3">
        <v>0</v>
      </c>
      <c r="AC78" s="4">
        <f>Table39[[#This Row],[LPN Admin Hours Contract]]/Table39[[#This Row],[LPN Admin Hours]]</f>
        <v>0</v>
      </c>
      <c r="AD78" s="3">
        <f>SUM(Table39[[#This Row],[CNA Hours]], Table39[[#This Row],[NA in Training Hours]], Table39[[#This Row],[Med Aide/Tech Hours]])</f>
        <v>117.97399999999999</v>
      </c>
      <c r="AE78" s="3">
        <f>SUM(Table39[[#This Row],[CNA Hours Contract]], Table39[[#This Row],[NA in Training Hours Contract]], Table39[[#This Row],[Med Aide/Tech Hours Contract]])</f>
        <v>10.993444444444446</v>
      </c>
      <c r="AF78" s="4">
        <f>Table39[[#This Row],[CNA/NA/Med Aide Contract Hours]]/Table39[[#This Row],[Total CNA, NA in Training, Med Aide/Tech Hours]]</f>
        <v>9.3185315785210693E-2</v>
      </c>
      <c r="AG78" s="3">
        <v>84.301777777777772</v>
      </c>
      <c r="AH78" s="3">
        <v>10.993444444444446</v>
      </c>
      <c r="AI78" s="4">
        <f>Table39[[#This Row],[CNA Hours Contract]]/Table39[[#This Row],[CNA Hours]]</f>
        <v>0.13040584355674589</v>
      </c>
      <c r="AJ78" s="3">
        <v>0.30833333333333335</v>
      </c>
      <c r="AK78" s="3">
        <v>0</v>
      </c>
      <c r="AL78" s="4">
        <f>Table39[[#This Row],[NA in Training Hours Contract]]/Table39[[#This Row],[NA in Training Hours]]</f>
        <v>0</v>
      </c>
      <c r="AM78" s="3">
        <v>33.363888888888887</v>
      </c>
      <c r="AN78" s="3">
        <v>0</v>
      </c>
      <c r="AO78" s="4">
        <f>Table39[[#This Row],[Med Aide/Tech Hours Contract]]/Table39[[#This Row],[Med Aide/Tech Hours]]</f>
        <v>0</v>
      </c>
      <c r="AP78" s="1" t="s">
        <v>76</v>
      </c>
      <c r="AQ78" s="1">
        <v>4</v>
      </c>
    </row>
    <row r="79" spans="1:43" x14ac:dyDescent="0.2">
      <c r="A79" s="1" t="s">
        <v>407</v>
      </c>
      <c r="B79" s="1" t="s">
        <v>488</v>
      </c>
      <c r="C79" s="1" t="s">
        <v>919</v>
      </c>
      <c r="D79" s="1" t="s">
        <v>1024</v>
      </c>
      <c r="E79" s="3">
        <v>103.12222222222222</v>
      </c>
      <c r="F79" s="3">
        <f t="shared" si="5"/>
        <v>371.39444444444445</v>
      </c>
      <c r="G79" s="3">
        <f>SUM(Table39[[#This Row],[RN Hours Contract (W/ Admin, DON)]], Table39[[#This Row],[LPN Contract Hours (w/ Admin)]], Table39[[#This Row],[CNA/NA/Med Aide Contract Hours]])</f>
        <v>42.144444444444446</v>
      </c>
      <c r="H79" s="4">
        <f>Table39[[#This Row],[Total Contract Hours]]/Table39[[#This Row],[Total Hours Nurse Staffing]]</f>
        <v>0.1134762382013732</v>
      </c>
      <c r="I79" s="3">
        <f>SUM(Table39[[#This Row],[RN Hours]], Table39[[#This Row],[RN Admin Hours]], Table39[[#This Row],[RN DON Hours]])</f>
        <v>43.280555555555551</v>
      </c>
      <c r="J79" s="3">
        <f t="shared" si="6"/>
        <v>2.2222222222222223E-2</v>
      </c>
      <c r="K79" s="4">
        <f>Table39[[#This Row],[RN Hours Contract (W/ Admin, DON)]]/Table39[[#This Row],[RN Hours (w/ Admin, DON)]]</f>
        <v>5.1344586355176185E-4</v>
      </c>
      <c r="L79" s="3">
        <v>19.788888888888888</v>
      </c>
      <c r="M79" s="3">
        <v>2.2222222222222223E-2</v>
      </c>
      <c r="N79" s="4">
        <f>Table39[[#This Row],[RN Hours Contract]]/Table39[[#This Row],[RN Hours]]</f>
        <v>1.1229646266142617E-3</v>
      </c>
      <c r="O79" s="3">
        <v>18.530555555555555</v>
      </c>
      <c r="P79" s="3">
        <v>0</v>
      </c>
      <c r="Q79" s="4">
        <f>Table39[[#This Row],[RN Admin Hours Contract]]/Table39[[#This Row],[RN Admin Hours]]</f>
        <v>0</v>
      </c>
      <c r="R79" s="3">
        <v>4.9611111111111112</v>
      </c>
      <c r="S79" s="3">
        <v>0</v>
      </c>
      <c r="T79" s="4">
        <f>Table39[[#This Row],[RN DON Hours Contract]]/Table39[[#This Row],[RN DON Hours]]</f>
        <v>0</v>
      </c>
      <c r="U79" s="3">
        <f>SUM(Table39[[#This Row],[LPN Hours]], Table39[[#This Row],[LPN Admin Hours]])</f>
        <v>114.15277777777779</v>
      </c>
      <c r="V79" s="3">
        <f>Table39[[#This Row],[LPN Hours Contract]]+Table39[[#This Row],[LPN Admin Hours Contract]]</f>
        <v>15.380555555555556</v>
      </c>
      <c r="W79" s="4">
        <f t="shared" si="7"/>
        <v>0.13473658595936244</v>
      </c>
      <c r="X79" s="3">
        <v>108.98611111111111</v>
      </c>
      <c r="Y79" s="3">
        <v>15.380555555555556</v>
      </c>
      <c r="Z79" s="4">
        <f>Table39[[#This Row],[LPN Hours Contract]]/Table39[[#This Row],[LPN Hours]]</f>
        <v>0.14112399643175735</v>
      </c>
      <c r="AA79" s="3">
        <v>5.166666666666667</v>
      </c>
      <c r="AB79" s="3">
        <v>0</v>
      </c>
      <c r="AC79" s="4">
        <f>Table39[[#This Row],[LPN Admin Hours Contract]]/Table39[[#This Row],[LPN Admin Hours]]</f>
        <v>0</v>
      </c>
      <c r="AD79" s="3">
        <f>SUM(Table39[[#This Row],[CNA Hours]], Table39[[#This Row],[NA in Training Hours]], Table39[[#This Row],[Med Aide/Tech Hours]])</f>
        <v>213.96111111111111</v>
      </c>
      <c r="AE79" s="3">
        <f>SUM(Table39[[#This Row],[CNA Hours Contract]], Table39[[#This Row],[NA in Training Hours Contract]], Table39[[#This Row],[Med Aide/Tech Hours Contract]])</f>
        <v>26.741666666666667</v>
      </c>
      <c r="AF79" s="4">
        <f>Table39[[#This Row],[CNA/NA/Med Aide Contract Hours]]/Table39[[#This Row],[Total CNA, NA in Training, Med Aide/Tech Hours]]</f>
        <v>0.12498377171344741</v>
      </c>
      <c r="AG79" s="3">
        <v>213.96111111111111</v>
      </c>
      <c r="AH79" s="3">
        <v>26.741666666666667</v>
      </c>
      <c r="AI79" s="4">
        <f>Table39[[#This Row],[CNA Hours Contract]]/Table39[[#This Row],[CNA Hours]]</f>
        <v>0.12498377171344741</v>
      </c>
      <c r="AJ79" s="3">
        <v>0</v>
      </c>
      <c r="AK79" s="3">
        <v>0</v>
      </c>
      <c r="AL79" s="4">
        <v>0</v>
      </c>
      <c r="AM79" s="3">
        <v>0</v>
      </c>
      <c r="AN79" s="3">
        <v>0</v>
      </c>
      <c r="AO79" s="4">
        <v>0</v>
      </c>
      <c r="AP79" s="1" t="s">
        <v>77</v>
      </c>
      <c r="AQ79" s="1">
        <v>4</v>
      </c>
    </row>
    <row r="80" spans="1:43" x14ac:dyDescent="0.2">
      <c r="A80" s="1" t="s">
        <v>407</v>
      </c>
      <c r="B80" s="1" t="s">
        <v>489</v>
      </c>
      <c r="C80" s="1" t="s">
        <v>898</v>
      </c>
      <c r="D80" s="1" t="s">
        <v>1056</v>
      </c>
      <c r="E80" s="3">
        <v>70.555555555555557</v>
      </c>
      <c r="F80" s="3">
        <f t="shared" si="5"/>
        <v>461.92733333333331</v>
      </c>
      <c r="G80" s="3">
        <f>SUM(Table39[[#This Row],[RN Hours Contract (W/ Admin, DON)]], Table39[[#This Row],[LPN Contract Hours (w/ Admin)]], Table39[[#This Row],[CNA/NA/Med Aide Contract Hours]])</f>
        <v>0</v>
      </c>
      <c r="H80" s="4">
        <f>Table39[[#This Row],[Total Contract Hours]]/Table39[[#This Row],[Total Hours Nurse Staffing]]</f>
        <v>0</v>
      </c>
      <c r="I80" s="3">
        <f>SUM(Table39[[#This Row],[RN Hours]], Table39[[#This Row],[RN Admin Hours]], Table39[[#This Row],[RN DON Hours]])</f>
        <v>106.37222222222222</v>
      </c>
      <c r="J80" s="3">
        <f t="shared" si="6"/>
        <v>0</v>
      </c>
      <c r="K80" s="4">
        <f>Table39[[#This Row],[RN Hours Contract (W/ Admin, DON)]]/Table39[[#This Row],[RN Hours (w/ Admin, DON)]]</f>
        <v>0</v>
      </c>
      <c r="L80" s="3">
        <v>77.291666666666671</v>
      </c>
      <c r="M80" s="3">
        <v>0</v>
      </c>
      <c r="N80" s="4">
        <f>Table39[[#This Row],[RN Hours Contract]]/Table39[[#This Row],[RN Hours]]</f>
        <v>0</v>
      </c>
      <c r="O80" s="3">
        <v>23.391666666666666</v>
      </c>
      <c r="P80" s="3">
        <v>0</v>
      </c>
      <c r="Q80" s="4">
        <f>Table39[[#This Row],[RN Admin Hours Contract]]/Table39[[#This Row],[RN Admin Hours]]</f>
        <v>0</v>
      </c>
      <c r="R80" s="3">
        <v>5.6888888888888891</v>
      </c>
      <c r="S80" s="3">
        <v>0</v>
      </c>
      <c r="T80" s="4">
        <f>Table39[[#This Row],[RN DON Hours Contract]]/Table39[[#This Row],[RN DON Hours]]</f>
        <v>0</v>
      </c>
      <c r="U80" s="3">
        <f>SUM(Table39[[#This Row],[LPN Hours]], Table39[[#This Row],[LPN Admin Hours]])</f>
        <v>58.261111111111113</v>
      </c>
      <c r="V80" s="3">
        <f>Table39[[#This Row],[LPN Hours Contract]]+Table39[[#This Row],[LPN Admin Hours Contract]]</f>
        <v>0</v>
      </c>
      <c r="W80" s="4">
        <f t="shared" si="7"/>
        <v>0</v>
      </c>
      <c r="X80" s="3">
        <v>53.338888888888889</v>
      </c>
      <c r="Y80" s="3">
        <v>0</v>
      </c>
      <c r="Z80" s="4">
        <f>Table39[[#This Row],[LPN Hours Contract]]/Table39[[#This Row],[LPN Hours]]</f>
        <v>0</v>
      </c>
      <c r="AA80" s="3">
        <v>4.9222222222222225</v>
      </c>
      <c r="AB80" s="3">
        <v>0</v>
      </c>
      <c r="AC80" s="4">
        <f>Table39[[#This Row],[LPN Admin Hours Contract]]/Table39[[#This Row],[LPN Admin Hours]]</f>
        <v>0</v>
      </c>
      <c r="AD80" s="3">
        <f>SUM(Table39[[#This Row],[CNA Hours]], Table39[[#This Row],[NA in Training Hours]], Table39[[#This Row],[Med Aide/Tech Hours]])</f>
        <v>297.29399999999998</v>
      </c>
      <c r="AE80" s="3">
        <f>SUM(Table39[[#This Row],[CNA Hours Contract]], Table39[[#This Row],[NA in Training Hours Contract]], Table39[[#This Row],[Med Aide/Tech Hours Contract]])</f>
        <v>0</v>
      </c>
      <c r="AF80" s="4">
        <f>Table39[[#This Row],[CNA/NA/Med Aide Contract Hours]]/Table39[[#This Row],[Total CNA, NA in Training, Med Aide/Tech Hours]]</f>
        <v>0</v>
      </c>
      <c r="AG80" s="3">
        <v>290.91344444444445</v>
      </c>
      <c r="AH80" s="3">
        <v>0</v>
      </c>
      <c r="AI80" s="4">
        <f>Table39[[#This Row],[CNA Hours Contract]]/Table39[[#This Row],[CNA Hours]]</f>
        <v>0</v>
      </c>
      <c r="AJ80" s="3">
        <v>0</v>
      </c>
      <c r="AK80" s="3">
        <v>0</v>
      </c>
      <c r="AL80" s="4">
        <v>0</v>
      </c>
      <c r="AM80" s="3">
        <v>6.3805555555555555</v>
      </c>
      <c r="AN80" s="3">
        <v>0</v>
      </c>
      <c r="AO80" s="4">
        <f>Table39[[#This Row],[Med Aide/Tech Hours Contract]]/Table39[[#This Row],[Med Aide/Tech Hours]]</f>
        <v>0</v>
      </c>
      <c r="AP80" s="1" t="s">
        <v>78</v>
      </c>
      <c r="AQ80" s="1">
        <v>4</v>
      </c>
    </row>
    <row r="81" spans="1:43" x14ac:dyDescent="0.2">
      <c r="A81" s="1" t="s">
        <v>407</v>
      </c>
      <c r="B81" s="1" t="s">
        <v>490</v>
      </c>
      <c r="C81" s="1" t="s">
        <v>837</v>
      </c>
      <c r="D81" s="1" t="s">
        <v>1038</v>
      </c>
      <c r="E81" s="3">
        <v>87.511111111111106</v>
      </c>
      <c r="F81" s="3">
        <f t="shared" si="5"/>
        <v>291.2451111111111</v>
      </c>
      <c r="G81" s="3">
        <f>SUM(Table39[[#This Row],[RN Hours Contract (W/ Admin, DON)]], Table39[[#This Row],[LPN Contract Hours (w/ Admin)]], Table39[[#This Row],[CNA/NA/Med Aide Contract Hours]])</f>
        <v>0</v>
      </c>
      <c r="H81" s="4">
        <f>Table39[[#This Row],[Total Contract Hours]]/Table39[[#This Row],[Total Hours Nurse Staffing]]</f>
        <v>0</v>
      </c>
      <c r="I81" s="3">
        <f>SUM(Table39[[#This Row],[RN Hours]], Table39[[#This Row],[RN Admin Hours]], Table39[[#This Row],[RN DON Hours]])</f>
        <v>73.075666666666677</v>
      </c>
      <c r="J81" s="3">
        <f t="shared" si="6"/>
        <v>0</v>
      </c>
      <c r="K81" s="4">
        <f>Table39[[#This Row],[RN Hours Contract (W/ Admin, DON)]]/Table39[[#This Row],[RN Hours (w/ Admin, DON)]]</f>
        <v>0</v>
      </c>
      <c r="L81" s="3">
        <v>51.14233333333334</v>
      </c>
      <c r="M81" s="3">
        <v>0</v>
      </c>
      <c r="N81" s="4">
        <f>Table39[[#This Row],[RN Hours Contract]]/Table39[[#This Row],[RN Hours]]</f>
        <v>0</v>
      </c>
      <c r="O81" s="3">
        <v>21.933333333333334</v>
      </c>
      <c r="P81" s="3">
        <v>0</v>
      </c>
      <c r="Q81" s="4">
        <f>Table39[[#This Row],[RN Admin Hours Contract]]/Table39[[#This Row],[RN Admin Hours]]</f>
        <v>0</v>
      </c>
      <c r="R81" s="3">
        <v>0</v>
      </c>
      <c r="S81" s="3">
        <v>0</v>
      </c>
      <c r="T81" s="4">
        <v>0</v>
      </c>
      <c r="U81" s="3">
        <f>SUM(Table39[[#This Row],[LPN Hours]], Table39[[#This Row],[LPN Admin Hours]])</f>
        <v>27.152777777777779</v>
      </c>
      <c r="V81" s="3">
        <f>Table39[[#This Row],[LPN Hours Contract]]+Table39[[#This Row],[LPN Admin Hours Contract]]</f>
        <v>0</v>
      </c>
      <c r="W81" s="4">
        <f t="shared" si="7"/>
        <v>0</v>
      </c>
      <c r="X81" s="3">
        <v>27.152777777777779</v>
      </c>
      <c r="Y81" s="3">
        <v>0</v>
      </c>
      <c r="Z81" s="4">
        <f>Table39[[#This Row],[LPN Hours Contract]]/Table39[[#This Row],[LPN Hours]]</f>
        <v>0</v>
      </c>
      <c r="AA81" s="3">
        <v>0</v>
      </c>
      <c r="AB81" s="3">
        <v>0</v>
      </c>
      <c r="AC81" s="4">
        <v>0</v>
      </c>
      <c r="AD81" s="3">
        <f>SUM(Table39[[#This Row],[CNA Hours]], Table39[[#This Row],[NA in Training Hours]], Table39[[#This Row],[Med Aide/Tech Hours]])</f>
        <v>191.01666666666665</v>
      </c>
      <c r="AE81" s="3">
        <f>SUM(Table39[[#This Row],[CNA Hours Contract]], Table39[[#This Row],[NA in Training Hours Contract]], Table39[[#This Row],[Med Aide/Tech Hours Contract]])</f>
        <v>0</v>
      </c>
      <c r="AF81" s="4">
        <f>Table39[[#This Row],[CNA/NA/Med Aide Contract Hours]]/Table39[[#This Row],[Total CNA, NA in Training, Med Aide/Tech Hours]]</f>
        <v>0</v>
      </c>
      <c r="AG81" s="3">
        <v>185.17777777777778</v>
      </c>
      <c r="AH81" s="3">
        <v>0</v>
      </c>
      <c r="AI81" s="4">
        <f>Table39[[#This Row],[CNA Hours Contract]]/Table39[[#This Row],[CNA Hours]]</f>
        <v>0</v>
      </c>
      <c r="AJ81" s="3">
        <v>0</v>
      </c>
      <c r="AK81" s="3">
        <v>0</v>
      </c>
      <c r="AL81" s="4">
        <v>0</v>
      </c>
      <c r="AM81" s="3">
        <v>5.8388888888888886</v>
      </c>
      <c r="AN81" s="3">
        <v>0</v>
      </c>
      <c r="AO81" s="4">
        <f>Table39[[#This Row],[Med Aide/Tech Hours Contract]]/Table39[[#This Row],[Med Aide/Tech Hours]]</f>
        <v>0</v>
      </c>
      <c r="AP81" s="1" t="s">
        <v>79</v>
      </c>
      <c r="AQ81" s="1">
        <v>4</v>
      </c>
    </row>
    <row r="82" spans="1:43" x14ac:dyDescent="0.2">
      <c r="A82" s="1" t="s">
        <v>407</v>
      </c>
      <c r="B82" s="1" t="s">
        <v>491</v>
      </c>
      <c r="C82" s="1" t="s">
        <v>890</v>
      </c>
      <c r="D82" s="1" t="s">
        <v>1016</v>
      </c>
      <c r="E82" s="3">
        <v>116.51111111111111</v>
      </c>
      <c r="F82" s="3">
        <f t="shared" si="5"/>
        <v>406.49633333333338</v>
      </c>
      <c r="G82" s="3">
        <f>SUM(Table39[[#This Row],[RN Hours Contract (W/ Admin, DON)]], Table39[[#This Row],[LPN Contract Hours (w/ Admin)]], Table39[[#This Row],[CNA/NA/Med Aide Contract Hours]])</f>
        <v>5.706999999999999</v>
      </c>
      <c r="H82" s="4">
        <f>Table39[[#This Row],[Total Contract Hours]]/Table39[[#This Row],[Total Hours Nurse Staffing]]</f>
        <v>1.4039487031043326E-2</v>
      </c>
      <c r="I82" s="3">
        <f>SUM(Table39[[#This Row],[RN Hours]], Table39[[#This Row],[RN Admin Hours]], Table39[[#This Row],[RN DON Hours]])</f>
        <v>48.787111111111116</v>
      </c>
      <c r="J82" s="3">
        <f t="shared" si="6"/>
        <v>0.09</v>
      </c>
      <c r="K82" s="4">
        <f>Table39[[#This Row],[RN Hours Contract (W/ Admin, DON)]]/Table39[[#This Row],[RN Hours (w/ Admin, DON)]]</f>
        <v>1.8447495240090732E-3</v>
      </c>
      <c r="L82" s="3">
        <v>27.72988888888889</v>
      </c>
      <c r="M82" s="3">
        <v>0.09</v>
      </c>
      <c r="N82" s="4">
        <f>Table39[[#This Row],[RN Hours Contract]]/Table39[[#This Row],[RN Hours]]</f>
        <v>3.2455954064807726E-3</v>
      </c>
      <c r="O82" s="3">
        <v>14.872222222222222</v>
      </c>
      <c r="P82" s="3">
        <v>0</v>
      </c>
      <c r="Q82" s="4">
        <f>Table39[[#This Row],[RN Admin Hours Contract]]/Table39[[#This Row],[RN Admin Hours]]</f>
        <v>0</v>
      </c>
      <c r="R82" s="3">
        <v>6.1849999999999996</v>
      </c>
      <c r="S82" s="3">
        <v>0</v>
      </c>
      <c r="T82" s="4">
        <f>Table39[[#This Row],[RN DON Hours Contract]]/Table39[[#This Row],[RN DON Hours]]</f>
        <v>0</v>
      </c>
      <c r="U82" s="3">
        <f>SUM(Table39[[#This Row],[LPN Hours]], Table39[[#This Row],[LPN Admin Hours]])</f>
        <v>141.78033333333332</v>
      </c>
      <c r="V82" s="3">
        <f>Table39[[#This Row],[LPN Hours Contract]]+Table39[[#This Row],[LPN Admin Hours Contract]]</f>
        <v>5.6169999999999991</v>
      </c>
      <c r="W82" s="4">
        <f t="shared" si="7"/>
        <v>3.961762444720824E-2</v>
      </c>
      <c r="X82" s="3">
        <v>118.53288888888888</v>
      </c>
      <c r="Y82" s="3">
        <v>5.6169999999999991</v>
      </c>
      <c r="Z82" s="4">
        <f>Table39[[#This Row],[LPN Hours Contract]]/Table39[[#This Row],[LPN Hours]]</f>
        <v>4.7387691742376233E-2</v>
      </c>
      <c r="AA82" s="3">
        <v>23.247444444444451</v>
      </c>
      <c r="AB82" s="3">
        <v>0</v>
      </c>
      <c r="AC82" s="4">
        <f>Table39[[#This Row],[LPN Admin Hours Contract]]/Table39[[#This Row],[LPN Admin Hours]]</f>
        <v>0</v>
      </c>
      <c r="AD82" s="3">
        <f>SUM(Table39[[#This Row],[CNA Hours]], Table39[[#This Row],[NA in Training Hours]], Table39[[#This Row],[Med Aide/Tech Hours]])</f>
        <v>215.92888888888891</v>
      </c>
      <c r="AE82" s="3">
        <f>SUM(Table39[[#This Row],[CNA Hours Contract]], Table39[[#This Row],[NA in Training Hours Contract]], Table39[[#This Row],[Med Aide/Tech Hours Contract]])</f>
        <v>0</v>
      </c>
      <c r="AF82" s="4">
        <f>Table39[[#This Row],[CNA/NA/Med Aide Contract Hours]]/Table39[[#This Row],[Total CNA, NA in Training, Med Aide/Tech Hours]]</f>
        <v>0</v>
      </c>
      <c r="AG82" s="3">
        <v>197.22311111111114</v>
      </c>
      <c r="AH82" s="3">
        <v>0</v>
      </c>
      <c r="AI82" s="4">
        <f>Table39[[#This Row],[CNA Hours Contract]]/Table39[[#This Row],[CNA Hours]]</f>
        <v>0</v>
      </c>
      <c r="AJ82" s="3">
        <v>0</v>
      </c>
      <c r="AK82" s="3">
        <v>0</v>
      </c>
      <c r="AL82" s="4">
        <v>0</v>
      </c>
      <c r="AM82" s="3">
        <v>18.705777777777772</v>
      </c>
      <c r="AN82" s="3">
        <v>0</v>
      </c>
      <c r="AO82" s="4">
        <f>Table39[[#This Row],[Med Aide/Tech Hours Contract]]/Table39[[#This Row],[Med Aide/Tech Hours]]</f>
        <v>0</v>
      </c>
      <c r="AP82" s="1" t="s">
        <v>80</v>
      </c>
      <c r="AQ82" s="1">
        <v>4</v>
      </c>
    </row>
    <row r="83" spans="1:43" x14ac:dyDescent="0.2">
      <c r="A83" s="1" t="s">
        <v>407</v>
      </c>
      <c r="B83" s="1" t="s">
        <v>492</v>
      </c>
      <c r="C83" s="1" t="s">
        <v>920</v>
      </c>
      <c r="D83" s="1" t="s">
        <v>1068</v>
      </c>
      <c r="E83" s="3">
        <v>96.177777777777777</v>
      </c>
      <c r="F83" s="3">
        <f t="shared" si="5"/>
        <v>294.04555555555555</v>
      </c>
      <c r="G83" s="3">
        <f>SUM(Table39[[#This Row],[RN Hours Contract (W/ Admin, DON)]], Table39[[#This Row],[LPN Contract Hours (w/ Admin)]], Table39[[#This Row],[CNA/NA/Med Aide Contract Hours]])</f>
        <v>0</v>
      </c>
      <c r="H83" s="4">
        <f>Table39[[#This Row],[Total Contract Hours]]/Table39[[#This Row],[Total Hours Nurse Staffing]]</f>
        <v>0</v>
      </c>
      <c r="I83" s="3">
        <f>SUM(Table39[[#This Row],[RN Hours]], Table39[[#This Row],[RN Admin Hours]], Table39[[#This Row],[RN DON Hours]])</f>
        <v>55.159777777777784</v>
      </c>
      <c r="J83" s="3">
        <f t="shared" si="6"/>
        <v>0</v>
      </c>
      <c r="K83" s="4">
        <f>Table39[[#This Row],[RN Hours Contract (W/ Admin, DON)]]/Table39[[#This Row],[RN Hours (w/ Admin, DON)]]</f>
        <v>0</v>
      </c>
      <c r="L83" s="3">
        <v>31.749777777777776</v>
      </c>
      <c r="M83" s="3">
        <v>0</v>
      </c>
      <c r="N83" s="4">
        <f>Table39[[#This Row],[RN Hours Contract]]/Table39[[#This Row],[RN Hours]]</f>
        <v>0</v>
      </c>
      <c r="O83" s="3">
        <v>18.254444444444445</v>
      </c>
      <c r="P83" s="3">
        <v>0</v>
      </c>
      <c r="Q83" s="4">
        <f>Table39[[#This Row],[RN Admin Hours Contract]]/Table39[[#This Row],[RN Admin Hours]]</f>
        <v>0</v>
      </c>
      <c r="R83" s="3">
        <v>5.1555555555555559</v>
      </c>
      <c r="S83" s="3">
        <v>0</v>
      </c>
      <c r="T83" s="4">
        <f>Table39[[#This Row],[RN DON Hours Contract]]/Table39[[#This Row],[RN DON Hours]]</f>
        <v>0</v>
      </c>
      <c r="U83" s="3">
        <f>SUM(Table39[[#This Row],[LPN Hours]], Table39[[#This Row],[LPN Admin Hours]])</f>
        <v>58.606333333333332</v>
      </c>
      <c r="V83" s="3">
        <f>Table39[[#This Row],[LPN Hours Contract]]+Table39[[#This Row],[LPN Admin Hours Contract]]</f>
        <v>0</v>
      </c>
      <c r="W83" s="4">
        <f t="shared" si="7"/>
        <v>0</v>
      </c>
      <c r="X83" s="3">
        <v>58.606333333333332</v>
      </c>
      <c r="Y83" s="3">
        <v>0</v>
      </c>
      <c r="Z83" s="4">
        <f>Table39[[#This Row],[LPN Hours Contract]]/Table39[[#This Row],[LPN Hours]]</f>
        <v>0</v>
      </c>
      <c r="AA83" s="3">
        <v>0</v>
      </c>
      <c r="AB83" s="3">
        <v>0</v>
      </c>
      <c r="AC83" s="4">
        <v>0</v>
      </c>
      <c r="AD83" s="3">
        <f>SUM(Table39[[#This Row],[CNA Hours]], Table39[[#This Row],[NA in Training Hours]], Table39[[#This Row],[Med Aide/Tech Hours]])</f>
        <v>180.27944444444447</v>
      </c>
      <c r="AE83" s="3">
        <f>SUM(Table39[[#This Row],[CNA Hours Contract]], Table39[[#This Row],[NA in Training Hours Contract]], Table39[[#This Row],[Med Aide/Tech Hours Contract]])</f>
        <v>0</v>
      </c>
      <c r="AF83" s="4">
        <f>Table39[[#This Row],[CNA/NA/Med Aide Contract Hours]]/Table39[[#This Row],[Total CNA, NA in Training, Med Aide/Tech Hours]]</f>
        <v>0</v>
      </c>
      <c r="AG83" s="3">
        <v>158.99722222222223</v>
      </c>
      <c r="AH83" s="3">
        <v>0</v>
      </c>
      <c r="AI83" s="4">
        <f>Table39[[#This Row],[CNA Hours Contract]]/Table39[[#This Row],[CNA Hours]]</f>
        <v>0</v>
      </c>
      <c r="AJ83" s="3">
        <v>0</v>
      </c>
      <c r="AK83" s="3">
        <v>0</v>
      </c>
      <c r="AL83" s="4">
        <v>0</v>
      </c>
      <c r="AM83" s="3">
        <v>21.282222222222224</v>
      </c>
      <c r="AN83" s="3">
        <v>0</v>
      </c>
      <c r="AO83" s="4">
        <f>Table39[[#This Row],[Med Aide/Tech Hours Contract]]/Table39[[#This Row],[Med Aide/Tech Hours]]</f>
        <v>0</v>
      </c>
      <c r="AP83" s="1" t="s">
        <v>81</v>
      </c>
      <c r="AQ83" s="1">
        <v>4</v>
      </c>
    </row>
    <row r="84" spans="1:43" x14ac:dyDescent="0.2">
      <c r="A84" s="1" t="s">
        <v>407</v>
      </c>
      <c r="B84" s="1" t="s">
        <v>493</v>
      </c>
      <c r="C84" s="1" t="s">
        <v>921</v>
      </c>
      <c r="D84" s="1" t="s">
        <v>1022</v>
      </c>
      <c r="E84" s="3">
        <v>76.355555555555554</v>
      </c>
      <c r="F84" s="3">
        <f t="shared" si="5"/>
        <v>292.30833333333334</v>
      </c>
      <c r="G84" s="3">
        <f>SUM(Table39[[#This Row],[RN Hours Contract (W/ Admin, DON)]], Table39[[#This Row],[LPN Contract Hours (w/ Admin)]], Table39[[#This Row],[CNA/NA/Med Aide Contract Hours]])</f>
        <v>0</v>
      </c>
      <c r="H84" s="4">
        <f>Table39[[#This Row],[Total Contract Hours]]/Table39[[#This Row],[Total Hours Nurse Staffing]]</f>
        <v>0</v>
      </c>
      <c r="I84" s="3">
        <f>SUM(Table39[[#This Row],[RN Hours]], Table39[[#This Row],[RN Admin Hours]], Table39[[#This Row],[RN DON Hours]])</f>
        <v>46.505555555555553</v>
      </c>
      <c r="J84" s="3">
        <f t="shared" si="6"/>
        <v>0</v>
      </c>
      <c r="K84" s="4">
        <f>Table39[[#This Row],[RN Hours Contract (W/ Admin, DON)]]/Table39[[#This Row],[RN Hours (w/ Admin, DON)]]</f>
        <v>0</v>
      </c>
      <c r="L84" s="3">
        <v>19.925000000000001</v>
      </c>
      <c r="M84" s="3">
        <v>0</v>
      </c>
      <c r="N84" s="4">
        <f>Table39[[#This Row],[RN Hours Contract]]/Table39[[#This Row],[RN Hours]]</f>
        <v>0</v>
      </c>
      <c r="O84" s="3">
        <v>21.069444444444443</v>
      </c>
      <c r="P84" s="3">
        <v>0</v>
      </c>
      <c r="Q84" s="4">
        <f>Table39[[#This Row],[RN Admin Hours Contract]]/Table39[[#This Row],[RN Admin Hours]]</f>
        <v>0</v>
      </c>
      <c r="R84" s="3">
        <v>5.5111111111111111</v>
      </c>
      <c r="S84" s="3">
        <v>0</v>
      </c>
      <c r="T84" s="4">
        <f>Table39[[#This Row],[RN DON Hours Contract]]/Table39[[#This Row],[RN DON Hours]]</f>
        <v>0</v>
      </c>
      <c r="U84" s="3">
        <f>SUM(Table39[[#This Row],[LPN Hours]], Table39[[#This Row],[LPN Admin Hours]])</f>
        <v>84.4</v>
      </c>
      <c r="V84" s="3">
        <f>Table39[[#This Row],[LPN Hours Contract]]+Table39[[#This Row],[LPN Admin Hours Contract]]</f>
        <v>0</v>
      </c>
      <c r="W84" s="4">
        <f t="shared" si="7"/>
        <v>0</v>
      </c>
      <c r="X84" s="3">
        <v>84.4</v>
      </c>
      <c r="Y84" s="3">
        <v>0</v>
      </c>
      <c r="Z84" s="4">
        <f>Table39[[#This Row],[LPN Hours Contract]]/Table39[[#This Row],[LPN Hours]]</f>
        <v>0</v>
      </c>
      <c r="AA84" s="3">
        <v>0</v>
      </c>
      <c r="AB84" s="3">
        <v>0</v>
      </c>
      <c r="AC84" s="4">
        <v>0</v>
      </c>
      <c r="AD84" s="3">
        <f>SUM(Table39[[#This Row],[CNA Hours]], Table39[[#This Row],[NA in Training Hours]], Table39[[#This Row],[Med Aide/Tech Hours]])</f>
        <v>161.40277777777777</v>
      </c>
      <c r="AE84" s="3">
        <f>SUM(Table39[[#This Row],[CNA Hours Contract]], Table39[[#This Row],[NA in Training Hours Contract]], Table39[[#This Row],[Med Aide/Tech Hours Contract]])</f>
        <v>0</v>
      </c>
      <c r="AF84" s="4">
        <f>Table39[[#This Row],[CNA/NA/Med Aide Contract Hours]]/Table39[[#This Row],[Total CNA, NA in Training, Med Aide/Tech Hours]]</f>
        <v>0</v>
      </c>
      <c r="AG84" s="3">
        <v>161.40277777777777</v>
      </c>
      <c r="AH84" s="3">
        <v>0</v>
      </c>
      <c r="AI84" s="4">
        <f>Table39[[#This Row],[CNA Hours Contract]]/Table39[[#This Row],[CNA Hours]]</f>
        <v>0</v>
      </c>
      <c r="AJ84" s="3">
        <v>0</v>
      </c>
      <c r="AK84" s="3">
        <v>0</v>
      </c>
      <c r="AL84" s="4">
        <v>0</v>
      </c>
      <c r="AM84" s="3">
        <v>0</v>
      </c>
      <c r="AN84" s="3">
        <v>0</v>
      </c>
      <c r="AO84" s="4">
        <v>0</v>
      </c>
      <c r="AP84" s="1" t="s">
        <v>82</v>
      </c>
      <c r="AQ84" s="1">
        <v>4</v>
      </c>
    </row>
    <row r="85" spans="1:43" x14ac:dyDescent="0.2">
      <c r="A85" s="1" t="s">
        <v>407</v>
      </c>
      <c r="B85" s="1" t="s">
        <v>494</v>
      </c>
      <c r="C85" s="1" t="s">
        <v>839</v>
      </c>
      <c r="D85" s="1" t="s">
        <v>1043</v>
      </c>
      <c r="E85" s="3">
        <v>92.288888888888891</v>
      </c>
      <c r="F85" s="3">
        <f t="shared" si="5"/>
        <v>448.70922222222219</v>
      </c>
      <c r="G85" s="3">
        <f>SUM(Table39[[#This Row],[RN Hours Contract (W/ Admin, DON)]], Table39[[#This Row],[LPN Contract Hours (w/ Admin)]], Table39[[#This Row],[CNA/NA/Med Aide Contract Hours]])</f>
        <v>41.668888888888887</v>
      </c>
      <c r="H85" s="4">
        <f>Table39[[#This Row],[Total Contract Hours]]/Table39[[#This Row],[Total Hours Nurse Staffing]]</f>
        <v>9.2863901219869441E-2</v>
      </c>
      <c r="I85" s="3">
        <f>SUM(Table39[[#This Row],[RN Hours]], Table39[[#This Row],[RN Admin Hours]], Table39[[#This Row],[RN DON Hours]])</f>
        <v>36.98577777777777</v>
      </c>
      <c r="J85" s="3">
        <f t="shared" si="6"/>
        <v>8.9555555555555555E-2</v>
      </c>
      <c r="K85" s="4">
        <f>Table39[[#This Row],[RN Hours Contract (W/ Admin, DON)]]/Table39[[#This Row],[RN Hours (w/ Admin, DON)]]</f>
        <v>2.421351149991589E-3</v>
      </c>
      <c r="L85" s="3">
        <v>5.4304444444444444</v>
      </c>
      <c r="M85" s="3">
        <v>8.9555555555555555E-2</v>
      </c>
      <c r="N85" s="4">
        <f>Table39[[#This Row],[RN Hours Contract]]/Table39[[#This Row],[RN Hours]]</f>
        <v>1.6491386013013053E-2</v>
      </c>
      <c r="O85" s="3">
        <v>25.763666666666662</v>
      </c>
      <c r="P85" s="3">
        <v>0</v>
      </c>
      <c r="Q85" s="4">
        <f>Table39[[#This Row],[RN Admin Hours Contract]]/Table39[[#This Row],[RN Admin Hours]]</f>
        <v>0</v>
      </c>
      <c r="R85" s="3">
        <v>5.791666666666667</v>
      </c>
      <c r="S85" s="3">
        <v>0</v>
      </c>
      <c r="T85" s="4">
        <f>Table39[[#This Row],[RN DON Hours Contract]]/Table39[[#This Row],[RN DON Hours]]</f>
        <v>0</v>
      </c>
      <c r="U85" s="3">
        <f>SUM(Table39[[#This Row],[LPN Hours]], Table39[[#This Row],[LPN Admin Hours]])</f>
        <v>120.27755555555555</v>
      </c>
      <c r="V85" s="3">
        <f>Table39[[#This Row],[LPN Hours Contract]]+Table39[[#This Row],[LPN Admin Hours Contract]]</f>
        <v>16.949444444444456</v>
      </c>
      <c r="W85" s="4">
        <f t="shared" si="7"/>
        <v>0.14091942895044621</v>
      </c>
      <c r="X85" s="3">
        <v>105.10277777777777</v>
      </c>
      <c r="Y85" s="3">
        <v>16.949444444444456</v>
      </c>
      <c r="Z85" s="4">
        <f>Table39[[#This Row],[LPN Hours Contract]]/Table39[[#This Row],[LPN Hours]]</f>
        <v>0.161265428020192</v>
      </c>
      <c r="AA85" s="3">
        <v>15.174777777777781</v>
      </c>
      <c r="AB85" s="3">
        <v>0</v>
      </c>
      <c r="AC85" s="4">
        <f>Table39[[#This Row],[LPN Admin Hours Contract]]/Table39[[#This Row],[LPN Admin Hours]]</f>
        <v>0</v>
      </c>
      <c r="AD85" s="3">
        <f>SUM(Table39[[#This Row],[CNA Hours]], Table39[[#This Row],[NA in Training Hours]], Table39[[#This Row],[Med Aide/Tech Hours]])</f>
        <v>291.44588888888887</v>
      </c>
      <c r="AE85" s="3">
        <f>SUM(Table39[[#This Row],[CNA Hours Contract]], Table39[[#This Row],[NA in Training Hours Contract]], Table39[[#This Row],[Med Aide/Tech Hours Contract]])</f>
        <v>24.629888888888878</v>
      </c>
      <c r="AF85" s="4">
        <f>Table39[[#This Row],[CNA/NA/Med Aide Contract Hours]]/Table39[[#This Row],[Total CNA, NA in Training, Med Aide/Tech Hours]]</f>
        <v>8.4509302851339244E-2</v>
      </c>
      <c r="AG85" s="3">
        <v>270.62533333333334</v>
      </c>
      <c r="AH85" s="3">
        <v>24.629888888888878</v>
      </c>
      <c r="AI85" s="4">
        <f>Table39[[#This Row],[CNA Hours Contract]]/Table39[[#This Row],[CNA Hours]]</f>
        <v>9.1011024672076321E-2</v>
      </c>
      <c r="AJ85" s="3">
        <v>18.84044444444444</v>
      </c>
      <c r="AK85" s="3">
        <v>0</v>
      </c>
      <c r="AL85" s="4">
        <f>Table39[[#This Row],[NA in Training Hours Contract]]/Table39[[#This Row],[NA in Training Hours]]</f>
        <v>0</v>
      </c>
      <c r="AM85" s="3">
        <v>1.9801111111111109</v>
      </c>
      <c r="AN85" s="3">
        <v>0</v>
      </c>
      <c r="AO85" s="4">
        <f>Table39[[#This Row],[Med Aide/Tech Hours Contract]]/Table39[[#This Row],[Med Aide/Tech Hours]]</f>
        <v>0</v>
      </c>
      <c r="AP85" s="1" t="s">
        <v>83</v>
      </c>
      <c r="AQ85" s="1">
        <v>4</v>
      </c>
    </row>
    <row r="86" spans="1:43" x14ac:dyDescent="0.2">
      <c r="A86" s="1" t="s">
        <v>407</v>
      </c>
      <c r="B86" s="1" t="s">
        <v>495</v>
      </c>
      <c r="C86" s="1" t="s">
        <v>851</v>
      </c>
      <c r="D86" s="1" t="s">
        <v>1056</v>
      </c>
      <c r="E86" s="3">
        <v>127.14444444444445</v>
      </c>
      <c r="F86" s="3">
        <f t="shared" si="5"/>
        <v>574.52400000000011</v>
      </c>
      <c r="G86" s="3">
        <f>SUM(Table39[[#This Row],[RN Hours Contract (W/ Admin, DON)]], Table39[[#This Row],[LPN Contract Hours (w/ Admin)]], Table39[[#This Row],[CNA/NA/Med Aide Contract Hours]])</f>
        <v>0</v>
      </c>
      <c r="H86" s="4">
        <f>Table39[[#This Row],[Total Contract Hours]]/Table39[[#This Row],[Total Hours Nurse Staffing]]</f>
        <v>0</v>
      </c>
      <c r="I86" s="3">
        <f>SUM(Table39[[#This Row],[RN Hours]], Table39[[#This Row],[RN Admin Hours]], Table39[[#This Row],[RN DON Hours]])</f>
        <v>128.57066666666668</v>
      </c>
      <c r="J86" s="3">
        <f t="shared" si="6"/>
        <v>0</v>
      </c>
      <c r="K86" s="4">
        <f>Table39[[#This Row],[RN Hours Contract (W/ Admin, DON)]]/Table39[[#This Row],[RN Hours (w/ Admin, DON)]]</f>
        <v>0</v>
      </c>
      <c r="L86" s="3">
        <v>104.07333333333334</v>
      </c>
      <c r="M86" s="3">
        <v>0</v>
      </c>
      <c r="N86" s="4">
        <f>Table39[[#This Row],[RN Hours Contract]]/Table39[[#This Row],[RN Hours]]</f>
        <v>0</v>
      </c>
      <c r="O86" s="3">
        <v>19.108444444444441</v>
      </c>
      <c r="P86" s="3">
        <v>0</v>
      </c>
      <c r="Q86" s="4">
        <f>Table39[[#This Row],[RN Admin Hours Contract]]/Table39[[#This Row],[RN Admin Hours]]</f>
        <v>0</v>
      </c>
      <c r="R86" s="3">
        <v>5.3888888888888893</v>
      </c>
      <c r="S86" s="3">
        <v>0</v>
      </c>
      <c r="T86" s="4">
        <f>Table39[[#This Row],[RN DON Hours Contract]]/Table39[[#This Row],[RN DON Hours]]</f>
        <v>0</v>
      </c>
      <c r="U86" s="3">
        <f>SUM(Table39[[#This Row],[LPN Hours]], Table39[[#This Row],[LPN Admin Hours]])</f>
        <v>88.286777777777786</v>
      </c>
      <c r="V86" s="3">
        <f>Table39[[#This Row],[LPN Hours Contract]]+Table39[[#This Row],[LPN Admin Hours Contract]]</f>
        <v>0</v>
      </c>
      <c r="W86" s="4">
        <f t="shared" si="7"/>
        <v>0</v>
      </c>
      <c r="X86" s="3">
        <v>88.286777777777786</v>
      </c>
      <c r="Y86" s="3">
        <v>0</v>
      </c>
      <c r="Z86" s="4">
        <f>Table39[[#This Row],[LPN Hours Contract]]/Table39[[#This Row],[LPN Hours]]</f>
        <v>0</v>
      </c>
      <c r="AA86" s="3">
        <v>0</v>
      </c>
      <c r="AB86" s="3">
        <v>0</v>
      </c>
      <c r="AC86" s="4">
        <v>0</v>
      </c>
      <c r="AD86" s="3">
        <f>SUM(Table39[[#This Row],[CNA Hours]], Table39[[#This Row],[NA in Training Hours]], Table39[[#This Row],[Med Aide/Tech Hours]])</f>
        <v>357.66655555555559</v>
      </c>
      <c r="AE86" s="3">
        <f>SUM(Table39[[#This Row],[CNA Hours Contract]], Table39[[#This Row],[NA in Training Hours Contract]], Table39[[#This Row],[Med Aide/Tech Hours Contract]])</f>
        <v>0</v>
      </c>
      <c r="AF86" s="4">
        <f>Table39[[#This Row],[CNA/NA/Med Aide Contract Hours]]/Table39[[#This Row],[Total CNA, NA in Training, Med Aide/Tech Hours]]</f>
        <v>0</v>
      </c>
      <c r="AG86" s="3">
        <v>325.60877777777779</v>
      </c>
      <c r="AH86" s="3">
        <v>0</v>
      </c>
      <c r="AI86" s="4">
        <f>Table39[[#This Row],[CNA Hours Contract]]/Table39[[#This Row],[CNA Hours]]</f>
        <v>0</v>
      </c>
      <c r="AJ86" s="3">
        <v>0</v>
      </c>
      <c r="AK86" s="3">
        <v>0</v>
      </c>
      <c r="AL86" s="4">
        <v>0</v>
      </c>
      <c r="AM86" s="3">
        <v>32.05777777777778</v>
      </c>
      <c r="AN86" s="3">
        <v>0</v>
      </c>
      <c r="AO86" s="4">
        <f>Table39[[#This Row],[Med Aide/Tech Hours Contract]]/Table39[[#This Row],[Med Aide/Tech Hours]]</f>
        <v>0</v>
      </c>
      <c r="AP86" s="1" t="s">
        <v>84</v>
      </c>
      <c r="AQ86" s="1">
        <v>4</v>
      </c>
    </row>
    <row r="87" spans="1:43" x14ac:dyDescent="0.2">
      <c r="A87" s="1" t="s">
        <v>407</v>
      </c>
      <c r="B87" s="1" t="s">
        <v>496</v>
      </c>
      <c r="C87" s="1" t="s">
        <v>922</v>
      </c>
      <c r="D87" s="1" t="s">
        <v>1069</v>
      </c>
      <c r="E87" s="3">
        <v>62.488888888888887</v>
      </c>
      <c r="F87" s="3">
        <f t="shared" si="5"/>
        <v>199.20011111111108</v>
      </c>
      <c r="G87" s="3">
        <f>SUM(Table39[[#This Row],[RN Hours Contract (W/ Admin, DON)]], Table39[[#This Row],[LPN Contract Hours (w/ Admin)]], Table39[[#This Row],[CNA/NA/Med Aide Contract Hours]])</f>
        <v>2.7974444444444444</v>
      </c>
      <c r="H87" s="4">
        <f>Table39[[#This Row],[Total Contract Hours]]/Table39[[#This Row],[Total Hours Nurse Staffing]]</f>
        <v>1.4043387972228932E-2</v>
      </c>
      <c r="I87" s="3">
        <f>SUM(Table39[[#This Row],[RN Hours]], Table39[[#This Row],[RN Admin Hours]], Table39[[#This Row],[RN DON Hours]])</f>
        <v>39.363777777777777</v>
      </c>
      <c r="J87" s="3">
        <f t="shared" si="6"/>
        <v>0</v>
      </c>
      <c r="K87" s="4">
        <f>Table39[[#This Row],[RN Hours Contract (W/ Admin, DON)]]/Table39[[#This Row],[RN Hours (w/ Admin, DON)]]</f>
        <v>0</v>
      </c>
      <c r="L87" s="3">
        <v>19.294444444444444</v>
      </c>
      <c r="M87" s="3">
        <v>0</v>
      </c>
      <c r="N87" s="4">
        <f>Table39[[#This Row],[RN Hours Contract]]/Table39[[#This Row],[RN Hours]]</f>
        <v>0</v>
      </c>
      <c r="O87" s="3">
        <v>17.135999999999999</v>
      </c>
      <c r="P87" s="3">
        <v>0</v>
      </c>
      <c r="Q87" s="4">
        <f>Table39[[#This Row],[RN Admin Hours Contract]]/Table39[[#This Row],[RN Admin Hours]]</f>
        <v>0</v>
      </c>
      <c r="R87" s="3">
        <v>2.9333333333333331</v>
      </c>
      <c r="S87" s="3">
        <v>0</v>
      </c>
      <c r="T87" s="4">
        <f>Table39[[#This Row],[RN DON Hours Contract]]/Table39[[#This Row],[RN DON Hours]]</f>
        <v>0</v>
      </c>
      <c r="U87" s="3">
        <f>SUM(Table39[[#This Row],[LPN Hours]], Table39[[#This Row],[LPN Admin Hours]])</f>
        <v>48.500555555555557</v>
      </c>
      <c r="V87" s="3">
        <f>Table39[[#This Row],[LPN Hours Contract]]+Table39[[#This Row],[LPN Admin Hours Contract]]</f>
        <v>2.7974444444444444</v>
      </c>
      <c r="W87" s="4">
        <f t="shared" si="7"/>
        <v>5.7678606201532624E-2</v>
      </c>
      <c r="X87" s="3">
        <v>48.013555555555556</v>
      </c>
      <c r="Y87" s="3">
        <v>2.7974444444444444</v>
      </c>
      <c r="Z87" s="4">
        <f>Table39[[#This Row],[LPN Hours Contract]]/Table39[[#This Row],[LPN Hours]]</f>
        <v>5.8263638509495001E-2</v>
      </c>
      <c r="AA87" s="3">
        <v>0.48699999999999999</v>
      </c>
      <c r="AB87" s="3">
        <v>0</v>
      </c>
      <c r="AC87" s="4">
        <f>Table39[[#This Row],[LPN Admin Hours Contract]]/Table39[[#This Row],[LPN Admin Hours]]</f>
        <v>0</v>
      </c>
      <c r="AD87" s="3">
        <f>SUM(Table39[[#This Row],[CNA Hours]], Table39[[#This Row],[NA in Training Hours]], Table39[[#This Row],[Med Aide/Tech Hours]])</f>
        <v>111.33577777777776</v>
      </c>
      <c r="AE87" s="3">
        <f>SUM(Table39[[#This Row],[CNA Hours Contract]], Table39[[#This Row],[NA in Training Hours Contract]], Table39[[#This Row],[Med Aide/Tech Hours Contract]])</f>
        <v>0</v>
      </c>
      <c r="AF87" s="4">
        <f>Table39[[#This Row],[CNA/NA/Med Aide Contract Hours]]/Table39[[#This Row],[Total CNA, NA in Training, Med Aide/Tech Hours]]</f>
        <v>0</v>
      </c>
      <c r="AG87" s="3">
        <v>111.33577777777776</v>
      </c>
      <c r="AH87" s="3">
        <v>0</v>
      </c>
      <c r="AI87" s="4">
        <f>Table39[[#This Row],[CNA Hours Contract]]/Table39[[#This Row],[CNA Hours]]</f>
        <v>0</v>
      </c>
      <c r="AJ87" s="3">
        <v>0</v>
      </c>
      <c r="AK87" s="3">
        <v>0</v>
      </c>
      <c r="AL87" s="4">
        <v>0</v>
      </c>
      <c r="AM87" s="3">
        <v>0</v>
      </c>
      <c r="AN87" s="3">
        <v>0</v>
      </c>
      <c r="AO87" s="4">
        <v>0</v>
      </c>
      <c r="AP87" s="1" t="s">
        <v>85</v>
      </c>
      <c r="AQ87" s="1">
        <v>4</v>
      </c>
    </row>
    <row r="88" spans="1:43" x14ac:dyDescent="0.2">
      <c r="A88" s="1" t="s">
        <v>407</v>
      </c>
      <c r="B88" s="1" t="s">
        <v>497</v>
      </c>
      <c r="C88" s="1" t="s">
        <v>859</v>
      </c>
      <c r="D88" s="1" t="s">
        <v>1052</v>
      </c>
      <c r="E88" s="3">
        <v>58.62222222222222</v>
      </c>
      <c r="F88" s="3">
        <f t="shared" si="5"/>
        <v>272.81666666666672</v>
      </c>
      <c r="G88" s="3">
        <f>SUM(Table39[[#This Row],[RN Hours Contract (W/ Admin, DON)]], Table39[[#This Row],[LPN Contract Hours (w/ Admin)]], Table39[[#This Row],[CNA/NA/Med Aide Contract Hours]])</f>
        <v>30.2</v>
      </c>
      <c r="H88" s="4">
        <f>Table39[[#This Row],[Total Contract Hours]]/Table39[[#This Row],[Total Hours Nurse Staffing]]</f>
        <v>0.11069704930050703</v>
      </c>
      <c r="I88" s="3">
        <f>SUM(Table39[[#This Row],[RN Hours]], Table39[[#This Row],[RN Admin Hours]], Table39[[#This Row],[RN DON Hours]])</f>
        <v>40.905555555555559</v>
      </c>
      <c r="J88" s="3">
        <f t="shared" si="6"/>
        <v>0.2</v>
      </c>
      <c r="K88" s="4">
        <f>Table39[[#This Row],[RN Hours Contract (W/ Admin, DON)]]/Table39[[#This Row],[RN Hours (w/ Admin, DON)]]</f>
        <v>4.8893114219747385E-3</v>
      </c>
      <c r="L88" s="3">
        <v>30.047222222222221</v>
      </c>
      <c r="M88" s="3">
        <v>0</v>
      </c>
      <c r="N88" s="4">
        <f>Table39[[#This Row],[RN Hours Contract]]/Table39[[#This Row],[RN Hours]]</f>
        <v>0</v>
      </c>
      <c r="O88" s="3">
        <v>5.2583333333333337</v>
      </c>
      <c r="P88" s="3">
        <v>0.2</v>
      </c>
      <c r="Q88" s="4">
        <f>Table39[[#This Row],[RN Admin Hours Contract]]/Table39[[#This Row],[RN Admin Hours]]</f>
        <v>3.8034865293185421E-2</v>
      </c>
      <c r="R88" s="3">
        <v>5.6</v>
      </c>
      <c r="S88" s="3">
        <v>0</v>
      </c>
      <c r="T88" s="4">
        <f>Table39[[#This Row],[RN DON Hours Contract]]/Table39[[#This Row],[RN DON Hours]]</f>
        <v>0</v>
      </c>
      <c r="U88" s="3">
        <f>SUM(Table39[[#This Row],[LPN Hours]], Table39[[#This Row],[LPN Admin Hours]])</f>
        <v>69.086111111111109</v>
      </c>
      <c r="V88" s="3">
        <f>Table39[[#This Row],[LPN Hours Contract]]+Table39[[#This Row],[LPN Admin Hours Contract]]</f>
        <v>0</v>
      </c>
      <c r="W88" s="4">
        <f t="shared" si="7"/>
        <v>0</v>
      </c>
      <c r="X88" s="3">
        <v>58.863888888888887</v>
      </c>
      <c r="Y88" s="3">
        <v>0</v>
      </c>
      <c r="Z88" s="4">
        <f>Table39[[#This Row],[LPN Hours Contract]]/Table39[[#This Row],[LPN Hours]]</f>
        <v>0</v>
      </c>
      <c r="AA88" s="3">
        <v>10.222222222222221</v>
      </c>
      <c r="AB88" s="3">
        <v>0</v>
      </c>
      <c r="AC88" s="4">
        <f>Table39[[#This Row],[LPN Admin Hours Contract]]/Table39[[#This Row],[LPN Admin Hours]]</f>
        <v>0</v>
      </c>
      <c r="AD88" s="3">
        <f>SUM(Table39[[#This Row],[CNA Hours]], Table39[[#This Row],[NA in Training Hours]], Table39[[#This Row],[Med Aide/Tech Hours]])</f>
        <v>162.82500000000002</v>
      </c>
      <c r="AE88" s="3">
        <f>SUM(Table39[[#This Row],[CNA Hours Contract]], Table39[[#This Row],[NA in Training Hours Contract]], Table39[[#This Row],[Med Aide/Tech Hours Contract]])</f>
        <v>30</v>
      </c>
      <c r="AF88" s="4">
        <f>Table39[[#This Row],[CNA/NA/Med Aide Contract Hours]]/Table39[[#This Row],[Total CNA, NA in Training, Med Aide/Tech Hours]]</f>
        <v>0.18424689083371718</v>
      </c>
      <c r="AG88" s="3">
        <v>159.77500000000001</v>
      </c>
      <c r="AH88" s="3">
        <v>30</v>
      </c>
      <c r="AI88" s="4">
        <f>Table39[[#This Row],[CNA Hours Contract]]/Table39[[#This Row],[CNA Hours]]</f>
        <v>0.18776404318572992</v>
      </c>
      <c r="AJ88" s="3">
        <v>0</v>
      </c>
      <c r="AK88" s="3">
        <v>0</v>
      </c>
      <c r="AL88" s="4">
        <v>0</v>
      </c>
      <c r="AM88" s="3">
        <v>3.05</v>
      </c>
      <c r="AN88" s="3">
        <v>0</v>
      </c>
      <c r="AO88" s="4">
        <f>Table39[[#This Row],[Med Aide/Tech Hours Contract]]/Table39[[#This Row],[Med Aide/Tech Hours]]</f>
        <v>0</v>
      </c>
      <c r="AP88" s="1" t="s">
        <v>86</v>
      </c>
      <c r="AQ88" s="1">
        <v>4</v>
      </c>
    </row>
    <row r="89" spans="1:43" x14ac:dyDescent="0.2">
      <c r="A89" s="1" t="s">
        <v>407</v>
      </c>
      <c r="B89" s="1" t="s">
        <v>498</v>
      </c>
      <c r="C89" s="1" t="s">
        <v>923</v>
      </c>
      <c r="D89" s="1" t="s">
        <v>1070</v>
      </c>
      <c r="E89" s="3">
        <v>72.211111111111109</v>
      </c>
      <c r="F89" s="3">
        <f t="shared" si="5"/>
        <v>233.34244444444442</v>
      </c>
      <c r="G89" s="3">
        <f>SUM(Table39[[#This Row],[RN Hours Contract (W/ Admin, DON)]], Table39[[#This Row],[LPN Contract Hours (w/ Admin)]], Table39[[#This Row],[CNA/NA/Med Aide Contract Hours]])</f>
        <v>38.325000000000003</v>
      </c>
      <c r="H89" s="4">
        <f>Table39[[#This Row],[Total Contract Hours]]/Table39[[#This Row],[Total Hours Nurse Staffing]]</f>
        <v>0.16424358667899636</v>
      </c>
      <c r="I89" s="3">
        <f>SUM(Table39[[#This Row],[RN Hours]], Table39[[#This Row],[RN Admin Hours]], Table39[[#This Row],[RN DON Hours]])</f>
        <v>28.608888888888888</v>
      </c>
      <c r="J89" s="3">
        <f t="shared" si="6"/>
        <v>0.12777777777777777</v>
      </c>
      <c r="K89" s="4">
        <f>Table39[[#This Row],[RN Hours Contract (W/ Admin, DON)]]/Table39[[#This Row],[RN Hours (w/ Admin, DON)]]</f>
        <v>4.4663663197141521E-3</v>
      </c>
      <c r="L89" s="3">
        <v>16.337444444444444</v>
      </c>
      <c r="M89" s="3">
        <v>0</v>
      </c>
      <c r="N89" s="4">
        <f>Table39[[#This Row],[RN Hours Contract]]/Table39[[#This Row],[RN Hours]]</f>
        <v>0</v>
      </c>
      <c r="O89" s="3">
        <v>12.143666666666668</v>
      </c>
      <c r="P89" s="3">
        <v>0</v>
      </c>
      <c r="Q89" s="4">
        <f>Table39[[#This Row],[RN Admin Hours Contract]]/Table39[[#This Row],[RN Admin Hours]]</f>
        <v>0</v>
      </c>
      <c r="R89" s="3">
        <v>0.12777777777777777</v>
      </c>
      <c r="S89" s="3">
        <v>0.12777777777777777</v>
      </c>
      <c r="T89" s="4">
        <f>Table39[[#This Row],[RN DON Hours Contract]]/Table39[[#This Row],[RN DON Hours]]</f>
        <v>1</v>
      </c>
      <c r="U89" s="3">
        <f>SUM(Table39[[#This Row],[LPN Hours]], Table39[[#This Row],[LPN Admin Hours]])</f>
        <v>55.092777777777776</v>
      </c>
      <c r="V89" s="3">
        <f>Table39[[#This Row],[LPN Hours Contract]]+Table39[[#This Row],[LPN Admin Hours Contract]]</f>
        <v>17.8</v>
      </c>
      <c r="W89" s="4">
        <f t="shared" si="7"/>
        <v>0.32309135095344221</v>
      </c>
      <c r="X89" s="3">
        <v>48.38133333333333</v>
      </c>
      <c r="Y89" s="3">
        <v>17.8</v>
      </c>
      <c r="Z89" s="4">
        <f>Table39[[#This Row],[LPN Hours Contract]]/Table39[[#This Row],[LPN Hours]]</f>
        <v>0.3679104888937883</v>
      </c>
      <c r="AA89" s="3">
        <v>6.7114444444444441</v>
      </c>
      <c r="AB89" s="3">
        <v>0</v>
      </c>
      <c r="AC89" s="4">
        <f>Table39[[#This Row],[LPN Admin Hours Contract]]/Table39[[#This Row],[LPN Admin Hours]]</f>
        <v>0</v>
      </c>
      <c r="AD89" s="3">
        <f>SUM(Table39[[#This Row],[CNA Hours]], Table39[[#This Row],[NA in Training Hours]], Table39[[#This Row],[Med Aide/Tech Hours]])</f>
        <v>149.64077777777777</v>
      </c>
      <c r="AE89" s="3">
        <f>SUM(Table39[[#This Row],[CNA Hours Contract]], Table39[[#This Row],[NA in Training Hours Contract]], Table39[[#This Row],[Med Aide/Tech Hours Contract]])</f>
        <v>20.397222222222222</v>
      </c>
      <c r="AF89" s="4">
        <f>Table39[[#This Row],[CNA/NA/Med Aide Contract Hours]]/Table39[[#This Row],[Total CNA, NA in Training, Med Aide/Tech Hours]]</f>
        <v>0.13630791369256895</v>
      </c>
      <c r="AG89" s="3">
        <v>130.16944444444445</v>
      </c>
      <c r="AH89" s="3">
        <v>20.397222222222222</v>
      </c>
      <c r="AI89" s="4">
        <f>Table39[[#This Row],[CNA Hours Contract]]/Table39[[#This Row],[CNA Hours]]</f>
        <v>0.15669746697680373</v>
      </c>
      <c r="AJ89" s="3">
        <v>0</v>
      </c>
      <c r="AK89" s="3">
        <v>0</v>
      </c>
      <c r="AL89" s="4">
        <v>0</v>
      </c>
      <c r="AM89" s="3">
        <v>19.471333333333334</v>
      </c>
      <c r="AN89" s="3">
        <v>0</v>
      </c>
      <c r="AO89" s="4">
        <f>Table39[[#This Row],[Med Aide/Tech Hours Contract]]/Table39[[#This Row],[Med Aide/Tech Hours]]</f>
        <v>0</v>
      </c>
      <c r="AP89" s="1" t="s">
        <v>87</v>
      </c>
      <c r="AQ89" s="1">
        <v>4</v>
      </c>
    </row>
    <row r="90" spans="1:43" x14ac:dyDescent="0.2">
      <c r="A90" s="1" t="s">
        <v>407</v>
      </c>
      <c r="B90" s="1" t="s">
        <v>499</v>
      </c>
      <c r="C90" s="1" t="s">
        <v>817</v>
      </c>
      <c r="D90" s="1" t="s">
        <v>1071</v>
      </c>
      <c r="E90" s="3">
        <v>80.888888888888886</v>
      </c>
      <c r="F90" s="3">
        <f t="shared" si="5"/>
        <v>282.49166666666667</v>
      </c>
      <c r="G90" s="3">
        <f>SUM(Table39[[#This Row],[RN Hours Contract (W/ Admin, DON)]], Table39[[#This Row],[LPN Contract Hours (w/ Admin)]], Table39[[#This Row],[CNA/NA/Med Aide Contract Hours]])</f>
        <v>0.62222222222222223</v>
      </c>
      <c r="H90" s="4">
        <f>Table39[[#This Row],[Total Contract Hours]]/Table39[[#This Row],[Total Hours Nurse Staffing]]</f>
        <v>2.2026215129256517E-3</v>
      </c>
      <c r="I90" s="3">
        <f>SUM(Table39[[#This Row],[RN Hours]], Table39[[#This Row],[RN Admin Hours]], Table39[[#This Row],[RN DON Hours]])</f>
        <v>54.419444444444437</v>
      </c>
      <c r="J90" s="3">
        <f t="shared" si="6"/>
        <v>0</v>
      </c>
      <c r="K90" s="4">
        <f>Table39[[#This Row],[RN Hours Contract (W/ Admin, DON)]]/Table39[[#This Row],[RN Hours (w/ Admin, DON)]]</f>
        <v>0</v>
      </c>
      <c r="L90" s="3">
        <v>26.844444444444445</v>
      </c>
      <c r="M90" s="3">
        <v>0</v>
      </c>
      <c r="N90" s="4">
        <f>Table39[[#This Row],[RN Hours Contract]]/Table39[[#This Row],[RN Hours]]</f>
        <v>0</v>
      </c>
      <c r="O90" s="3">
        <v>22.097222222222221</v>
      </c>
      <c r="P90" s="3">
        <v>0</v>
      </c>
      <c r="Q90" s="4">
        <f>Table39[[#This Row],[RN Admin Hours Contract]]/Table39[[#This Row],[RN Admin Hours]]</f>
        <v>0</v>
      </c>
      <c r="R90" s="3">
        <v>5.4777777777777779</v>
      </c>
      <c r="S90" s="3">
        <v>0</v>
      </c>
      <c r="T90" s="4">
        <f>Table39[[#This Row],[RN DON Hours Contract]]/Table39[[#This Row],[RN DON Hours]]</f>
        <v>0</v>
      </c>
      <c r="U90" s="3">
        <f>SUM(Table39[[#This Row],[LPN Hours]], Table39[[#This Row],[LPN Admin Hours]])</f>
        <v>61.31111111111111</v>
      </c>
      <c r="V90" s="3">
        <f>Table39[[#This Row],[LPN Hours Contract]]+Table39[[#This Row],[LPN Admin Hours Contract]]</f>
        <v>0</v>
      </c>
      <c r="W90" s="4">
        <f t="shared" si="7"/>
        <v>0</v>
      </c>
      <c r="X90" s="3">
        <v>61.102777777777774</v>
      </c>
      <c r="Y90" s="3">
        <v>0</v>
      </c>
      <c r="Z90" s="4">
        <f>Table39[[#This Row],[LPN Hours Contract]]/Table39[[#This Row],[LPN Hours]]</f>
        <v>0</v>
      </c>
      <c r="AA90" s="3">
        <v>0.20833333333333334</v>
      </c>
      <c r="AB90" s="3">
        <v>0</v>
      </c>
      <c r="AC90" s="4">
        <f>Table39[[#This Row],[LPN Admin Hours Contract]]/Table39[[#This Row],[LPN Admin Hours]]</f>
        <v>0</v>
      </c>
      <c r="AD90" s="3">
        <f>SUM(Table39[[#This Row],[CNA Hours]], Table39[[#This Row],[NA in Training Hours]], Table39[[#This Row],[Med Aide/Tech Hours]])</f>
        <v>166.76111111111112</v>
      </c>
      <c r="AE90" s="3">
        <f>SUM(Table39[[#This Row],[CNA Hours Contract]], Table39[[#This Row],[NA in Training Hours Contract]], Table39[[#This Row],[Med Aide/Tech Hours Contract]])</f>
        <v>0.62222222222222223</v>
      </c>
      <c r="AF90" s="4">
        <f>Table39[[#This Row],[CNA/NA/Med Aide Contract Hours]]/Table39[[#This Row],[Total CNA, NA in Training, Med Aide/Tech Hours]]</f>
        <v>3.7312189759136486E-3</v>
      </c>
      <c r="AG90" s="3">
        <v>163.53333333333333</v>
      </c>
      <c r="AH90" s="3">
        <v>0</v>
      </c>
      <c r="AI90" s="4">
        <f>Table39[[#This Row],[CNA Hours Contract]]/Table39[[#This Row],[CNA Hours]]</f>
        <v>0</v>
      </c>
      <c r="AJ90" s="3">
        <v>3.2277777777777779</v>
      </c>
      <c r="AK90" s="3">
        <v>0.62222222222222223</v>
      </c>
      <c r="AL90" s="4">
        <f>Table39[[#This Row],[NA in Training Hours Contract]]/Table39[[#This Row],[NA in Training Hours]]</f>
        <v>0.19277108433734941</v>
      </c>
      <c r="AM90" s="3">
        <v>0</v>
      </c>
      <c r="AN90" s="3">
        <v>0</v>
      </c>
      <c r="AO90" s="4">
        <v>0</v>
      </c>
      <c r="AP90" s="1" t="s">
        <v>88</v>
      </c>
      <c r="AQ90" s="1">
        <v>4</v>
      </c>
    </row>
    <row r="91" spans="1:43" x14ac:dyDescent="0.2">
      <c r="A91" s="1" t="s">
        <v>407</v>
      </c>
      <c r="B91" s="1" t="s">
        <v>500</v>
      </c>
      <c r="C91" s="1" t="s">
        <v>835</v>
      </c>
      <c r="D91" s="1" t="s">
        <v>1058</v>
      </c>
      <c r="E91" s="3">
        <v>37.31111111111111</v>
      </c>
      <c r="F91" s="3">
        <f t="shared" si="5"/>
        <v>122.76555555555555</v>
      </c>
      <c r="G91" s="3">
        <f>SUM(Table39[[#This Row],[RN Hours Contract (W/ Admin, DON)]], Table39[[#This Row],[LPN Contract Hours (w/ Admin)]], Table39[[#This Row],[CNA/NA/Med Aide Contract Hours]])</f>
        <v>0</v>
      </c>
      <c r="H91" s="4">
        <f>Table39[[#This Row],[Total Contract Hours]]/Table39[[#This Row],[Total Hours Nurse Staffing]]</f>
        <v>0</v>
      </c>
      <c r="I91" s="3">
        <f>SUM(Table39[[#This Row],[RN Hours]], Table39[[#This Row],[RN Admin Hours]], Table39[[#This Row],[RN DON Hours]])</f>
        <v>18.365555555555559</v>
      </c>
      <c r="J91" s="3">
        <f t="shared" si="6"/>
        <v>0</v>
      </c>
      <c r="K91" s="4">
        <f>Table39[[#This Row],[RN Hours Contract (W/ Admin, DON)]]/Table39[[#This Row],[RN Hours (w/ Admin, DON)]]</f>
        <v>0</v>
      </c>
      <c r="L91" s="3">
        <v>8.9944444444444436</v>
      </c>
      <c r="M91" s="3">
        <v>0</v>
      </c>
      <c r="N91" s="4">
        <f>Table39[[#This Row],[RN Hours Contract]]/Table39[[#This Row],[RN Hours]]</f>
        <v>0</v>
      </c>
      <c r="O91" s="3">
        <v>8.6777777777777789</v>
      </c>
      <c r="P91" s="3">
        <v>0</v>
      </c>
      <c r="Q91" s="4">
        <f>Table39[[#This Row],[RN Admin Hours Contract]]/Table39[[#This Row],[RN Admin Hours]]</f>
        <v>0</v>
      </c>
      <c r="R91" s="3">
        <v>0.69333333333333369</v>
      </c>
      <c r="S91" s="3">
        <v>0</v>
      </c>
      <c r="T91" s="4">
        <f>Table39[[#This Row],[RN DON Hours Contract]]/Table39[[#This Row],[RN DON Hours]]</f>
        <v>0</v>
      </c>
      <c r="U91" s="3">
        <f>SUM(Table39[[#This Row],[LPN Hours]], Table39[[#This Row],[LPN Admin Hours]])</f>
        <v>35.019222222222218</v>
      </c>
      <c r="V91" s="3">
        <f>Table39[[#This Row],[LPN Hours Contract]]+Table39[[#This Row],[LPN Admin Hours Contract]]</f>
        <v>0</v>
      </c>
      <c r="W91" s="4">
        <f t="shared" si="7"/>
        <v>0</v>
      </c>
      <c r="X91" s="3">
        <v>34.852555555555554</v>
      </c>
      <c r="Y91" s="3">
        <v>0</v>
      </c>
      <c r="Z91" s="4">
        <f>Table39[[#This Row],[LPN Hours Contract]]/Table39[[#This Row],[LPN Hours]]</f>
        <v>0</v>
      </c>
      <c r="AA91" s="3">
        <v>0.16666666666666666</v>
      </c>
      <c r="AB91" s="3">
        <v>0</v>
      </c>
      <c r="AC91" s="4">
        <f>Table39[[#This Row],[LPN Admin Hours Contract]]/Table39[[#This Row],[LPN Admin Hours]]</f>
        <v>0</v>
      </c>
      <c r="AD91" s="3">
        <f>SUM(Table39[[#This Row],[CNA Hours]], Table39[[#This Row],[NA in Training Hours]], Table39[[#This Row],[Med Aide/Tech Hours]])</f>
        <v>69.38077777777778</v>
      </c>
      <c r="AE91" s="3">
        <f>SUM(Table39[[#This Row],[CNA Hours Contract]], Table39[[#This Row],[NA in Training Hours Contract]], Table39[[#This Row],[Med Aide/Tech Hours Contract]])</f>
        <v>0</v>
      </c>
      <c r="AF91" s="4">
        <f>Table39[[#This Row],[CNA/NA/Med Aide Contract Hours]]/Table39[[#This Row],[Total CNA, NA in Training, Med Aide/Tech Hours]]</f>
        <v>0</v>
      </c>
      <c r="AG91" s="3">
        <v>69.38077777777778</v>
      </c>
      <c r="AH91" s="3">
        <v>0</v>
      </c>
      <c r="AI91" s="4">
        <f>Table39[[#This Row],[CNA Hours Contract]]/Table39[[#This Row],[CNA Hours]]</f>
        <v>0</v>
      </c>
      <c r="AJ91" s="3">
        <v>0</v>
      </c>
      <c r="AK91" s="3">
        <v>0</v>
      </c>
      <c r="AL91" s="4">
        <v>0</v>
      </c>
      <c r="AM91" s="3">
        <v>0</v>
      </c>
      <c r="AN91" s="3">
        <v>0</v>
      </c>
      <c r="AO91" s="4">
        <v>0</v>
      </c>
      <c r="AP91" s="1" t="s">
        <v>89</v>
      </c>
      <c r="AQ91" s="1">
        <v>4</v>
      </c>
    </row>
    <row r="92" spans="1:43" x14ac:dyDescent="0.2">
      <c r="A92" s="1" t="s">
        <v>407</v>
      </c>
      <c r="B92" s="1" t="s">
        <v>501</v>
      </c>
      <c r="C92" s="1" t="s">
        <v>924</v>
      </c>
      <c r="D92" s="1" t="s">
        <v>1072</v>
      </c>
      <c r="E92" s="3">
        <v>86.511111111111106</v>
      </c>
      <c r="F92" s="3">
        <f t="shared" si="5"/>
        <v>377.52955555555553</v>
      </c>
      <c r="G92" s="3">
        <f>SUM(Table39[[#This Row],[RN Hours Contract (W/ Admin, DON)]], Table39[[#This Row],[LPN Contract Hours (w/ Admin)]], Table39[[#This Row],[CNA/NA/Med Aide Contract Hours]])</f>
        <v>23.980111111111107</v>
      </c>
      <c r="H92" s="4">
        <f>Table39[[#This Row],[Total Contract Hours]]/Table39[[#This Row],[Total Hours Nurse Staffing]]</f>
        <v>6.3518500096828315E-2</v>
      </c>
      <c r="I92" s="3">
        <f>SUM(Table39[[#This Row],[RN Hours]], Table39[[#This Row],[RN Admin Hours]], Table39[[#This Row],[RN DON Hours]])</f>
        <v>46.311666666666667</v>
      </c>
      <c r="J92" s="3">
        <f t="shared" si="6"/>
        <v>0</v>
      </c>
      <c r="K92" s="4">
        <f>Table39[[#This Row],[RN Hours Contract (W/ Admin, DON)]]/Table39[[#This Row],[RN Hours (w/ Admin, DON)]]</f>
        <v>0</v>
      </c>
      <c r="L92" s="3">
        <v>32.725555555555559</v>
      </c>
      <c r="M92" s="3">
        <v>0</v>
      </c>
      <c r="N92" s="4">
        <f>Table39[[#This Row],[RN Hours Contract]]/Table39[[#This Row],[RN Hours]]</f>
        <v>0</v>
      </c>
      <c r="O92" s="3">
        <v>7.6444444444444466</v>
      </c>
      <c r="P92" s="3">
        <v>0</v>
      </c>
      <c r="Q92" s="4">
        <f>Table39[[#This Row],[RN Admin Hours Contract]]/Table39[[#This Row],[RN Admin Hours]]</f>
        <v>0</v>
      </c>
      <c r="R92" s="3">
        <v>5.9416666666666664</v>
      </c>
      <c r="S92" s="3">
        <v>0</v>
      </c>
      <c r="T92" s="4">
        <f>Table39[[#This Row],[RN DON Hours Contract]]/Table39[[#This Row],[RN DON Hours]]</f>
        <v>0</v>
      </c>
      <c r="U92" s="3">
        <f>SUM(Table39[[#This Row],[LPN Hours]], Table39[[#This Row],[LPN Admin Hours]])</f>
        <v>71.945444444444448</v>
      </c>
      <c r="V92" s="3">
        <f>Table39[[#This Row],[LPN Hours Contract]]+Table39[[#This Row],[LPN Admin Hours Contract]]</f>
        <v>7.2432222222222222</v>
      </c>
      <c r="W92" s="4">
        <f t="shared" si="7"/>
        <v>0.10067659291222207</v>
      </c>
      <c r="X92" s="3">
        <v>71.945444444444448</v>
      </c>
      <c r="Y92" s="3">
        <v>7.2432222222222222</v>
      </c>
      <c r="Z92" s="4">
        <f>Table39[[#This Row],[LPN Hours Contract]]/Table39[[#This Row],[LPN Hours]]</f>
        <v>0.10067659291222207</v>
      </c>
      <c r="AA92" s="3">
        <v>0</v>
      </c>
      <c r="AB92" s="3">
        <v>0</v>
      </c>
      <c r="AC92" s="4">
        <v>0</v>
      </c>
      <c r="AD92" s="3">
        <f>SUM(Table39[[#This Row],[CNA Hours]], Table39[[#This Row],[NA in Training Hours]], Table39[[#This Row],[Med Aide/Tech Hours]])</f>
        <v>259.27244444444443</v>
      </c>
      <c r="AE92" s="3">
        <f>SUM(Table39[[#This Row],[CNA Hours Contract]], Table39[[#This Row],[NA in Training Hours Contract]], Table39[[#This Row],[Med Aide/Tech Hours Contract]])</f>
        <v>16.736888888888885</v>
      </c>
      <c r="AF92" s="4">
        <f>Table39[[#This Row],[CNA/NA/Med Aide Contract Hours]]/Table39[[#This Row],[Total CNA, NA in Training, Med Aide/Tech Hours]]</f>
        <v>6.455328843275969E-2</v>
      </c>
      <c r="AG92" s="3">
        <v>149.09688888888888</v>
      </c>
      <c r="AH92" s="3">
        <v>16.736888888888885</v>
      </c>
      <c r="AI92" s="4">
        <f>Table39[[#This Row],[CNA Hours Contract]]/Table39[[#This Row],[CNA Hours]]</f>
        <v>0.11225511822290052</v>
      </c>
      <c r="AJ92" s="3">
        <v>52.315555555555534</v>
      </c>
      <c r="AK92" s="3">
        <v>0</v>
      </c>
      <c r="AL92" s="4">
        <f>Table39[[#This Row],[NA in Training Hours Contract]]/Table39[[#This Row],[NA in Training Hours]]</f>
        <v>0</v>
      </c>
      <c r="AM92" s="3">
        <v>57.860000000000028</v>
      </c>
      <c r="AN92" s="3">
        <v>0</v>
      </c>
      <c r="AO92" s="4">
        <f>Table39[[#This Row],[Med Aide/Tech Hours Contract]]/Table39[[#This Row],[Med Aide/Tech Hours]]</f>
        <v>0</v>
      </c>
      <c r="AP92" s="1" t="s">
        <v>90</v>
      </c>
      <c r="AQ92" s="1">
        <v>4</v>
      </c>
    </row>
    <row r="93" spans="1:43" x14ac:dyDescent="0.2">
      <c r="A93" s="1" t="s">
        <v>407</v>
      </c>
      <c r="B93" s="1" t="s">
        <v>502</v>
      </c>
      <c r="C93" s="1" t="s">
        <v>820</v>
      </c>
      <c r="D93" s="1" t="s">
        <v>1073</v>
      </c>
      <c r="E93" s="3">
        <v>107.22222222222223</v>
      </c>
      <c r="F93" s="3">
        <f t="shared" si="5"/>
        <v>392.62788888888883</v>
      </c>
      <c r="G93" s="3">
        <f>SUM(Table39[[#This Row],[RN Hours Contract (W/ Admin, DON)]], Table39[[#This Row],[LPN Contract Hours (w/ Admin)]], Table39[[#This Row],[CNA/NA/Med Aide Contract Hours]])</f>
        <v>0</v>
      </c>
      <c r="H93" s="4">
        <f>Table39[[#This Row],[Total Contract Hours]]/Table39[[#This Row],[Total Hours Nurse Staffing]]</f>
        <v>0</v>
      </c>
      <c r="I93" s="3">
        <f>SUM(Table39[[#This Row],[RN Hours]], Table39[[#This Row],[RN Admin Hours]], Table39[[#This Row],[RN DON Hours]])</f>
        <v>96.277777777777771</v>
      </c>
      <c r="J93" s="3">
        <f t="shared" si="6"/>
        <v>0</v>
      </c>
      <c r="K93" s="4">
        <f>Table39[[#This Row],[RN Hours Contract (W/ Admin, DON)]]/Table39[[#This Row],[RN Hours (w/ Admin, DON)]]</f>
        <v>0</v>
      </c>
      <c r="L93" s="3">
        <v>47.083333333333336</v>
      </c>
      <c r="M93" s="3">
        <v>0</v>
      </c>
      <c r="N93" s="4">
        <f>Table39[[#This Row],[RN Hours Contract]]/Table39[[#This Row],[RN Hours]]</f>
        <v>0</v>
      </c>
      <c r="O93" s="3">
        <v>43.68333333333333</v>
      </c>
      <c r="P93" s="3">
        <v>0</v>
      </c>
      <c r="Q93" s="4">
        <f>Table39[[#This Row],[RN Admin Hours Contract]]/Table39[[#This Row],[RN Admin Hours]]</f>
        <v>0</v>
      </c>
      <c r="R93" s="3">
        <v>5.5111111111111111</v>
      </c>
      <c r="S93" s="3">
        <v>0</v>
      </c>
      <c r="T93" s="4">
        <f>Table39[[#This Row],[RN DON Hours Contract]]/Table39[[#This Row],[RN DON Hours]]</f>
        <v>0</v>
      </c>
      <c r="U93" s="3">
        <f>SUM(Table39[[#This Row],[LPN Hours]], Table39[[#This Row],[LPN Admin Hours]])</f>
        <v>73.333333333333329</v>
      </c>
      <c r="V93" s="3">
        <f>Table39[[#This Row],[LPN Hours Contract]]+Table39[[#This Row],[LPN Admin Hours Contract]]</f>
        <v>0</v>
      </c>
      <c r="W93" s="4">
        <f t="shared" si="7"/>
        <v>0</v>
      </c>
      <c r="X93" s="3">
        <v>68.530555555555551</v>
      </c>
      <c r="Y93" s="3">
        <v>0</v>
      </c>
      <c r="Z93" s="4">
        <f>Table39[[#This Row],[LPN Hours Contract]]/Table39[[#This Row],[LPN Hours]]</f>
        <v>0</v>
      </c>
      <c r="AA93" s="3">
        <v>4.802777777777778</v>
      </c>
      <c r="AB93" s="3">
        <v>0</v>
      </c>
      <c r="AC93" s="4">
        <f>Table39[[#This Row],[LPN Admin Hours Contract]]/Table39[[#This Row],[LPN Admin Hours]]</f>
        <v>0</v>
      </c>
      <c r="AD93" s="3">
        <f>SUM(Table39[[#This Row],[CNA Hours]], Table39[[#This Row],[NA in Training Hours]], Table39[[#This Row],[Med Aide/Tech Hours]])</f>
        <v>223.01677777777775</v>
      </c>
      <c r="AE93" s="3">
        <f>SUM(Table39[[#This Row],[CNA Hours Contract]], Table39[[#This Row],[NA in Training Hours Contract]], Table39[[#This Row],[Med Aide/Tech Hours Contract]])</f>
        <v>0</v>
      </c>
      <c r="AF93" s="4">
        <f>Table39[[#This Row],[CNA/NA/Med Aide Contract Hours]]/Table39[[#This Row],[Total CNA, NA in Training, Med Aide/Tech Hours]]</f>
        <v>0</v>
      </c>
      <c r="AG93" s="3">
        <v>223.01677777777775</v>
      </c>
      <c r="AH93" s="3">
        <v>0</v>
      </c>
      <c r="AI93" s="4">
        <f>Table39[[#This Row],[CNA Hours Contract]]/Table39[[#This Row],[CNA Hours]]</f>
        <v>0</v>
      </c>
      <c r="AJ93" s="3">
        <v>0</v>
      </c>
      <c r="AK93" s="3">
        <v>0</v>
      </c>
      <c r="AL93" s="4">
        <v>0</v>
      </c>
      <c r="AM93" s="3">
        <v>0</v>
      </c>
      <c r="AN93" s="3">
        <v>0</v>
      </c>
      <c r="AO93" s="4">
        <v>0</v>
      </c>
      <c r="AP93" s="1" t="s">
        <v>91</v>
      </c>
      <c r="AQ93" s="1">
        <v>4</v>
      </c>
    </row>
    <row r="94" spans="1:43" x14ac:dyDescent="0.2">
      <c r="A94" s="1" t="s">
        <v>407</v>
      </c>
      <c r="B94" s="1" t="s">
        <v>503</v>
      </c>
      <c r="C94" s="1" t="s">
        <v>922</v>
      </c>
      <c r="D94" s="1" t="s">
        <v>1069</v>
      </c>
      <c r="E94" s="3">
        <v>115.44444444444444</v>
      </c>
      <c r="F94" s="3">
        <f t="shared" si="5"/>
        <v>368.78500000000008</v>
      </c>
      <c r="G94" s="3">
        <f>SUM(Table39[[#This Row],[RN Hours Contract (W/ Admin, DON)]], Table39[[#This Row],[LPN Contract Hours (w/ Admin)]], Table39[[#This Row],[CNA/NA/Med Aide Contract Hours]])</f>
        <v>9.2955555555555538</v>
      </c>
      <c r="H94" s="4">
        <f>Table39[[#This Row],[Total Contract Hours]]/Table39[[#This Row],[Total Hours Nurse Staffing]]</f>
        <v>2.5205893828533027E-2</v>
      </c>
      <c r="I94" s="3">
        <f>SUM(Table39[[#This Row],[RN Hours]], Table39[[#This Row],[RN Admin Hours]], Table39[[#This Row],[RN DON Hours]])</f>
        <v>56.25277777777778</v>
      </c>
      <c r="J94" s="3">
        <f t="shared" si="6"/>
        <v>0</v>
      </c>
      <c r="K94" s="4">
        <f>Table39[[#This Row],[RN Hours Contract (W/ Admin, DON)]]/Table39[[#This Row],[RN Hours (w/ Admin, DON)]]</f>
        <v>0</v>
      </c>
      <c r="L94" s="3">
        <v>15.813888888888888</v>
      </c>
      <c r="M94" s="3">
        <v>0</v>
      </c>
      <c r="N94" s="4">
        <f>Table39[[#This Row],[RN Hours Contract]]/Table39[[#This Row],[RN Hours]]</f>
        <v>0</v>
      </c>
      <c r="O94" s="3">
        <v>34.838888888888889</v>
      </c>
      <c r="P94" s="3">
        <v>0</v>
      </c>
      <c r="Q94" s="4">
        <f>Table39[[#This Row],[RN Admin Hours Contract]]/Table39[[#This Row],[RN Admin Hours]]</f>
        <v>0</v>
      </c>
      <c r="R94" s="3">
        <v>5.6</v>
      </c>
      <c r="S94" s="3">
        <v>0</v>
      </c>
      <c r="T94" s="4">
        <f>Table39[[#This Row],[RN DON Hours Contract]]/Table39[[#This Row],[RN DON Hours]]</f>
        <v>0</v>
      </c>
      <c r="U94" s="3">
        <f>SUM(Table39[[#This Row],[LPN Hours]], Table39[[#This Row],[LPN Admin Hours]])</f>
        <v>109.09722222222223</v>
      </c>
      <c r="V94" s="3">
        <f>Table39[[#This Row],[LPN Hours Contract]]+Table39[[#This Row],[LPN Admin Hours Contract]]</f>
        <v>0</v>
      </c>
      <c r="W94" s="4">
        <f t="shared" si="7"/>
        <v>0</v>
      </c>
      <c r="X94" s="3">
        <v>97.858333333333334</v>
      </c>
      <c r="Y94" s="3">
        <v>0</v>
      </c>
      <c r="Z94" s="4">
        <f>Table39[[#This Row],[LPN Hours Contract]]/Table39[[#This Row],[LPN Hours]]</f>
        <v>0</v>
      </c>
      <c r="AA94" s="3">
        <v>11.238888888888889</v>
      </c>
      <c r="AB94" s="3">
        <v>0</v>
      </c>
      <c r="AC94" s="4">
        <f>Table39[[#This Row],[LPN Admin Hours Contract]]/Table39[[#This Row],[LPN Admin Hours]]</f>
        <v>0</v>
      </c>
      <c r="AD94" s="3">
        <f>SUM(Table39[[#This Row],[CNA Hours]], Table39[[#This Row],[NA in Training Hours]], Table39[[#This Row],[Med Aide/Tech Hours]])</f>
        <v>203.43500000000003</v>
      </c>
      <c r="AE94" s="3">
        <f>SUM(Table39[[#This Row],[CNA Hours Contract]], Table39[[#This Row],[NA in Training Hours Contract]], Table39[[#This Row],[Med Aide/Tech Hours Contract]])</f>
        <v>9.2955555555555538</v>
      </c>
      <c r="AF94" s="4">
        <f>Table39[[#This Row],[CNA/NA/Med Aide Contract Hours]]/Table39[[#This Row],[Total CNA, NA in Training, Med Aide/Tech Hours]]</f>
        <v>4.5693000494288358E-2</v>
      </c>
      <c r="AG94" s="3">
        <v>184.14055555555558</v>
      </c>
      <c r="AH94" s="3">
        <v>9.2955555555555538</v>
      </c>
      <c r="AI94" s="4">
        <f>Table39[[#This Row],[CNA Hours Contract]]/Table39[[#This Row],[CNA Hours]]</f>
        <v>5.0480761978319688E-2</v>
      </c>
      <c r="AJ94" s="3">
        <v>0</v>
      </c>
      <c r="AK94" s="3">
        <v>0</v>
      </c>
      <c r="AL94" s="4">
        <v>0</v>
      </c>
      <c r="AM94" s="3">
        <v>19.294444444444444</v>
      </c>
      <c r="AN94" s="3">
        <v>0</v>
      </c>
      <c r="AO94" s="4">
        <f>Table39[[#This Row],[Med Aide/Tech Hours Contract]]/Table39[[#This Row],[Med Aide/Tech Hours]]</f>
        <v>0</v>
      </c>
      <c r="AP94" s="1" t="s">
        <v>92</v>
      </c>
      <c r="AQ94" s="1">
        <v>4</v>
      </c>
    </row>
    <row r="95" spans="1:43" x14ac:dyDescent="0.2">
      <c r="A95" s="1" t="s">
        <v>407</v>
      </c>
      <c r="B95" s="1" t="s">
        <v>504</v>
      </c>
      <c r="C95" s="1" t="s">
        <v>925</v>
      </c>
      <c r="D95" s="1" t="s">
        <v>1074</v>
      </c>
      <c r="E95" s="3">
        <v>79.111111111111114</v>
      </c>
      <c r="F95" s="3">
        <f t="shared" si="5"/>
        <v>292.02600000000001</v>
      </c>
      <c r="G95" s="3">
        <f>SUM(Table39[[#This Row],[RN Hours Contract (W/ Admin, DON)]], Table39[[#This Row],[LPN Contract Hours (w/ Admin)]], Table39[[#This Row],[CNA/NA/Med Aide Contract Hours]])</f>
        <v>0</v>
      </c>
      <c r="H95" s="4">
        <f>Table39[[#This Row],[Total Contract Hours]]/Table39[[#This Row],[Total Hours Nurse Staffing]]</f>
        <v>0</v>
      </c>
      <c r="I95" s="3">
        <f>SUM(Table39[[#This Row],[RN Hours]], Table39[[#This Row],[RN Admin Hours]], Table39[[#This Row],[RN DON Hours]])</f>
        <v>29.751777777777779</v>
      </c>
      <c r="J95" s="3">
        <f t="shared" si="6"/>
        <v>0</v>
      </c>
      <c r="K95" s="4">
        <f>Table39[[#This Row],[RN Hours Contract (W/ Admin, DON)]]/Table39[[#This Row],[RN Hours (w/ Admin, DON)]]</f>
        <v>0</v>
      </c>
      <c r="L95" s="3">
        <v>9.6788888888888884</v>
      </c>
      <c r="M95" s="3">
        <v>0</v>
      </c>
      <c r="N95" s="4">
        <f>Table39[[#This Row],[RN Hours Contract]]/Table39[[#This Row],[RN Hours]]</f>
        <v>0</v>
      </c>
      <c r="O95" s="3">
        <v>15.006222222222224</v>
      </c>
      <c r="P95" s="3">
        <v>0</v>
      </c>
      <c r="Q95" s="4">
        <f>Table39[[#This Row],[RN Admin Hours Contract]]/Table39[[#This Row],[RN Admin Hours]]</f>
        <v>0</v>
      </c>
      <c r="R95" s="3">
        <v>5.0666666666666664</v>
      </c>
      <c r="S95" s="3">
        <v>0</v>
      </c>
      <c r="T95" s="4">
        <f>Table39[[#This Row],[RN DON Hours Contract]]/Table39[[#This Row],[RN DON Hours]]</f>
        <v>0</v>
      </c>
      <c r="U95" s="3">
        <f>SUM(Table39[[#This Row],[LPN Hours]], Table39[[#This Row],[LPN Admin Hours]])</f>
        <v>103.42099999999999</v>
      </c>
      <c r="V95" s="3">
        <f>Table39[[#This Row],[LPN Hours Contract]]+Table39[[#This Row],[LPN Admin Hours Contract]]</f>
        <v>0</v>
      </c>
      <c r="W95" s="4">
        <f t="shared" si="7"/>
        <v>0</v>
      </c>
      <c r="X95" s="3">
        <v>83.643000000000001</v>
      </c>
      <c r="Y95" s="3">
        <v>0</v>
      </c>
      <c r="Z95" s="4">
        <f>Table39[[#This Row],[LPN Hours Contract]]/Table39[[#This Row],[LPN Hours]]</f>
        <v>0</v>
      </c>
      <c r="AA95" s="3">
        <v>19.777999999999999</v>
      </c>
      <c r="AB95" s="3">
        <v>0</v>
      </c>
      <c r="AC95" s="4">
        <f>Table39[[#This Row],[LPN Admin Hours Contract]]/Table39[[#This Row],[LPN Admin Hours]]</f>
        <v>0</v>
      </c>
      <c r="AD95" s="3">
        <f>SUM(Table39[[#This Row],[CNA Hours]], Table39[[#This Row],[NA in Training Hours]], Table39[[#This Row],[Med Aide/Tech Hours]])</f>
        <v>158.85322222222223</v>
      </c>
      <c r="AE95" s="3">
        <f>SUM(Table39[[#This Row],[CNA Hours Contract]], Table39[[#This Row],[NA in Training Hours Contract]], Table39[[#This Row],[Med Aide/Tech Hours Contract]])</f>
        <v>0</v>
      </c>
      <c r="AF95" s="4">
        <f>Table39[[#This Row],[CNA/NA/Med Aide Contract Hours]]/Table39[[#This Row],[Total CNA, NA in Training, Med Aide/Tech Hours]]</f>
        <v>0</v>
      </c>
      <c r="AG95" s="3">
        <v>144.14566666666667</v>
      </c>
      <c r="AH95" s="3">
        <v>0</v>
      </c>
      <c r="AI95" s="4">
        <f>Table39[[#This Row],[CNA Hours Contract]]/Table39[[#This Row],[CNA Hours]]</f>
        <v>0</v>
      </c>
      <c r="AJ95" s="3">
        <v>0</v>
      </c>
      <c r="AK95" s="3">
        <v>0</v>
      </c>
      <c r="AL95" s="4">
        <v>0</v>
      </c>
      <c r="AM95" s="3">
        <v>14.707555555555555</v>
      </c>
      <c r="AN95" s="3">
        <v>0</v>
      </c>
      <c r="AO95" s="4">
        <f>Table39[[#This Row],[Med Aide/Tech Hours Contract]]/Table39[[#This Row],[Med Aide/Tech Hours]]</f>
        <v>0</v>
      </c>
      <c r="AP95" s="1" t="s">
        <v>93</v>
      </c>
      <c r="AQ95" s="1">
        <v>4</v>
      </c>
    </row>
    <row r="96" spans="1:43" x14ac:dyDescent="0.2">
      <c r="A96" s="1" t="s">
        <v>407</v>
      </c>
      <c r="B96" s="1" t="s">
        <v>505</v>
      </c>
      <c r="C96" s="1" t="s">
        <v>878</v>
      </c>
      <c r="D96" s="1" t="s">
        <v>1024</v>
      </c>
      <c r="E96" s="3">
        <v>80.511111111111106</v>
      </c>
      <c r="F96" s="3">
        <f t="shared" si="5"/>
        <v>277.9638888888889</v>
      </c>
      <c r="G96" s="3">
        <f>SUM(Table39[[#This Row],[RN Hours Contract (W/ Admin, DON)]], Table39[[#This Row],[LPN Contract Hours (w/ Admin)]], Table39[[#This Row],[CNA/NA/Med Aide Contract Hours]])</f>
        <v>4.2888888888888888</v>
      </c>
      <c r="H96" s="4">
        <f>Table39[[#This Row],[Total Contract Hours]]/Table39[[#This Row],[Total Hours Nurse Staffing]]</f>
        <v>1.5429662126375327E-2</v>
      </c>
      <c r="I96" s="3">
        <f>SUM(Table39[[#This Row],[RN Hours]], Table39[[#This Row],[RN Admin Hours]], Table39[[#This Row],[RN DON Hours]])</f>
        <v>30.955555555555556</v>
      </c>
      <c r="J96" s="3">
        <f t="shared" si="6"/>
        <v>0</v>
      </c>
      <c r="K96" s="4">
        <f>Table39[[#This Row],[RN Hours Contract (W/ Admin, DON)]]/Table39[[#This Row],[RN Hours (w/ Admin, DON)]]</f>
        <v>0</v>
      </c>
      <c r="L96" s="3">
        <v>14.219444444444445</v>
      </c>
      <c r="M96" s="3">
        <v>0</v>
      </c>
      <c r="N96" s="4">
        <f>Table39[[#This Row],[RN Hours Contract]]/Table39[[#This Row],[RN Hours]]</f>
        <v>0</v>
      </c>
      <c r="O96" s="3">
        <v>11.758333333333333</v>
      </c>
      <c r="P96" s="3">
        <v>0</v>
      </c>
      <c r="Q96" s="4">
        <f>Table39[[#This Row],[RN Admin Hours Contract]]/Table39[[#This Row],[RN Admin Hours]]</f>
        <v>0</v>
      </c>
      <c r="R96" s="3">
        <v>4.9777777777777779</v>
      </c>
      <c r="S96" s="3">
        <v>0</v>
      </c>
      <c r="T96" s="4">
        <f>Table39[[#This Row],[RN DON Hours Contract]]/Table39[[#This Row],[RN DON Hours]]</f>
        <v>0</v>
      </c>
      <c r="U96" s="3">
        <f>SUM(Table39[[#This Row],[LPN Hours]], Table39[[#This Row],[LPN Admin Hours]])</f>
        <v>101.85833333333333</v>
      </c>
      <c r="V96" s="3">
        <f>Table39[[#This Row],[LPN Hours Contract]]+Table39[[#This Row],[LPN Admin Hours Contract]]</f>
        <v>0</v>
      </c>
      <c r="W96" s="4">
        <f t="shared" si="7"/>
        <v>0</v>
      </c>
      <c r="X96" s="3">
        <v>101.85833333333333</v>
      </c>
      <c r="Y96" s="3">
        <v>0</v>
      </c>
      <c r="Z96" s="4">
        <f>Table39[[#This Row],[LPN Hours Contract]]/Table39[[#This Row],[LPN Hours]]</f>
        <v>0</v>
      </c>
      <c r="AA96" s="3">
        <v>0</v>
      </c>
      <c r="AB96" s="3">
        <v>0</v>
      </c>
      <c r="AC96" s="4">
        <v>0</v>
      </c>
      <c r="AD96" s="3">
        <f>SUM(Table39[[#This Row],[CNA Hours]], Table39[[#This Row],[NA in Training Hours]], Table39[[#This Row],[Med Aide/Tech Hours]])</f>
        <v>145.15</v>
      </c>
      <c r="AE96" s="3">
        <f>SUM(Table39[[#This Row],[CNA Hours Contract]], Table39[[#This Row],[NA in Training Hours Contract]], Table39[[#This Row],[Med Aide/Tech Hours Contract]])</f>
        <v>4.2888888888888888</v>
      </c>
      <c r="AF96" s="4">
        <f>Table39[[#This Row],[CNA/NA/Med Aide Contract Hours]]/Table39[[#This Row],[Total CNA, NA in Training, Med Aide/Tech Hours]]</f>
        <v>2.9547977188349214E-2</v>
      </c>
      <c r="AG96" s="3">
        <v>145.15</v>
      </c>
      <c r="AH96" s="3">
        <v>4.2888888888888888</v>
      </c>
      <c r="AI96" s="4">
        <f>Table39[[#This Row],[CNA Hours Contract]]/Table39[[#This Row],[CNA Hours]]</f>
        <v>2.9547977188349214E-2</v>
      </c>
      <c r="AJ96" s="3">
        <v>0</v>
      </c>
      <c r="AK96" s="3">
        <v>0</v>
      </c>
      <c r="AL96" s="4">
        <v>0</v>
      </c>
      <c r="AM96" s="3">
        <v>0</v>
      </c>
      <c r="AN96" s="3">
        <v>0</v>
      </c>
      <c r="AO96" s="4">
        <v>0</v>
      </c>
      <c r="AP96" s="1" t="s">
        <v>94</v>
      </c>
      <c r="AQ96" s="1">
        <v>4</v>
      </c>
    </row>
    <row r="97" spans="1:43" x14ac:dyDescent="0.2">
      <c r="A97" s="1" t="s">
        <v>407</v>
      </c>
      <c r="B97" s="1" t="s">
        <v>506</v>
      </c>
      <c r="C97" s="1" t="s">
        <v>901</v>
      </c>
      <c r="D97" s="1" t="s">
        <v>1045</v>
      </c>
      <c r="E97" s="3">
        <v>151.04444444444445</v>
      </c>
      <c r="F97" s="3">
        <f t="shared" si="5"/>
        <v>531.41955555555558</v>
      </c>
      <c r="G97" s="3">
        <f>SUM(Table39[[#This Row],[RN Hours Contract (W/ Admin, DON)]], Table39[[#This Row],[LPN Contract Hours (w/ Admin)]], Table39[[#This Row],[CNA/NA/Med Aide Contract Hours]])</f>
        <v>95.6021111111111</v>
      </c>
      <c r="H97" s="4">
        <f>Table39[[#This Row],[Total Contract Hours]]/Table39[[#This Row],[Total Hours Nurse Staffing]]</f>
        <v>0.17989949769757144</v>
      </c>
      <c r="I97" s="3">
        <f>SUM(Table39[[#This Row],[RN Hours]], Table39[[#This Row],[RN Admin Hours]], Table39[[#This Row],[RN DON Hours]])</f>
        <v>65.593777777777774</v>
      </c>
      <c r="J97" s="3">
        <f t="shared" si="6"/>
        <v>0</v>
      </c>
      <c r="K97" s="4">
        <f>Table39[[#This Row],[RN Hours Contract (W/ Admin, DON)]]/Table39[[#This Row],[RN Hours (w/ Admin, DON)]]</f>
        <v>0</v>
      </c>
      <c r="L97" s="3">
        <v>37.001666666666665</v>
      </c>
      <c r="M97" s="3">
        <v>0</v>
      </c>
      <c r="N97" s="4">
        <f>Table39[[#This Row],[RN Hours Contract]]/Table39[[#This Row],[RN Hours]]</f>
        <v>0</v>
      </c>
      <c r="O97" s="3">
        <v>23.525444444444449</v>
      </c>
      <c r="P97" s="3">
        <v>0</v>
      </c>
      <c r="Q97" s="4">
        <f>Table39[[#This Row],[RN Admin Hours Contract]]/Table39[[#This Row],[RN Admin Hours]]</f>
        <v>0</v>
      </c>
      <c r="R97" s="3">
        <v>5.0666666666666664</v>
      </c>
      <c r="S97" s="3">
        <v>0</v>
      </c>
      <c r="T97" s="4">
        <f>Table39[[#This Row],[RN DON Hours Contract]]/Table39[[#This Row],[RN DON Hours]]</f>
        <v>0</v>
      </c>
      <c r="U97" s="3">
        <f>SUM(Table39[[#This Row],[LPN Hours]], Table39[[#This Row],[LPN Admin Hours]])</f>
        <v>166.4061111111111</v>
      </c>
      <c r="V97" s="3">
        <f>Table39[[#This Row],[LPN Hours Contract]]+Table39[[#This Row],[LPN Admin Hours Contract]]</f>
        <v>17.26111111111112</v>
      </c>
      <c r="W97" s="4">
        <f t="shared" si="7"/>
        <v>0.10372882940330055</v>
      </c>
      <c r="X97" s="3">
        <v>165.83944444444444</v>
      </c>
      <c r="Y97" s="3">
        <v>17.26111111111112</v>
      </c>
      <c r="Z97" s="4">
        <f>Table39[[#This Row],[LPN Hours Contract]]/Table39[[#This Row],[LPN Hours]]</f>
        <v>0.10408326661329069</v>
      </c>
      <c r="AA97" s="3">
        <v>0.56666666666666665</v>
      </c>
      <c r="AB97" s="3">
        <v>0</v>
      </c>
      <c r="AC97" s="4">
        <f>Table39[[#This Row],[LPN Admin Hours Contract]]/Table39[[#This Row],[LPN Admin Hours]]</f>
        <v>0</v>
      </c>
      <c r="AD97" s="3">
        <f>SUM(Table39[[#This Row],[CNA Hours]], Table39[[#This Row],[NA in Training Hours]], Table39[[#This Row],[Med Aide/Tech Hours]])</f>
        <v>299.41966666666667</v>
      </c>
      <c r="AE97" s="3">
        <f>SUM(Table39[[#This Row],[CNA Hours Contract]], Table39[[#This Row],[NA in Training Hours Contract]], Table39[[#This Row],[Med Aide/Tech Hours Contract]])</f>
        <v>78.34099999999998</v>
      </c>
      <c r="AF97" s="4">
        <f>Table39[[#This Row],[CNA/NA/Med Aide Contract Hours]]/Table39[[#This Row],[Total CNA, NA in Training, Med Aide/Tech Hours]]</f>
        <v>0.26164280012780272</v>
      </c>
      <c r="AG97" s="3">
        <v>299.41966666666667</v>
      </c>
      <c r="AH97" s="3">
        <v>78.34099999999998</v>
      </c>
      <c r="AI97" s="4">
        <f>Table39[[#This Row],[CNA Hours Contract]]/Table39[[#This Row],[CNA Hours]]</f>
        <v>0.26164280012780272</v>
      </c>
      <c r="AJ97" s="3">
        <v>0</v>
      </c>
      <c r="AK97" s="3">
        <v>0</v>
      </c>
      <c r="AL97" s="4">
        <v>0</v>
      </c>
      <c r="AM97" s="3">
        <v>0</v>
      </c>
      <c r="AN97" s="3">
        <v>0</v>
      </c>
      <c r="AO97" s="4">
        <v>0</v>
      </c>
      <c r="AP97" s="1" t="s">
        <v>95</v>
      </c>
      <c r="AQ97" s="1">
        <v>4</v>
      </c>
    </row>
    <row r="98" spans="1:43" x14ac:dyDescent="0.2">
      <c r="A98" s="1" t="s">
        <v>407</v>
      </c>
      <c r="B98" s="1" t="s">
        <v>507</v>
      </c>
      <c r="C98" s="1" t="s">
        <v>926</v>
      </c>
      <c r="D98" s="1" t="s">
        <v>1075</v>
      </c>
      <c r="E98" s="3">
        <v>60.177777777777777</v>
      </c>
      <c r="F98" s="3">
        <f t="shared" si="5"/>
        <v>240.69155555555557</v>
      </c>
      <c r="G98" s="3">
        <f>SUM(Table39[[#This Row],[RN Hours Contract (W/ Admin, DON)]], Table39[[#This Row],[LPN Contract Hours (w/ Admin)]], Table39[[#This Row],[CNA/NA/Med Aide Contract Hours]])</f>
        <v>20.113777777777777</v>
      </c>
      <c r="H98" s="4">
        <f>Table39[[#This Row],[Total Contract Hours]]/Table39[[#This Row],[Total Hours Nurse Staffing]]</f>
        <v>8.3566611763141757E-2</v>
      </c>
      <c r="I98" s="3">
        <f>SUM(Table39[[#This Row],[RN Hours]], Table39[[#This Row],[RN Admin Hours]], Table39[[#This Row],[RN DON Hours]])</f>
        <v>27.678888888888892</v>
      </c>
      <c r="J98" s="3">
        <f t="shared" si="6"/>
        <v>2.3761111111111108</v>
      </c>
      <c r="K98" s="4">
        <f>Table39[[#This Row],[RN Hours Contract (W/ Admin, DON)]]/Table39[[#This Row],[RN Hours (w/ Admin, DON)]]</f>
        <v>8.5845610372927608E-2</v>
      </c>
      <c r="L98" s="3">
        <v>12.792777777777777</v>
      </c>
      <c r="M98" s="3">
        <v>2.3761111111111108</v>
      </c>
      <c r="N98" s="4">
        <f>Table39[[#This Row],[RN Hours Contract]]/Table39[[#This Row],[RN Hours]]</f>
        <v>0.18573848091370998</v>
      </c>
      <c r="O98" s="3">
        <v>9.1972222222222229</v>
      </c>
      <c r="P98" s="3">
        <v>0</v>
      </c>
      <c r="Q98" s="4">
        <f>Table39[[#This Row],[RN Admin Hours Contract]]/Table39[[#This Row],[RN Admin Hours]]</f>
        <v>0</v>
      </c>
      <c r="R98" s="3">
        <v>5.6888888888888891</v>
      </c>
      <c r="S98" s="3">
        <v>0</v>
      </c>
      <c r="T98" s="4">
        <f>Table39[[#This Row],[RN DON Hours Contract]]/Table39[[#This Row],[RN DON Hours]]</f>
        <v>0</v>
      </c>
      <c r="U98" s="3">
        <f>SUM(Table39[[#This Row],[LPN Hours]], Table39[[#This Row],[LPN Admin Hours]])</f>
        <v>93.24199999999999</v>
      </c>
      <c r="V98" s="3">
        <f>Table39[[#This Row],[LPN Hours Contract]]+Table39[[#This Row],[LPN Admin Hours Contract]]</f>
        <v>3.8503333333333338</v>
      </c>
      <c r="W98" s="4">
        <f t="shared" si="7"/>
        <v>4.1293980538098005E-2</v>
      </c>
      <c r="X98" s="3">
        <v>87.286444444444442</v>
      </c>
      <c r="Y98" s="3">
        <v>3.8503333333333338</v>
      </c>
      <c r="Z98" s="4">
        <f>Table39[[#This Row],[LPN Hours Contract]]/Table39[[#This Row],[LPN Hours]]</f>
        <v>4.4111469516712541E-2</v>
      </c>
      <c r="AA98" s="3">
        <v>5.9555555555555557</v>
      </c>
      <c r="AB98" s="3">
        <v>0</v>
      </c>
      <c r="AC98" s="4">
        <f>Table39[[#This Row],[LPN Admin Hours Contract]]/Table39[[#This Row],[LPN Admin Hours]]</f>
        <v>0</v>
      </c>
      <c r="AD98" s="3">
        <f>SUM(Table39[[#This Row],[CNA Hours]], Table39[[#This Row],[NA in Training Hours]], Table39[[#This Row],[Med Aide/Tech Hours]])</f>
        <v>119.77066666666667</v>
      </c>
      <c r="AE98" s="3">
        <f>SUM(Table39[[#This Row],[CNA Hours Contract]], Table39[[#This Row],[NA in Training Hours Contract]], Table39[[#This Row],[Med Aide/Tech Hours Contract]])</f>
        <v>13.887333333333334</v>
      </c>
      <c r="AF98" s="4">
        <f>Table39[[#This Row],[CNA/NA/Med Aide Contract Hours]]/Table39[[#This Row],[Total CNA, NA in Training, Med Aide/Tech Hours]]</f>
        <v>0.11594936990693325</v>
      </c>
      <c r="AG98" s="3">
        <v>102.29844444444446</v>
      </c>
      <c r="AH98" s="3">
        <v>11.590111111111112</v>
      </c>
      <c r="AI98" s="4">
        <f>Table39[[#This Row],[CNA Hours Contract]]/Table39[[#This Row],[CNA Hours]]</f>
        <v>0.11329704155379793</v>
      </c>
      <c r="AJ98" s="3">
        <v>17.472222222222221</v>
      </c>
      <c r="AK98" s="3">
        <v>2.2972222222222221</v>
      </c>
      <c r="AL98" s="4">
        <f>Table39[[#This Row],[NA in Training Hours Contract]]/Table39[[#This Row],[NA in Training Hours]]</f>
        <v>0.1314785373608903</v>
      </c>
      <c r="AM98" s="3">
        <v>0</v>
      </c>
      <c r="AN98" s="3">
        <v>0</v>
      </c>
      <c r="AO98" s="4">
        <v>0</v>
      </c>
      <c r="AP98" s="1" t="s">
        <v>96</v>
      </c>
      <c r="AQ98" s="1">
        <v>4</v>
      </c>
    </row>
    <row r="99" spans="1:43" x14ac:dyDescent="0.2">
      <c r="A99" s="1" t="s">
        <v>407</v>
      </c>
      <c r="B99" s="1" t="s">
        <v>508</v>
      </c>
      <c r="C99" s="1" t="s">
        <v>889</v>
      </c>
      <c r="D99" s="1" t="s">
        <v>1048</v>
      </c>
      <c r="E99" s="3">
        <v>78.822222222222223</v>
      </c>
      <c r="F99" s="3">
        <f t="shared" si="5"/>
        <v>261.16677777777778</v>
      </c>
      <c r="G99" s="3">
        <f>SUM(Table39[[#This Row],[RN Hours Contract (W/ Admin, DON)]], Table39[[#This Row],[LPN Contract Hours (w/ Admin)]], Table39[[#This Row],[CNA/NA/Med Aide Contract Hours]])</f>
        <v>95.636777777777795</v>
      </c>
      <c r="H99" s="4">
        <f>Table39[[#This Row],[Total Contract Hours]]/Table39[[#This Row],[Total Hours Nurse Staffing]]</f>
        <v>0.36619044195258804</v>
      </c>
      <c r="I99" s="3">
        <f>SUM(Table39[[#This Row],[RN Hours]], Table39[[#This Row],[RN Admin Hours]], Table39[[#This Row],[RN DON Hours]])</f>
        <v>35.344222222222228</v>
      </c>
      <c r="J99" s="3">
        <f t="shared" si="6"/>
        <v>5.5512222222222221</v>
      </c>
      <c r="K99" s="4">
        <f>Table39[[#This Row],[RN Hours Contract (W/ Admin, DON)]]/Table39[[#This Row],[RN Hours (w/ Admin, DON)]]</f>
        <v>0.15706166024306972</v>
      </c>
      <c r="L99" s="3">
        <v>26.709777777777781</v>
      </c>
      <c r="M99" s="3">
        <v>5.5512222222222221</v>
      </c>
      <c r="N99" s="4">
        <f>Table39[[#This Row],[RN Hours Contract]]/Table39[[#This Row],[RN Hours]]</f>
        <v>0.20783483368554168</v>
      </c>
      <c r="O99" s="3">
        <v>2.1455555555555557</v>
      </c>
      <c r="P99" s="3">
        <v>0</v>
      </c>
      <c r="Q99" s="4">
        <f>Table39[[#This Row],[RN Admin Hours Contract]]/Table39[[#This Row],[RN Admin Hours]]</f>
        <v>0</v>
      </c>
      <c r="R99" s="3">
        <v>6.4888888888888889</v>
      </c>
      <c r="S99" s="3">
        <v>0</v>
      </c>
      <c r="T99" s="4">
        <f>Table39[[#This Row],[RN DON Hours Contract]]/Table39[[#This Row],[RN DON Hours]]</f>
        <v>0</v>
      </c>
      <c r="U99" s="3">
        <f>SUM(Table39[[#This Row],[LPN Hours]], Table39[[#This Row],[LPN Admin Hours]])</f>
        <v>48.201111111111118</v>
      </c>
      <c r="V99" s="3">
        <f>Table39[[#This Row],[LPN Hours Contract]]+Table39[[#This Row],[LPN Admin Hours Contract]]</f>
        <v>28.905555555555555</v>
      </c>
      <c r="W99" s="4">
        <f t="shared" si="7"/>
        <v>0.59968649869758639</v>
      </c>
      <c r="X99" s="3">
        <v>36.052333333333337</v>
      </c>
      <c r="Y99" s="3">
        <v>28.905555555555555</v>
      </c>
      <c r="Z99" s="4">
        <f>Table39[[#This Row],[LPN Hours Contract]]/Table39[[#This Row],[LPN Hours]]</f>
        <v>0.80176656773640775</v>
      </c>
      <c r="AA99" s="3">
        <v>12.148777777777784</v>
      </c>
      <c r="AB99" s="3">
        <v>0</v>
      </c>
      <c r="AC99" s="4">
        <f>Table39[[#This Row],[LPN Admin Hours Contract]]/Table39[[#This Row],[LPN Admin Hours]]</f>
        <v>0</v>
      </c>
      <c r="AD99" s="3">
        <f>SUM(Table39[[#This Row],[CNA Hours]], Table39[[#This Row],[NA in Training Hours]], Table39[[#This Row],[Med Aide/Tech Hours]])</f>
        <v>177.62144444444445</v>
      </c>
      <c r="AE99" s="3">
        <f>SUM(Table39[[#This Row],[CNA Hours Contract]], Table39[[#This Row],[NA in Training Hours Contract]], Table39[[#This Row],[Med Aide/Tech Hours Contract]])</f>
        <v>61.180000000000021</v>
      </c>
      <c r="AF99" s="4">
        <f>Table39[[#This Row],[CNA/NA/Med Aide Contract Hours]]/Table39[[#This Row],[Total CNA, NA in Training, Med Aide/Tech Hours]]</f>
        <v>0.34444039226995249</v>
      </c>
      <c r="AG99" s="3">
        <v>162.12455555555556</v>
      </c>
      <c r="AH99" s="3">
        <v>54.20222222222224</v>
      </c>
      <c r="AI99" s="4">
        <f>Table39[[#This Row],[CNA Hours Contract]]/Table39[[#This Row],[CNA Hours]]</f>
        <v>0.3343245693811549</v>
      </c>
      <c r="AJ99" s="3">
        <v>0</v>
      </c>
      <c r="AK99" s="3">
        <v>0</v>
      </c>
      <c r="AL99" s="4">
        <v>0</v>
      </c>
      <c r="AM99" s="3">
        <v>15.496888888888884</v>
      </c>
      <c r="AN99" s="3">
        <v>6.9777777777777779</v>
      </c>
      <c r="AO99" s="4">
        <f>Table39[[#This Row],[Med Aide/Tech Hours Contract]]/Table39[[#This Row],[Med Aide/Tech Hours]]</f>
        <v>0.45026958816106472</v>
      </c>
      <c r="AP99" s="1" t="s">
        <v>97</v>
      </c>
      <c r="AQ99" s="1">
        <v>4</v>
      </c>
    </row>
    <row r="100" spans="1:43" x14ac:dyDescent="0.2">
      <c r="A100" s="1" t="s">
        <v>407</v>
      </c>
      <c r="B100" s="1" t="s">
        <v>509</v>
      </c>
      <c r="C100" s="1" t="s">
        <v>927</v>
      </c>
      <c r="D100" s="1" t="s">
        <v>1076</v>
      </c>
      <c r="E100" s="3">
        <v>103.27777777777777</v>
      </c>
      <c r="F100" s="3">
        <f t="shared" si="5"/>
        <v>452.06500000000005</v>
      </c>
      <c r="G100" s="3">
        <f>SUM(Table39[[#This Row],[RN Hours Contract (W/ Admin, DON)]], Table39[[#This Row],[LPN Contract Hours (w/ Admin)]], Table39[[#This Row],[CNA/NA/Med Aide Contract Hours]])</f>
        <v>6.2472222222222218</v>
      </c>
      <c r="H100" s="4">
        <f>Table39[[#This Row],[Total Contract Hours]]/Table39[[#This Row],[Total Hours Nurse Staffing]]</f>
        <v>1.3819300813427762E-2</v>
      </c>
      <c r="I100" s="3">
        <f>SUM(Table39[[#This Row],[RN Hours]], Table39[[#This Row],[RN Admin Hours]], Table39[[#This Row],[RN DON Hours]])</f>
        <v>71.427666666666667</v>
      </c>
      <c r="J100" s="3">
        <f t="shared" si="6"/>
        <v>0</v>
      </c>
      <c r="K100" s="4">
        <f>Table39[[#This Row],[RN Hours Contract (W/ Admin, DON)]]/Table39[[#This Row],[RN Hours (w/ Admin, DON)]]</f>
        <v>0</v>
      </c>
      <c r="L100" s="3">
        <v>64.227666666666664</v>
      </c>
      <c r="M100" s="3">
        <v>0</v>
      </c>
      <c r="N100" s="4">
        <f>Table39[[#This Row],[RN Hours Contract]]/Table39[[#This Row],[RN Hours]]</f>
        <v>0</v>
      </c>
      <c r="O100" s="3">
        <v>0</v>
      </c>
      <c r="P100" s="3">
        <v>0</v>
      </c>
      <c r="Q100" s="4">
        <v>0</v>
      </c>
      <c r="R100" s="3">
        <v>7.2</v>
      </c>
      <c r="S100" s="3">
        <v>0</v>
      </c>
      <c r="T100" s="4">
        <f>Table39[[#This Row],[RN DON Hours Contract]]/Table39[[#This Row],[RN DON Hours]]</f>
        <v>0</v>
      </c>
      <c r="U100" s="3">
        <f>SUM(Table39[[#This Row],[LPN Hours]], Table39[[#This Row],[LPN Admin Hours]])</f>
        <v>89.401666666666657</v>
      </c>
      <c r="V100" s="3">
        <f>Table39[[#This Row],[LPN Hours Contract]]+Table39[[#This Row],[LPN Admin Hours Contract]]</f>
        <v>0</v>
      </c>
      <c r="W100" s="4">
        <f t="shared" si="7"/>
        <v>0</v>
      </c>
      <c r="X100" s="3">
        <v>89.401666666666657</v>
      </c>
      <c r="Y100" s="3">
        <v>0</v>
      </c>
      <c r="Z100" s="4">
        <f>Table39[[#This Row],[LPN Hours Contract]]/Table39[[#This Row],[LPN Hours]]</f>
        <v>0</v>
      </c>
      <c r="AA100" s="3">
        <v>0</v>
      </c>
      <c r="AB100" s="3">
        <v>0</v>
      </c>
      <c r="AC100" s="4">
        <v>0</v>
      </c>
      <c r="AD100" s="3">
        <f>SUM(Table39[[#This Row],[CNA Hours]], Table39[[#This Row],[NA in Training Hours]], Table39[[#This Row],[Med Aide/Tech Hours]])</f>
        <v>291.2356666666667</v>
      </c>
      <c r="AE100" s="3">
        <f>SUM(Table39[[#This Row],[CNA Hours Contract]], Table39[[#This Row],[NA in Training Hours Contract]], Table39[[#This Row],[Med Aide/Tech Hours Contract]])</f>
        <v>6.2472222222222218</v>
      </c>
      <c r="AF100" s="4">
        <f>Table39[[#This Row],[CNA/NA/Med Aide Contract Hours]]/Table39[[#This Row],[Total CNA, NA in Training, Med Aide/Tech Hours]]</f>
        <v>2.1450745692396495E-2</v>
      </c>
      <c r="AG100" s="3">
        <v>288.72177777777779</v>
      </c>
      <c r="AH100" s="3">
        <v>3.7333333333333334</v>
      </c>
      <c r="AI100" s="4">
        <f>Table39[[#This Row],[CNA Hours Contract]]/Table39[[#This Row],[CNA Hours]]</f>
        <v>1.2930556752829329E-2</v>
      </c>
      <c r="AJ100" s="3">
        <v>0</v>
      </c>
      <c r="AK100" s="3">
        <v>0</v>
      </c>
      <c r="AL100" s="4">
        <v>0</v>
      </c>
      <c r="AM100" s="3">
        <v>2.5138888888888888</v>
      </c>
      <c r="AN100" s="3">
        <v>2.5138888888888888</v>
      </c>
      <c r="AO100" s="4">
        <f>Table39[[#This Row],[Med Aide/Tech Hours Contract]]/Table39[[#This Row],[Med Aide/Tech Hours]]</f>
        <v>1</v>
      </c>
      <c r="AP100" s="1" t="s">
        <v>98</v>
      </c>
      <c r="AQ100" s="1">
        <v>4</v>
      </c>
    </row>
    <row r="101" spans="1:43" x14ac:dyDescent="0.2">
      <c r="A101" s="1" t="s">
        <v>407</v>
      </c>
      <c r="B101" s="1" t="s">
        <v>510</v>
      </c>
      <c r="C101" s="1" t="s">
        <v>894</v>
      </c>
      <c r="D101" s="1" t="s">
        <v>1051</v>
      </c>
      <c r="E101" s="3">
        <v>84.24444444444444</v>
      </c>
      <c r="F101" s="3">
        <f t="shared" si="5"/>
        <v>274.6131111111111</v>
      </c>
      <c r="G101" s="3">
        <f>SUM(Table39[[#This Row],[RN Hours Contract (W/ Admin, DON)]], Table39[[#This Row],[LPN Contract Hours (w/ Admin)]], Table39[[#This Row],[CNA/NA/Med Aide Contract Hours]])</f>
        <v>1.4275555555555557</v>
      </c>
      <c r="H101" s="4">
        <f>Table39[[#This Row],[Total Contract Hours]]/Table39[[#This Row],[Total Hours Nurse Staffing]]</f>
        <v>5.1984246119186677E-3</v>
      </c>
      <c r="I101" s="3">
        <f>SUM(Table39[[#This Row],[RN Hours]], Table39[[#This Row],[RN Admin Hours]], Table39[[#This Row],[RN DON Hours]])</f>
        <v>67.569444444444443</v>
      </c>
      <c r="J101" s="3">
        <f t="shared" si="6"/>
        <v>0</v>
      </c>
      <c r="K101" s="4">
        <f>Table39[[#This Row],[RN Hours Contract (W/ Admin, DON)]]/Table39[[#This Row],[RN Hours (w/ Admin, DON)]]</f>
        <v>0</v>
      </c>
      <c r="L101" s="3">
        <v>39.602777777777774</v>
      </c>
      <c r="M101" s="3">
        <v>0</v>
      </c>
      <c r="N101" s="4">
        <f>Table39[[#This Row],[RN Hours Contract]]/Table39[[#This Row],[RN Hours]]</f>
        <v>0</v>
      </c>
      <c r="O101" s="3">
        <v>22.366666666666667</v>
      </c>
      <c r="P101" s="3">
        <v>0</v>
      </c>
      <c r="Q101" s="4">
        <f>Table39[[#This Row],[RN Admin Hours Contract]]/Table39[[#This Row],[RN Admin Hours]]</f>
        <v>0</v>
      </c>
      <c r="R101" s="3">
        <v>5.6</v>
      </c>
      <c r="S101" s="3">
        <v>0</v>
      </c>
      <c r="T101" s="4">
        <f>Table39[[#This Row],[RN DON Hours Contract]]/Table39[[#This Row],[RN DON Hours]]</f>
        <v>0</v>
      </c>
      <c r="U101" s="3">
        <f>SUM(Table39[[#This Row],[LPN Hours]], Table39[[#This Row],[LPN Admin Hours]])</f>
        <v>65.015555555555551</v>
      </c>
      <c r="V101" s="3">
        <f>Table39[[#This Row],[LPN Hours Contract]]+Table39[[#This Row],[LPN Admin Hours Contract]]</f>
        <v>0</v>
      </c>
      <c r="W101" s="4">
        <f t="shared" si="7"/>
        <v>0</v>
      </c>
      <c r="X101" s="3">
        <v>51.554444444444442</v>
      </c>
      <c r="Y101" s="3">
        <v>0</v>
      </c>
      <c r="Z101" s="4">
        <f>Table39[[#This Row],[LPN Hours Contract]]/Table39[[#This Row],[LPN Hours]]</f>
        <v>0</v>
      </c>
      <c r="AA101" s="3">
        <v>13.46111111111111</v>
      </c>
      <c r="AB101" s="3">
        <v>0</v>
      </c>
      <c r="AC101" s="4">
        <f>Table39[[#This Row],[LPN Admin Hours Contract]]/Table39[[#This Row],[LPN Admin Hours]]</f>
        <v>0</v>
      </c>
      <c r="AD101" s="3">
        <f>SUM(Table39[[#This Row],[CNA Hours]], Table39[[#This Row],[NA in Training Hours]], Table39[[#This Row],[Med Aide/Tech Hours]])</f>
        <v>142.02811111111112</v>
      </c>
      <c r="AE101" s="3">
        <f>SUM(Table39[[#This Row],[CNA Hours Contract]], Table39[[#This Row],[NA in Training Hours Contract]], Table39[[#This Row],[Med Aide/Tech Hours Contract]])</f>
        <v>1.4275555555555557</v>
      </c>
      <c r="AF101" s="4">
        <f>Table39[[#This Row],[CNA/NA/Med Aide Contract Hours]]/Table39[[#This Row],[Total CNA, NA in Training, Med Aide/Tech Hours]]</f>
        <v>1.0051218342534694E-2</v>
      </c>
      <c r="AG101" s="3">
        <v>140.22533333333334</v>
      </c>
      <c r="AH101" s="3">
        <v>1.4275555555555557</v>
      </c>
      <c r="AI101" s="4">
        <f>Table39[[#This Row],[CNA Hours Contract]]/Table39[[#This Row],[CNA Hours]]</f>
        <v>1.0180439736677793E-2</v>
      </c>
      <c r="AJ101" s="3">
        <v>0</v>
      </c>
      <c r="AK101" s="3">
        <v>0</v>
      </c>
      <c r="AL101" s="4">
        <v>0</v>
      </c>
      <c r="AM101" s="3">
        <v>1.8027777777777778</v>
      </c>
      <c r="AN101" s="3">
        <v>0</v>
      </c>
      <c r="AO101" s="4">
        <f>Table39[[#This Row],[Med Aide/Tech Hours Contract]]/Table39[[#This Row],[Med Aide/Tech Hours]]</f>
        <v>0</v>
      </c>
      <c r="AP101" s="1" t="s">
        <v>99</v>
      </c>
      <c r="AQ101" s="1">
        <v>4</v>
      </c>
    </row>
    <row r="102" spans="1:43" x14ac:dyDescent="0.2">
      <c r="A102" s="1" t="s">
        <v>407</v>
      </c>
      <c r="B102" s="1" t="s">
        <v>511</v>
      </c>
      <c r="C102" s="1" t="s">
        <v>853</v>
      </c>
      <c r="D102" s="1" t="s">
        <v>1063</v>
      </c>
      <c r="E102" s="3">
        <v>49.633333333333333</v>
      </c>
      <c r="F102" s="3">
        <f t="shared" si="5"/>
        <v>177.73222222222222</v>
      </c>
      <c r="G102" s="3">
        <f>SUM(Table39[[#This Row],[RN Hours Contract (W/ Admin, DON)]], Table39[[#This Row],[LPN Contract Hours (w/ Admin)]], Table39[[#This Row],[CNA/NA/Med Aide Contract Hours]])</f>
        <v>37.911555555555552</v>
      </c>
      <c r="H102" s="4">
        <f>Table39[[#This Row],[Total Contract Hours]]/Table39[[#This Row],[Total Hours Nurse Staffing]]</f>
        <v>0.21330715995973967</v>
      </c>
      <c r="I102" s="3">
        <f>SUM(Table39[[#This Row],[RN Hours]], Table39[[#This Row],[RN Admin Hours]], Table39[[#This Row],[RN DON Hours]])</f>
        <v>19.861333333333334</v>
      </c>
      <c r="J102" s="3">
        <f t="shared" si="6"/>
        <v>1.530888888888889</v>
      </c>
      <c r="K102" s="4">
        <f>Table39[[#This Row],[RN Hours Contract (W/ Admin, DON)]]/Table39[[#This Row],[RN Hours (w/ Admin, DON)]]</f>
        <v>7.707885785893305E-2</v>
      </c>
      <c r="L102" s="3">
        <v>8.7502222222222219</v>
      </c>
      <c r="M102" s="3">
        <v>1.530888888888889</v>
      </c>
      <c r="N102" s="4">
        <f>Table39[[#This Row],[RN Hours Contract]]/Table39[[#This Row],[RN Hours]]</f>
        <v>0.17495428687525397</v>
      </c>
      <c r="O102" s="3">
        <v>5.1555555555555559</v>
      </c>
      <c r="P102" s="3">
        <v>0</v>
      </c>
      <c r="Q102" s="4">
        <f>Table39[[#This Row],[RN Admin Hours Contract]]/Table39[[#This Row],[RN Admin Hours]]</f>
        <v>0</v>
      </c>
      <c r="R102" s="3">
        <v>5.9555555555555557</v>
      </c>
      <c r="S102" s="3">
        <v>0</v>
      </c>
      <c r="T102" s="4">
        <f>Table39[[#This Row],[RN DON Hours Contract]]/Table39[[#This Row],[RN DON Hours]]</f>
        <v>0</v>
      </c>
      <c r="U102" s="3">
        <f>SUM(Table39[[#This Row],[LPN Hours]], Table39[[#This Row],[LPN Admin Hours]])</f>
        <v>48.219666666666669</v>
      </c>
      <c r="V102" s="3">
        <f>Table39[[#This Row],[LPN Hours Contract]]+Table39[[#This Row],[LPN Admin Hours Contract]]</f>
        <v>21.751222222222221</v>
      </c>
      <c r="W102" s="4">
        <f t="shared" si="7"/>
        <v>0.45108611746705468</v>
      </c>
      <c r="X102" s="3">
        <v>48.219666666666669</v>
      </c>
      <c r="Y102" s="3">
        <v>21.751222222222221</v>
      </c>
      <c r="Z102" s="4">
        <f>Table39[[#This Row],[LPN Hours Contract]]/Table39[[#This Row],[LPN Hours]]</f>
        <v>0.45108611746705468</v>
      </c>
      <c r="AA102" s="3">
        <v>0</v>
      </c>
      <c r="AB102" s="3">
        <v>0</v>
      </c>
      <c r="AC102" s="4">
        <v>0</v>
      </c>
      <c r="AD102" s="3">
        <f>SUM(Table39[[#This Row],[CNA Hours]], Table39[[#This Row],[NA in Training Hours]], Table39[[#This Row],[Med Aide/Tech Hours]])</f>
        <v>109.65122222222223</v>
      </c>
      <c r="AE102" s="3">
        <f>SUM(Table39[[#This Row],[CNA Hours Contract]], Table39[[#This Row],[NA in Training Hours Contract]], Table39[[#This Row],[Med Aide/Tech Hours Contract]])</f>
        <v>14.629444444444445</v>
      </c>
      <c r="AF102" s="4">
        <f>Table39[[#This Row],[CNA/NA/Med Aide Contract Hours]]/Table39[[#This Row],[Total CNA, NA in Training, Med Aide/Tech Hours]]</f>
        <v>0.13341797882376544</v>
      </c>
      <c r="AG102" s="3">
        <v>96.375333333333344</v>
      </c>
      <c r="AH102" s="3">
        <v>14.629444444444445</v>
      </c>
      <c r="AI102" s="4">
        <f>Table39[[#This Row],[CNA Hours Contract]]/Table39[[#This Row],[CNA Hours]]</f>
        <v>0.15179656389717056</v>
      </c>
      <c r="AJ102" s="3">
        <v>0</v>
      </c>
      <c r="AK102" s="3">
        <v>0</v>
      </c>
      <c r="AL102" s="4">
        <v>0</v>
      </c>
      <c r="AM102" s="3">
        <v>13.275888888888883</v>
      </c>
      <c r="AN102" s="3">
        <v>0</v>
      </c>
      <c r="AO102" s="4">
        <f>Table39[[#This Row],[Med Aide/Tech Hours Contract]]/Table39[[#This Row],[Med Aide/Tech Hours]]</f>
        <v>0</v>
      </c>
      <c r="AP102" s="1" t="s">
        <v>100</v>
      </c>
      <c r="AQ102" s="1">
        <v>4</v>
      </c>
    </row>
    <row r="103" spans="1:43" x14ac:dyDescent="0.2">
      <c r="A103" s="1" t="s">
        <v>407</v>
      </c>
      <c r="B103" s="1" t="s">
        <v>512</v>
      </c>
      <c r="C103" s="1" t="s">
        <v>879</v>
      </c>
      <c r="D103" s="1" t="s">
        <v>1054</v>
      </c>
      <c r="E103" s="3">
        <v>48.655555555555559</v>
      </c>
      <c r="F103" s="3">
        <f t="shared" si="5"/>
        <v>233.874</v>
      </c>
      <c r="G103" s="3">
        <f>SUM(Table39[[#This Row],[RN Hours Contract (W/ Admin, DON)]], Table39[[#This Row],[LPN Contract Hours (w/ Admin)]], Table39[[#This Row],[CNA/NA/Med Aide Contract Hours]])</f>
        <v>0</v>
      </c>
      <c r="H103" s="4">
        <f>Table39[[#This Row],[Total Contract Hours]]/Table39[[#This Row],[Total Hours Nurse Staffing]]</f>
        <v>0</v>
      </c>
      <c r="I103" s="3">
        <f>SUM(Table39[[#This Row],[RN Hours]], Table39[[#This Row],[RN Admin Hours]], Table39[[#This Row],[RN DON Hours]])</f>
        <v>31.122222222222224</v>
      </c>
      <c r="J103" s="3">
        <f t="shared" si="6"/>
        <v>0</v>
      </c>
      <c r="K103" s="4">
        <f>Table39[[#This Row],[RN Hours Contract (W/ Admin, DON)]]/Table39[[#This Row],[RN Hours (w/ Admin, DON)]]</f>
        <v>0</v>
      </c>
      <c r="L103" s="3">
        <v>11.933333333333334</v>
      </c>
      <c r="M103" s="3">
        <v>0</v>
      </c>
      <c r="N103" s="4">
        <f>Table39[[#This Row],[RN Hours Contract]]/Table39[[#This Row],[RN Hours]]</f>
        <v>0</v>
      </c>
      <c r="O103" s="3">
        <v>14.122222222222225</v>
      </c>
      <c r="P103" s="3">
        <v>0</v>
      </c>
      <c r="Q103" s="4">
        <f>Table39[[#This Row],[RN Admin Hours Contract]]/Table39[[#This Row],[RN Admin Hours]]</f>
        <v>0</v>
      </c>
      <c r="R103" s="3">
        <v>5.0666666666666664</v>
      </c>
      <c r="S103" s="3">
        <v>0</v>
      </c>
      <c r="T103" s="4">
        <f>Table39[[#This Row],[RN DON Hours Contract]]/Table39[[#This Row],[RN DON Hours]]</f>
        <v>0</v>
      </c>
      <c r="U103" s="3">
        <f>SUM(Table39[[#This Row],[LPN Hours]], Table39[[#This Row],[LPN Admin Hours]])</f>
        <v>44.957222222222221</v>
      </c>
      <c r="V103" s="3">
        <f>Table39[[#This Row],[LPN Hours Contract]]+Table39[[#This Row],[LPN Admin Hours Contract]]</f>
        <v>0</v>
      </c>
      <c r="W103" s="4">
        <f t="shared" si="7"/>
        <v>0</v>
      </c>
      <c r="X103" s="3">
        <v>44.957222222222221</v>
      </c>
      <c r="Y103" s="3">
        <v>0</v>
      </c>
      <c r="Z103" s="4">
        <f>Table39[[#This Row],[LPN Hours Contract]]/Table39[[#This Row],[LPN Hours]]</f>
        <v>0</v>
      </c>
      <c r="AA103" s="3">
        <v>0</v>
      </c>
      <c r="AB103" s="3">
        <v>0</v>
      </c>
      <c r="AC103" s="4">
        <v>0</v>
      </c>
      <c r="AD103" s="3">
        <f>SUM(Table39[[#This Row],[CNA Hours]], Table39[[#This Row],[NA in Training Hours]], Table39[[#This Row],[Med Aide/Tech Hours]])</f>
        <v>157.79455555555555</v>
      </c>
      <c r="AE103" s="3">
        <f>SUM(Table39[[#This Row],[CNA Hours Contract]], Table39[[#This Row],[NA in Training Hours Contract]], Table39[[#This Row],[Med Aide/Tech Hours Contract]])</f>
        <v>0</v>
      </c>
      <c r="AF103" s="4">
        <f>Table39[[#This Row],[CNA/NA/Med Aide Contract Hours]]/Table39[[#This Row],[Total CNA, NA in Training, Med Aide/Tech Hours]]</f>
        <v>0</v>
      </c>
      <c r="AG103" s="3">
        <v>157.79455555555555</v>
      </c>
      <c r="AH103" s="3">
        <v>0</v>
      </c>
      <c r="AI103" s="4">
        <f>Table39[[#This Row],[CNA Hours Contract]]/Table39[[#This Row],[CNA Hours]]</f>
        <v>0</v>
      </c>
      <c r="AJ103" s="3">
        <v>0</v>
      </c>
      <c r="AK103" s="3">
        <v>0</v>
      </c>
      <c r="AL103" s="4">
        <v>0</v>
      </c>
      <c r="AM103" s="3">
        <v>0</v>
      </c>
      <c r="AN103" s="3">
        <v>0</v>
      </c>
      <c r="AO103" s="4">
        <v>0</v>
      </c>
      <c r="AP103" s="1" t="s">
        <v>101</v>
      </c>
      <c r="AQ103" s="1">
        <v>4</v>
      </c>
    </row>
    <row r="104" spans="1:43" x14ac:dyDescent="0.2">
      <c r="A104" s="1" t="s">
        <v>407</v>
      </c>
      <c r="B104" s="1" t="s">
        <v>513</v>
      </c>
      <c r="C104" s="1" t="s">
        <v>820</v>
      </c>
      <c r="D104" s="1" t="s">
        <v>1073</v>
      </c>
      <c r="E104" s="3">
        <v>96.63333333333334</v>
      </c>
      <c r="F104" s="3">
        <f t="shared" si="5"/>
        <v>333.09166666666664</v>
      </c>
      <c r="G104" s="3">
        <f>SUM(Table39[[#This Row],[RN Hours Contract (W/ Admin, DON)]], Table39[[#This Row],[LPN Contract Hours (w/ Admin)]], Table39[[#This Row],[CNA/NA/Med Aide Contract Hours]])</f>
        <v>0</v>
      </c>
      <c r="H104" s="4">
        <f>Table39[[#This Row],[Total Contract Hours]]/Table39[[#This Row],[Total Hours Nurse Staffing]]</f>
        <v>0</v>
      </c>
      <c r="I104" s="3">
        <f>SUM(Table39[[#This Row],[RN Hours]], Table39[[#This Row],[RN Admin Hours]], Table39[[#This Row],[RN DON Hours]])</f>
        <v>51.197222222222223</v>
      </c>
      <c r="J104" s="3">
        <f t="shared" si="6"/>
        <v>0</v>
      </c>
      <c r="K104" s="4">
        <f>Table39[[#This Row],[RN Hours Contract (W/ Admin, DON)]]/Table39[[#This Row],[RN Hours (w/ Admin, DON)]]</f>
        <v>0</v>
      </c>
      <c r="L104" s="3">
        <v>27.316666666666666</v>
      </c>
      <c r="M104" s="3">
        <v>0</v>
      </c>
      <c r="N104" s="4">
        <f>Table39[[#This Row],[RN Hours Contract]]/Table39[[#This Row],[RN Hours]]</f>
        <v>0</v>
      </c>
      <c r="O104" s="3">
        <v>19.080555555555556</v>
      </c>
      <c r="P104" s="3">
        <v>0</v>
      </c>
      <c r="Q104" s="4">
        <f>Table39[[#This Row],[RN Admin Hours Contract]]/Table39[[#This Row],[RN Admin Hours]]</f>
        <v>0</v>
      </c>
      <c r="R104" s="3">
        <v>4.8</v>
      </c>
      <c r="S104" s="3">
        <v>0</v>
      </c>
      <c r="T104" s="4">
        <f>Table39[[#This Row],[RN DON Hours Contract]]/Table39[[#This Row],[RN DON Hours]]</f>
        <v>0</v>
      </c>
      <c r="U104" s="3">
        <f>SUM(Table39[[#This Row],[LPN Hours]], Table39[[#This Row],[LPN Admin Hours]])</f>
        <v>76.680555555555557</v>
      </c>
      <c r="V104" s="3">
        <f>Table39[[#This Row],[LPN Hours Contract]]+Table39[[#This Row],[LPN Admin Hours Contract]]</f>
        <v>0</v>
      </c>
      <c r="W104" s="4">
        <f t="shared" si="7"/>
        <v>0</v>
      </c>
      <c r="X104" s="3">
        <v>70.858333333333334</v>
      </c>
      <c r="Y104" s="3">
        <v>0</v>
      </c>
      <c r="Z104" s="4">
        <f>Table39[[#This Row],[LPN Hours Contract]]/Table39[[#This Row],[LPN Hours]]</f>
        <v>0</v>
      </c>
      <c r="AA104" s="3">
        <v>5.822222222222222</v>
      </c>
      <c r="AB104" s="3">
        <v>0</v>
      </c>
      <c r="AC104" s="4">
        <f>Table39[[#This Row],[LPN Admin Hours Contract]]/Table39[[#This Row],[LPN Admin Hours]]</f>
        <v>0</v>
      </c>
      <c r="AD104" s="3">
        <f>SUM(Table39[[#This Row],[CNA Hours]], Table39[[#This Row],[NA in Training Hours]], Table39[[#This Row],[Med Aide/Tech Hours]])</f>
        <v>205.21388888888887</v>
      </c>
      <c r="AE104" s="3">
        <f>SUM(Table39[[#This Row],[CNA Hours Contract]], Table39[[#This Row],[NA in Training Hours Contract]], Table39[[#This Row],[Med Aide/Tech Hours Contract]])</f>
        <v>0</v>
      </c>
      <c r="AF104" s="4">
        <f>Table39[[#This Row],[CNA/NA/Med Aide Contract Hours]]/Table39[[#This Row],[Total CNA, NA in Training, Med Aide/Tech Hours]]</f>
        <v>0</v>
      </c>
      <c r="AG104" s="3">
        <v>195.19166666666666</v>
      </c>
      <c r="AH104" s="3">
        <v>0</v>
      </c>
      <c r="AI104" s="4">
        <f>Table39[[#This Row],[CNA Hours Contract]]/Table39[[#This Row],[CNA Hours]]</f>
        <v>0</v>
      </c>
      <c r="AJ104" s="3">
        <v>0</v>
      </c>
      <c r="AK104" s="3">
        <v>0</v>
      </c>
      <c r="AL104" s="4">
        <v>0</v>
      </c>
      <c r="AM104" s="3">
        <v>10.022222222222222</v>
      </c>
      <c r="AN104" s="3">
        <v>0</v>
      </c>
      <c r="AO104" s="4">
        <f>Table39[[#This Row],[Med Aide/Tech Hours Contract]]/Table39[[#This Row],[Med Aide/Tech Hours]]</f>
        <v>0</v>
      </c>
      <c r="AP104" s="1" t="s">
        <v>102</v>
      </c>
      <c r="AQ104" s="1">
        <v>4</v>
      </c>
    </row>
    <row r="105" spans="1:43" x14ac:dyDescent="0.2">
      <c r="A105" s="1" t="s">
        <v>407</v>
      </c>
      <c r="B105" s="1" t="s">
        <v>514</v>
      </c>
      <c r="C105" s="1" t="s">
        <v>928</v>
      </c>
      <c r="D105" s="1" t="s">
        <v>1074</v>
      </c>
      <c r="E105" s="3">
        <v>64.099999999999994</v>
      </c>
      <c r="F105" s="3">
        <f t="shared" si="5"/>
        <v>200.09355555555555</v>
      </c>
      <c r="G105" s="3">
        <f>SUM(Table39[[#This Row],[RN Hours Contract (W/ Admin, DON)]], Table39[[#This Row],[LPN Contract Hours (w/ Admin)]], Table39[[#This Row],[CNA/NA/Med Aide Contract Hours]])</f>
        <v>0.41111111111111109</v>
      </c>
      <c r="H105" s="4">
        <f>Table39[[#This Row],[Total Contract Hours]]/Table39[[#This Row],[Total Hours Nurse Staffing]]</f>
        <v>2.0545944619239222E-3</v>
      </c>
      <c r="I105" s="3">
        <f>SUM(Table39[[#This Row],[RN Hours]], Table39[[#This Row],[RN Admin Hours]], Table39[[#This Row],[RN DON Hours]])</f>
        <v>46.055555555555557</v>
      </c>
      <c r="J105" s="3">
        <f t="shared" si="6"/>
        <v>0.41111111111111109</v>
      </c>
      <c r="K105" s="4">
        <f>Table39[[#This Row],[RN Hours Contract (W/ Admin, DON)]]/Table39[[#This Row],[RN Hours (w/ Admin, DON)]]</f>
        <v>8.9264173703256927E-3</v>
      </c>
      <c r="L105" s="3">
        <v>21.755555555555556</v>
      </c>
      <c r="M105" s="3">
        <v>0.41111111111111109</v>
      </c>
      <c r="N105" s="4">
        <f>Table39[[#This Row],[RN Hours Contract]]/Table39[[#This Row],[RN Hours]]</f>
        <v>1.8896833503575076E-2</v>
      </c>
      <c r="O105" s="3">
        <v>18.611111111111111</v>
      </c>
      <c r="P105" s="3">
        <v>0</v>
      </c>
      <c r="Q105" s="4">
        <f>Table39[[#This Row],[RN Admin Hours Contract]]/Table39[[#This Row],[RN Admin Hours]]</f>
        <v>0</v>
      </c>
      <c r="R105" s="3">
        <v>5.6888888888888891</v>
      </c>
      <c r="S105" s="3">
        <v>0</v>
      </c>
      <c r="T105" s="4">
        <f>Table39[[#This Row],[RN DON Hours Contract]]/Table39[[#This Row],[RN DON Hours]]</f>
        <v>0</v>
      </c>
      <c r="U105" s="3">
        <f>SUM(Table39[[#This Row],[LPN Hours]], Table39[[#This Row],[LPN Admin Hours]])</f>
        <v>40</v>
      </c>
      <c r="V105" s="3">
        <f>Table39[[#This Row],[LPN Hours Contract]]+Table39[[#This Row],[LPN Admin Hours Contract]]</f>
        <v>0</v>
      </c>
      <c r="W105" s="4">
        <f t="shared" si="7"/>
        <v>0</v>
      </c>
      <c r="X105" s="3">
        <v>40</v>
      </c>
      <c r="Y105" s="3">
        <v>0</v>
      </c>
      <c r="Z105" s="4">
        <f>Table39[[#This Row],[LPN Hours Contract]]/Table39[[#This Row],[LPN Hours]]</f>
        <v>0</v>
      </c>
      <c r="AA105" s="3">
        <v>0</v>
      </c>
      <c r="AB105" s="3">
        <v>0</v>
      </c>
      <c r="AC105" s="4">
        <v>0</v>
      </c>
      <c r="AD105" s="3">
        <f>SUM(Table39[[#This Row],[CNA Hours]], Table39[[#This Row],[NA in Training Hours]], Table39[[#This Row],[Med Aide/Tech Hours]])</f>
        <v>114.038</v>
      </c>
      <c r="AE105" s="3">
        <f>SUM(Table39[[#This Row],[CNA Hours Contract]], Table39[[#This Row],[NA in Training Hours Contract]], Table39[[#This Row],[Med Aide/Tech Hours Contract]])</f>
        <v>0</v>
      </c>
      <c r="AF105" s="4">
        <f>Table39[[#This Row],[CNA/NA/Med Aide Contract Hours]]/Table39[[#This Row],[Total CNA, NA in Training, Med Aide/Tech Hours]]</f>
        <v>0</v>
      </c>
      <c r="AG105" s="3">
        <v>108.93244444444444</v>
      </c>
      <c r="AH105" s="3">
        <v>0</v>
      </c>
      <c r="AI105" s="4">
        <f>Table39[[#This Row],[CNA Hours Contract]]/Table39[[#This Row],[CNA Hours]]</f>
        <v>0</v>
      </c>
      <c r="AJ105" s="3">
        <v>5.1055555555555552</v>
      </c>
      <c r="AK105" s="3">
        <v>0</v>
      </c>
      <c r="AL105" s="4">
        <f>Table39[[#This Row],[NA in Training Hours Contract]]/Table39[[#This Row],[NA in Training Hours]]</f>
        <v>0</v>
      </c>
      <c r="AM105" s="3">
        <v>0</v>
      </c>
      <c r="AN105" s="3">
        <v>0</v>
      </c>
      <c r="AO105" s="4">
        <v>0</v>
      </c>
      <c r="AP105" s="1" t="s">
        <v>103</v>
      </c>
      <c r="AQ105" s="1">
        <v>4</v>
      </c>
    </row>
    <row r="106" spans="1:43" x14ac:dyDescent="0.2">
      <c r="A106" s="1" t="s">
        <v>407</v>
      </c>
      <c r="B106" s="1" t="s">
        <v>515</v>
      </c>
      <c r="C106" s="1" t="s">
        <v>832</v>
      </c>
      <c r="D106" s="1" t="s">
        <v>1065</v>
      </c>
      <c r="E106" s="3">
        <v>85.62222222222222</v>
      </c>
      <c r="F106" s="3">
        <f t="shared" si="5"/>
        <v>230.93055555555554</v>
      </c>
      <c r="G106" s="3">
        <f>SUM(Table39[[#This Row],[RN Hours Contract (W/ Admin, DON)]], Table39[[#This Row],[LPN Contract Hours (w/ Admin)]], Table39[[#This Row],[CNA/NA/Med Aide Contract Hours]])</f>
        <v>0</v>
      </c>
      <c r="H106" s="4">
        <f>Table39[[#This Row],[Total Contract Hours]]/Table39[[#This Row],[Total Hours Nurse Staffing]]</f>
        <v>0</v>
      </c>
      <c r="I106" s="3">
        <f>SUM(Table39[[#This Row],[RN Hours]], Table39[[#This Row],[RN Admin Hours]], Table39[[#This Row],[RN DON Hours]])</f>
        <v>29.052777777777777</v>
      </c>
      <c r="J106" s="3">
        <f t="shared" si="6"/>
        <v>0</v>
      </c>
      <c r="K106" s="4">
        <f>Table39[[#This Row],[RN Hours Contract (W/ Admin, DON)]]/Table39[[#This Row],[RN Hours (w/ Admin, DON)]]</f>
        <v>0</v>
      </c>
      <c r="L106" s="3">
        <v>12.430555555555555</v>
      </c>
      <c r="M106" s="3">
        <v>0</v>
      </c>
      <c r="N106" s="4">
        <f>Table39[[#This Row],[RN Hours Contract]]/Table39[[#This Row],[RN Hours]]</f>
        <v>0</v>
      </c>
      <c r="O106" s="3">
        <v>11.2</v>
      </c>
      <c r="P106" s="3">
        <v>0</v>
      </c>
      <c r="Q106" s="4">
        <f>Table39[[#This Row],[RN Admin Hours Contract]]/Table39[[#This Row],[RN Admin Hours]]</f>
        <v>0</v>
      </c>
      <c r="R106" s="3">
        <v>5.4222222222222225</v>
      </c>
      <c r="S106" s="3">
        <v>0</v>
      </c>
      <c r="T106" s="4">
        <f>Table39[[#This Row],[RN DON Hours Contract]]/Table39[[#This Row],[RN DON Hours]]</f>
        <v>0</v>
      </c>
      <c r="U106" s="3">
        <f>SUM(Table39[[#This Row],[LPN Hours]], Table39[[#This Row],[LPN Admin Hours]])</f>
        <v>57.719444444444449</v>
      </c>
      <c r="V106" s="3">
        <f>Table39[[#This Row],[LPN Hours Contract]]+Table39[[#This Row],[LPN Admin Hours Contract]]</f>
        <v>0</v>
      </c>
      <c r="W106" s="4">
        <f t="shared" si="7"/>
        <v>0</v>
      </c>
      <c r="X106" s="3">
        <v>52.119444444444447</v>
      </c>
      <c r="Y106" s="3">
        <v>0</v>
      </c>
      <c r="Z106" s="4">
        <f>Table39[[#This Row],[LPN Hours Contract]]/Table39[[#This Row],[LPN Hours]]</f>
        <v>0</v>
      </c>
      <c r="AA106" s="3">
        <v>5.6</v>
      </c>
      <c r="AB106" s="3">
        <v>0</v>
      </c>
      <c r="AC106" s="4">
        <f>Table39[[#This Row],[LPN Admin Hours Contract]]/Table39[[#This Row],[LPN Admin Hours]]</f>
        <v>0</v>
      </c>
      <c r="AD106" s="3">
        <f>SUM(Table39[[#This Row],[CNA Hours]], Table39[[#This Row],[NA in Training Hours]], Table39[[#This Row],[Med Aide/Tech Hours]])</f>
        <v>144.15833333333333</v>
      </c>
      <c r="AE106" s="3">
        <f>SUM(Table39[[#This Row],[CNA Hours Contract]], Table39[[#This Row],[NA in Training Hours Contract]], Table39[[#This Row],[Med Aide/Tech Hours Contract]])</f>
        <v>0</v>
      </c>
      <c r="AF106" s="4">
        <f>Table39[[#This Row],[CNA/NA/Med Aide Contract Hours]]/Table39[[#This Row],[Total CNA, NA in Training, Med Aide/Tech Hours]]</f>
        <v>0</v>
      </c>
      <c r="AG106" s="3">
        <v>100.68055555555556</v>
      </c>
      <c r="AH106" s="3">
        <v>0</v>
      </c>
      <c r="AI106" s="4">
        <f>Table39[[#This Row],[CNA Hours Contract]]/Table39[[#This Row],[CNA Hours]]</f>
        <v>0</v>
      </c>
      <c r="AJ106" s="3">
        <v>14.558333333333334</v>
      </c>
      <c r="AK106" s="3">
        <v>0</v>
      </c>
      <c r="AL106" s="4">
        <f>Table39[[#This Row],[NA in Training Hours Contract]]/Table39[[#This Row],[NA in Training Hours]]</f>
        <v>0</v>
      </c>
      <c r="AM106" s="3">
        <v>28.919444444444444</v>
      </c>
      <c r="AN106" s="3">
        <v>0</v>
      </c>
      <c r="AO106" s="4">
        <f>Table39[[#This Row],[Med Aide/Tech Hours Contract]]/Table39[[#This Row],[Med Aide/Tech Hours]]</f>
        <v>0</v>
      </c>
      <c r="AP106" s="1" t="s">
        <v>104</v>
      </c>
      <c r="AQ106" s="1">
        <v>4</v>
      </c>
    </row>
    <row r="107" spans="1:43" x14ac:dyDescent="0.2">
      <c r="A107" s="1" t="s">
        <v>407</v>
      </c>
      <c r="B107" s="1" t="s">
        <v>516</v>
      </c>
      <c r="C107" s="1" t="s">
        <v>892</v>
      </c>
      <c r="D107" s="1" t="s">
        <v>1050</v>
      </c>
      <c r="E107" s="3">
        <v>56.43333333333333</v>
      </c>
      <c r="F107" s="3">
        <f t="shared" si="5"/>
        <v>238.24033333333335</v>
      </c>
      <c r="G107" s="3">
        <f>SUM(Table39[[#This Row],[RN Hours Contract (W/ Admin, DON)]], Table39[[#This Row],[LPN Contract Hours (w/ Admin)]], Table39[[#This Row],[CNA/NA/Med Aide Contract Hours]])</f>
        <v>10.527111111111109</v>
      </c>
      <c r="H107" s="4">
        <f>Table39[[#This Row],[Total Contract Hours]]/Table39[[#This Row],[Total Hours Nurse Staffing]]</f>
        <v>4.4186939145951114E-2</v>
      </c>
      <c r="I107" s="3">
        <f>SUM(Table39[[#This Row],[RN Hours]], Table39[[#This Row],[RN Admin Hours]], Table39[[#This Row],[RN DON Hours]])</f>
        <v>22.702777777777776</v>
      </c>
      <c r="J107" s="3">
        <f t="shared" si="6"/>
        <v>0</v>
      </c>
      <c r="K107" s="4">
        <f>Table39[[#This Row],[RN Hours Contract (W/ Admin, DON)]]/Table39[[#This Row],[RN Hours (w/ Admin, DON)]]</f>
        <v>0</v>
      </c>
      <c r="L107" s="3">
        <v>14.540777777777778</v>
      </c>
      <c r="M107" s="3">
        <v>0</v>
      </c>
      <c r="N107" s="4">
        <f>Table39[[#This Row],[RN Hours Contract]]/Table39[[#This Row],[RN Hours]]</f>
        <v>0</v>
      </c>
      <c r="O107" s="3">
        <v>2.8444444444444446</v>
      </c>
      <c r="P107" s="3">
        <v>0</v>
      </c>
      <c r="Q107" s="4">
        <f>Table39[[#This Row],[RN Admin Hours Contract]]/Table39[[#This Row],[RN Admin Hours]]</f>
        <v>0</v>
      </c>
      <c r="R107" s="3">
        <v>5.3175555555555558</v>
      </c>
      <c r="S107" s="3">
        <v>0</v>
      </c>
      <c r="T107" s="4">
        <f>Table39[[#This Row],[RN DON Hours Contract]]/Table39[[#This Row],[RN DON Hours]]</f>
        <v>0</v>
      </c>
      <c r="U107" s="3">
        <f>SUM(Table39[[#This Row],[LPN Hours]], Table39[[#This Row],[LPN Admin Hours]])</f>
        <v>66.213222222222214</v>
      </c>
      <c r="V107" s="3">
        <f>Table39[[#This Row],[LPN Hours Contract]]+Table39[[#This Row],[LPN Admin Hours Contract]]</f>
        <v>7.7397777777777756</v>
      </c>
      <c r="W107" s="4">
        <f t="shared" si="7"/>
        <v>0.11689172521768897</v>
      </c>
      <c r="X107" s="3">
        <v>64.364666666666665</v>
      </c>
      <c r="Y107" s="3">
        <v>7.7397777777777756</v>
      </c>
      <c r="Z107" s="4">
        <f>Table39[[#This Row],[LPN Hours Contract]]/Table39[[#This Row],[LPN Hours]]</f>
        <v>0.12024885979540187</v>
      </c>
      <c r="AA107" s="3">
        <v>1.8485555555555562</v>
      </c>
      <c r="AB107" s="3">
        <v>0</v>
      </c>
      <c r="AC107" s="4">
        <f>Table39[[#This Row],[LPN Admin Hours Contract]]/Table39[[#This Row],[LPN Admin Hours]]</f>
        <v>0</v>
      </c>
      <c r="AD107" s="3">
        <f>SUM(Table39[[#This Row],[CNA Hours]], Table39[[#This Row],[NA in Training Hours]], Table39[[#This Row],[Med Aide/Tech Hours]])</f>
        <v>149.32433333333336</v>
      </c>
      <c r="AE107" s="3">
        <f>SUM(Table39[[#This Row],[CNA Hours Contract]], Table39[[#This Row],[NA in Training Hours Contract]], Table39[[#This Row],[Med Aide/Tech Hours Contract]])</f>
        <v>2.7873333333333337</v>
      </c>
      <c r="AF107" s="4">
        <f>Table39[[#This Row],[CNA/NA/Med Aide Contract Hours]]/Table39[[#This Row],[Total CNA, NA in Training, Med Aide/Tech Hours]]</f>
        <v>1.866630354954428E-2</v>
      </c>
      <c r="AG107" s="3">
        <v>145.0288888888889</v>
      </c>
      <c r="AH107" s="3">
        <v>2.7873333333333337</v>
      </c>
      <c r="AI107" s="4">
        <f>Table39[[#This Row],[CNA Hours Contract]]/Table39[[#This Row],[CNA Hours]]</f>
        <v>1.92191594011921E-2</v>
      </c>
      <c r="AJ107" s="3">
        <v>0</v>
      </c>
      <c r="AK107" s="3">
        <v>0</v>
      </c>
      <c r="AL107" s="4">
        <v>0</v>
      </c>
      <c r="AM107" s="3">
        <v>4.2954444444444455</v>
      </c>
      <c r="AN107" s="3">
        <v>0</v>
      </c>
      <c r="AO107" s="4">
        <f>Table39[[#This Row],[Med Aide/Tech Hours Contract]]/Table39[[#This Row],[Med Aide/Tech Hours]]</f>
        <v>0</v>
      </c>
      <c r="AP107" s="1" t="s">
        <v>105</v>
      </c>
      <c r="AQ107" s="1">
        <v>4</v>
      </c>
    </row>
    <row r="108" spans="1:43" x14ac:dyDescent="0.2">
      <c r="A108" s="1" t="s">
        <v>407</v>
      </c>
      <c r="B108" s="1" t="s">
        <v>517</v>
      </c>
      <c r="C108" s="1" t="s">
        <v>929</v>
      </c>
      <c r="D108" s="1" t="s">
        <v>1077</v>
      </c>
      <c r="E108" s="3">
        <v>62.155555555555559</v>
      </c>
      <c r="F108" s="3">
        <f t="shared" si="5"/>
        <v>229.63722222222225</v>
      </c>
      <c r="G108" s="3">
        <f>SUM(Table39[[#This Row],[RN Hours Contract (W/ Admin, DON)]], Table39[[#This Row],[LPN Contract Hours (w/ Admin)]], Table39[[#This Row],[CNA/NA/Med Aide Contract Hours]])</f>
        <v>0</v>
      </c>
      <c r="H108" s="4">
        <f>Table39[[#This Row],[Total Contract Hours]]/Table39[[#This Row],[Total Hours Nurse Staffing]]</f>
        <v>0</v>
      </c>
      <c r="I108" s="3">
        <f>SUM(Table39[[#This Row],[RN Hours]], Table39[[#This Row],[RN Admin Hours]], Table39[[#This Row],[RN DON Hours]])</f>
        <v>30.969777777777779</v>
      </c>
      <c r="J108" s="3">
        <f t="shared" si="6"/>
        <v>0</v>
      </c>
      <c r="K108" s="4">
        <f>Table39[[#This Row],[RN Hours Contract (W/ Admin, DON)]]/Table39[[#This Row],[RN Hours (w/ Admin, DON)]]</f>
        <v>0</v>
      </c>
      <c r="L108" s="3">
        <v>17.610666666666667</v>
      </c>
      <c r="M108" s="3">
        <v>0</v>
      </c>
      <c r="N108" s="4">
        <f>Table39[[#This Row],[RN Hours Contract]]/Table39[[#This Row],[RN Hours]]</f>
        <v>0</v>
      </c>
      <c r="O108" s="3">
        <v>7.7591111111111113</v>
      </c>
      <c r="P108" s="3">
        <v>0</v>
      </c>
      <c r="Q108" s="4">
        <f>Table39[[#This Row],[RN Admin Hours Contract]]/Table39[[#This Row],[RN Admin Hours]]</f>
        <v>0</v>
      </c>
      <c r="R108" s="3">
        <v>5.6</v>
      </c>
      <c r="S108" s="3">
        <v>0</v>
      </c>
      <c r="T108" s="4">
        <f>Table39[[#This Row],[RN DON Hours Contract]]/Table39[[#This Row],[RN DON Hours]]</f>
        <v>0</v>
      </c>
      <c r="U108" s="3">
        <f>SUM(Table39[[#This Row],[LPN Hours]], Table39[[#This Row],[LPN Admin Hours]])</f>
        <v>64.567555555555558</v>
      </c>
      <c r="V108" s="3">
        <f>Table39[[#This Row],[LPN Hours Contract]]+Table39[[#This Row],[LPN Admin Hours Contract]]</f>
        <v>0</v>
      </c>
      <c r="W108" s="4">
        <f t="shared" si="7"/>
        <v>0</v>
      </c>
      <c r="X108" s="3">
        <v>64.567555555555558</v>
      </c>
      <c r="Y108" s="3">
        <v>0</v>
      </c>
      <c r="Z108" s="4">
        <f>Table39[[#This Row],[LPN Hours Contract]]/Table39[[#This Row],[LPN Hours]]</f>
        <v>0</v>
      </c>
      <c r="AA108" s="3">
        <v>0</v>
      </c>
      <c r="AB108" s="3">
        <v>0</v>
      </c>
      <c r="AC108" s="4">
        <v>0</v>
      </c>
      <c r="AD108" s="3">
        <f>SUM(Table39[[#This Row],[CNA Hours]], Table39[[#This Row],[NA in Training Hours]], Table39[[#This Row],[Med Aide/Tech Hours]])</f>
        <v>134.0998888888889</v>
      </c>
      <c r="AE108" s="3">
        <f>SUM(Table39[[#This Row],[CNA Hours Contract]], Table39[[#This Row],[NA in Training Hours Contract]], Table39[[#This Row],[Med Aide/Tech Hours Contract]])</f>
        <v>0</v>
      </c>
      <c r="AF108" s="4">
        <f>Table39[[#This Row],[CNA/NA/Med Aide Contract Hours]]/Table39[[#This Row],[Total CNA, NA in Training, Med Aide/Tech Hours]]</f>
        <v>0</v>
      </c>
      <c r="AG108" s="3">
        <v>134.0998888888889</v>
      </c>
      <c r="AH108" s="3">
        <v>0</v>
      </c>
      <c r="AI108" s="4">
        <f>Table39[[#This Row],[CNA Hours Contract]]/Table39[[#This Row],[CNA Hours]]</f>
        <v>0</v>
      </c>
      <c r="AJ108" s="3">
        <v>0</v>
      </c>
      <c r="AK108" s="3">
        <v>0</v>
      </c>
      <c r="AL108" s="4">
        <v>0</v>
      </c>
      <c r="AM108" s="3">
        <v>0</v>
      </c>
      <c r="AN108" s="3">
        <v>0</v>
      </c>
      <c r="AO108" s="4">
        <v>0</v>
      </c>
      <c r="AP108" s="1" t="s">
        <v>106</v>
      </c>
      <c r="AQ108" s="1">
        <v>4</v>
      </c>
    </row>
    <row r="109" spans="1:43" x14ac:dyDescent="0.2">
      <c r="A109" s="1" t="s">
        <v>407</v>
      </c>
      <c r="B109" s="1" t="s">
        <v>518</v>
      </c>
      <c r="C109" s="1" t="s">
        <v>832</v>
      </c>
      <c r="D109" s="1" t="s">
        <v>1065</v>
      </c>
      <c r="E109" s="3">
        <v>111.16666666666667</v>
      </c>
      <c r="F109" s="3">
        <f t="shared" si="5"/>
        <v>434.26666666666671</v>
      </c>
      <c r="G109" s="3">
        <f>SUM(Table39[[#This Row],[RN Hours Contract (W/ Admin, DON)]], Table39[[#This Row],[LPN Contract Hours (w/ Admin)]], Table39[[#This Row],[CNA/NA/Med Aide Contract Hours]])</f>
        <v>0</v>
      </c>
      <c r="H109" s="4">
        <f>Table39[[#This Row],[Total Contract Hours]]/Table39[[#This Row],[Total Hours Nurse Staffing]]</f>
        <v>0</v>
      </c>
      <c r="I109" s="3">
        <f>SUM(Table39[[#This Row],[RN Hours]], Table39[[#This Row],[RN Admin Hours]], Table39[[#This Row],[RN DON Hours]])</f>
        <v>54.141666666666666</v>
      </c>
      <c r="J109" s="3">
        <f t="shared" si="6"/>
        <v>0</v>
      </c>
      <c r="K109" s="4">
        <f>Table39[[#This Row],[RN Hours Contract (W/ Admin, DON)]]/Table39[[#This Row],[RN Hours (w/ Admin, DON)]]</f>
        <v>0</v>
      </c>
      <c r="L109" s="3">
        <v>27.830555555555556</v>
      </c>
      <c r="M109" s="3">
        <v>0</v>
      </c>
      <c r="N109" s="4">
        <f>Table39[[#This Row],[RN Hours Contract]]/Table39[[#This Row],[RN Hours]]</f>
        <v>0</v>
      </c>
      <c r="O109" s="3">
        <v>21.244444444444444</v>
      </c>
      <c r="P109" s="3">
        <v>0</v>
      </c>
      <c r="Q109" s="4">
        <f>Table39[[#This Row],[RN Admin Hours Contract]]/Table39[[#This Row],[RN Admin Hours]]</f>
        <v>0</v>
      </c>
      <c r="R109" s="3">
        <v>5.0666666666666664</v>
      </c>
      <c r="S109" s="3">
        <v>0</v>
      </c>
      <c r="T109" s="4">
        <f>Table39[[#This Row],[RN DON Hours Contract]]/Table39[[#This Row],[RN DON Hours]]</f>
        <v>0</v>
      </c>
      <c r="U109" s="3">
        <f>SUM(Table39[[#This Row],[LPN Hours]], Table39[[#This Row],[LPN Admin Hours]])</f>
        <v>115.32222222222222</v>
      </c>
      <c r="V109" s="3">
        <f>Table39[[#This Row],[LPN Hours Contract]]+Table39[[#This Row],[LPN Admin Hours Contract]]</f>
        <v>0</v>
      </c>
      <c r="W109" s="4">
        <f t="shared" si="7"/>
        <v>0</v>
      </c>
      <c r="X109" s="3">
        <v>115.32222222222222</v>
      </c>
      <c r="Y109" s="3">
        <v>0</v>
      </c>
      <c r="Z109" s="4">
        <f>Table39[[#This Row],[LPN Hours Contract]]/Table39[[#This Row],[LPN Hours]]</f>
        <v>0</v>
      </c>
      <c r="AA109" s="3">
        <v>0</v>
      </c>
      <c r="AB109" s="3">
        <v>0</v>
      </c>
      <c r="AC109" s="4">
        <v>0</v>
      </c>
      <c r="AD109" s="3">
        <f>SUM(Table39[[#This Row],[CNA Hours]], Table39[[#This Row],[NA in Training Hours]], Table39[[#This Row],[Med Aide/Tech Hours]])</f>
        <v>264.80277777777781</v>
      </c>
      <c r="AE109" s="3">
        <f>SUM(Table39[[#This Row],[CNA Hours Contract]], Table39[[#This Row],[NA in Training Hours Contract]], Table39[[#This Row],[Med Aide/Tech Hours Contract]])</f>
        <v>0</v>
      </c>
      <c r="AF109" s="4">
        <f>Table39[[#This Row],[CNA/NA/Med Aide Contract Hours]]/Table39[[#This Row],[Total CNA, NA in Training, Med Aide/Tech Hours]]</f>
        <v>0</v>
      </c>
      <c r="AG109" s="3">
        <v>264.80277777777781</v>
      </c>
      <c r="AH109" s="3">
        <v>0</v>
      </c>
      <c r="AI109" s="4">
        <f>Table39[[#This Row],[CNA Hours Contract]]/Table39[[#This Row],[CNA Hours]]</f>
        <v>0</v>
      </c>
      <c r="AJ109" s="3">
        <v>0</v>
      </c>
      <c r="AK109" s="3">
        <v>0</v>
      </c>
      <c r="AL109" s="4">
        <v>0</v>
      </c>
      <c r="AM109" s="3">
        <v>0</v>
      </c>
      <c r="AN109" s="3">
        <v>0</v>
      </c>
      <c r="AO109" s="4">
        <v>0</v>
      </c>
      <c r="AP109" s="1" t="s">
        <v>107</v>
      </c>
      <c r="AQ109" s="1">
        <v>4</v>
      </c>
    </row>
    <row r="110" spans="1:43" x14ac:dyDescent="0.2">
      <c r="A110" s="1" t="s">
        <v>407</v>
      </c>
      <c r="B110" s="1" t="s">
        <v>519</v>
      </c>
      <c r="C110" s="1" t="s">
        <v>930</v>
      </c>
      <c r="D110" s="1" t="s">
        <v>1031</v>
      </c>
      <c r="E110" s="3">
        <v>97.433333333333337</v>
      </c>
      <c r="F110" s="3">
        <f t="shared" si="5"/>
        <v>295.5168888888889</v>
      </c>
      <c r="G110" s="3">
        <f>SUM(Table39[[#This Row],[RN Hours Contract (W/ Admin, DON)]], Table39[[#This Row],[LPN Contract Hours (w/ Admin)]], Table39[[#This Row],[CNA/NA/Med Aide Contract Hours]])</f>
        <v>2.9388888888888891</v>
      </c>
      <c r="H110" s="4">
        <f>Table39[[#This Row],[Total Contract Hours]]/Table39[[#This Row],[Total Hours Nurse Staffing]]</f>
        <v>9.9449100859811731E-3</v>
      </c>
      <c r="I110" s="3">
        <f>SUM(Table39[[#This Row],[RN Hours]], Table39[[#This Row],[RN Admin Hours]], Table39[[#This Row],[RN DON Hours]])</f>
        <v>55.271666666666668</v>
      </c>
      <c r="J110" s="3">
        <f t="shared" si="6"/>
        <v>2.9388888888888891</v>
      </c>
      <c r="K110" s="4">
        <f>Table39[[#This Row],[RN Hours Contract (W/ Admin, DON)]]/Table39[[#This Row],[RN Hours (w/ Admin, DON)]]</f>
        <v>5.3171707424941456E-2</v>
      </c>
      <c r="L110" s="3">
        <v>24.918888888888887</v>
      </c>
      <c r="M110" s="3">
        <v>0</v>
      </c>
      <c r="N110" s="4">
        <f>Table39[[#This Row],[RN Hours Contract]]/Table39[[#This Row],[RN Hours]]</f>
        <v>0</v>
      </c>
      <c r="O110" s="3">
        <v>25.019444444444446</v>
      </c>
      <c r="P110" s="3">
        <v>2.9388888888888891</v>
      </c>
      <c r="Q110" s="4">
        <f>Table39[[#This Row],[RN Admin Hours Contract]]/Table39[[#This Row],[RN Admin Hours]]</f>
        <v>0.11746419451537693</v>
      </c>
      <c r="R110" s="3">
        <v>5.333333333333333</v>
      </c>
      <c r="S110" s="3">
        <v>0</v>
      </c>
      <c r="T110" s="4">
        <f>Table39[[#This Row],[RN DON Hours Contract]]/Table39[[#This Row],[RN DON Hours]]</f>
        <v>0</v>
      </c>
      <c r="U110" s="3">
        <f>SUM(Table39[[#This Row],[LPN Hours]], Table39[[#This Row],[LPN Admin Hours]])</f>
        <v>66.352555555555554</v>
      </c>
      <c r="V110" s="3">
        <f>Table39[[#This Row],[LPN Hours Contract]]+Table39[[#This Row],[LPN Admin Hours Contract]]</f>
        <v>0</v>
      </c>
      <c r="W110" s="4">
        <f t="shared" si="7"/>
        <v>0</v>
      </c>
      <c r="X110" s="3">
        <v>66.352555555555554</v>
      </c>
      <c r="Y110" s="3">
        <v>0</v>
      </c>
      <c r="Z110" s="4">
        <f>Table39[[#This Row],[LPN Hours Contract]]/Table39[[#This Row],[LPN Hours]]</f>
        <v>0</v>
      </c>
      <c r="AA110" s="3">
        <v>0</v>
      </c>
      <c r="AB110" s="3">
        <v>0</v>
      </c>
      <c r="AC110" s="4">
        <v>0</v>
      </c>
      <c r="AD110" s="3">
        <f>SUM(Table39[[#This Row],[CNA Hours]], Table39[[#This Row],[NA in Training Hours]], Table39[[#This Row],[Med Aide/Tech Hours]])</f>
        <v>173.89266666666668</v>
      </c>
      <c r="AE110" s="3">
        <f>SUM(Table39[[#This Row],[CNA Hours Contract]], Table39[[#This Row],[NA in Training Hours Contract]], Table39[[#This Row],[Med Aide/Tech Hours Contract]])</f>
        <v>0</v>
      </c>
      <c r="AF110" s="4">
        <f>Table39[[#This Row],[CNA/NA/Med Aide Contract Hours]]/Table39[[#This Row],[Total CNA, NA in Training, Med Aide/Tech Hours]]</f>
        <v>0</v>
      </c>
      <c r="AG110" s="3">
        <v>162.81700000000001</v>
      </c>
      <c r="AH110" s="3">
        <v>0</v>
      </c>
      <c r="AI110" s="4">
        <f>Table39[[#This Row],[CNA Hours Contract]]/Table39[[#This Row],[CNA Hours]]</f>
        <v>0</v>
      </c>
      <c r="AJ110" s="3">
        <v>11.075666666666669</v>
      </c>
      <c r="AK110" s="3">
        <v>0</v>
      </c>
      <c r="AL110" s="4">
        <f>Table39[[#This Row],[NA in Training Hours Contract]]/Table39[[#This Row],[NA in Training Hours]]</f>
        <v>0</v>
      </c>
      <c r="AM110" s="3">
        <v>0</v>
      </c>
      <c r="AN110" s="3">
        <v>0</v>
      </c>
      <c r="AO110" s="4">
        <v>0</v>
      </c>
      <c r="AP110" s="1" t="s">
        <v>108</v>
      </c>
      <c r="AQ110" s="1">
        <v>4</v>
      </c>
    </row>
    <row r="111" spans="1:43" x14ac:dyDescent="0.2">
      <c r="A111" s="1" t="s">
        <v>407</v>
      </c>
      <c r="B111" s="1" t="s">
        <v>520</v>
      </c>
      <c r="C111" s="1" t="s">
        <v>931</v>
      </c>
      <c r="D111" s="1" t="s">
        <v>1018</v>
      </c>
      <c r="E111" s="3">
        <v>88.955555555555549</v>
      </c>
      <c r="F111" s="3">
        <f t="shared" si="5"/>
        <v>323.48733333333331</v>
      </c>
      <c r="G111" s="3">
        <f>SUM(Table39[[#This Row],[RN Hours Contract (W/ Admin, DON)]], Table39[[#This Row],[LPN Contract Hours (w/ Admin)]], Table39[[#This Row],[CNA/NA/Med Aide Contract Hours]])</f>
        <v>4.1222222222222218</v>
      </c>
      <c r="H111" s="4">
        <f>Table39[[#This Row],[Total Contract Hours]]/Table39[[#This Row],[Total Hours Nurse Staffing]]</f>
        <v>1.2743071513018197E-2</v>
      </c>
      <c r="I111" s="3">
        <f>SUM(Table39[[#This Row],[RN Hours]], Table39[[#This Row],[RN Admin Hours]], Table39[[#This Row],[RN DON Hours]])</f>
        <v>58.292333333333332</v>
      </c>
      <c r="J111" s="3">
        <f t="shared" si="6"/>
        <v>4.1222222222222218</v>
      </c>
      <c r="K111" s="4">
        <f>Table39[[#This Row],[RN Hours Contract (W/ Admin, DON)]]/Table39[[#This Row],[RN Hours (w/ Admin, DON)]]</f>
        <v>7.071637017255937E-2</v>
      </c>
      <c r="L111" s="3">
        <v>36.69233333333333</v>
      </c>
      <c r="M111" s="3">
        <v>4.1222222222222218</v>
      </c>
      <c r="N111" s="4">
        <f>Table39[[#This Row],[RN Hours Contract]]/Table39[[#This Row],[RN Hours]]</f>
        <v>0.1123456005038897</v>
      </c>
      <c r="O111" s="3">
        <v>16.177777777777777</v>
      </c>
      <c r="P111" s="3">
        <v>0</v>
      </c>
      <c r="Q111" s="4">
        <f>Table39[[#This Row],[RN Admin Hours Contract]]/Table39[[#This Row],[RN Admin Hours]]</f>
        <v>0</v>
      </c>
      <c r="R111" s="3">
        <v>5.4222222222222225</v>
      </c>
      <c r="S111" s="3">
        <v>0</v>
      </c>
      <c r="T111" s="4">
        <f>Table39[[#This Row],[RN DON Hours Contract]]/Table39[[#This Row],[RN DON Hours]]</f>
        <v>0</v>
      </c>
      <c r="U111" s="3">
        <f>SUM(Table39[[#This Row],[LPN Hours]], Table39[[#This Row],[LPN Admin Hours]])</f>
        <v>67.851333333333329</v>
      </c>
      <c r="V111" s="3">
        <f>Table39[[#This Row],[LPN Hours Contract]]+Table39[[#This Row],[LPN Admin Hours Contract]]</f>
        <v>0</v>
      </c>
      <c r="W111" s="4">
        <f t="shared" si="7"/>
        <v>0</v>
      </c>
      <c r="X111" s="3">
        <v>58.85766666666666</v>
      </c>
      <c r="Y111" s="3">
        <v>0</v>
      </c>
      <c r="Z111" s="4">
        <f>Table39[[#This Row],[LPN Hours Contract]]/Table39[[#This Row],[LPN Hours]]</f>
        <v>0</v>
      </c>
      <c r="AA111" s="3">
        <v>8.9936666666666678</v>
      </c>
      <c r="AB111" s="3">
        <v>0</v>
      </c>
      <c r="AC111" s="4">
        <f>Table39[[#This Row],[LPN Admin Hours Contract]]/Table39[[#This Row],[LPN Admin Hours]]</f>
        <v>0</v>
      </c>
      <c r="AD111" s="3">
        <f>SUM(Table39[[#This Row],[CNA Hours]], Table39[[#This Row],[NA in Training Hours]], Table39[[#This Row],[Med Aide/Tech Hours]])</f>
        <v>197.34366666666665</v>
      </c>
      <c r="AE111" s="3">
        <f>SUM(Table39[[#This Row],[CNA Hours Contract]], Table39[[#This Row],[NA in Training Hours Contract]], Table39[[#This Row],[Med Aide/Tech Hours Contract]])</f>
        <v>0</v>
      </c>
      <c r="AF111" s="4">
        <f>Table39[[#This Row],[CNA/NA/Med Aide Contract Hours]]/Table39[[#This Row],[Total CNA, NA in Training, Med Aide/Tech Hours]]</f>
        <v>0</v>
      </c>
      <c r="AG111" s="3">
        <v>180.52866666666665</v>
      </c>
      <c r="AH111" s="3">
        <v>0</v>
      </c>
      <c r="AI111" s="4">
        <f>Table39[[#This Row],[CNA Hours Contract]]/Table39[[#This Row],[CNA Hours]]</f>
        <v>0</v>
      </c>
      <c r="AJ111" s="3">
        <v>0</v>
      </c>
      <c r="AK111" s="3">
        <v>0</v>
      </c>
      <c r="AL111" s="4">
        <v>0</v>
      </c>
      <c r="AM111" s="3">
        <v>16.815000000000005</v>
      </c>
      <c r="AN111" s="3">
        <v>0</v>
      </c>
      <c r="AO111" s="4">
        <f>Table39[[#This Row],[Med Aide/Tech Hours Contract]]/Table39[[#This Row],[Med Aide/Tech Hours]]</f>
        <v>0</v>
      </c>
      <c r="AP111" s="1" t="s">
        <v>109</v>
      </c>
      <c r="AQ111" s="1">
        <v>4</v>
      </c>
    </row>
    <row r="112" spans="1:43" x14ac:dyDescent="0.2">
      <c r="A112" s="1" t="s">
        <v>407</v>
      </c>
      <c r="B112" s="1" t="s">
        <v>521</v>
      </c>
      <c r="C112" s="1" t="s">
        <v>872</v>
      </c>
      <c r="D112" s="1" t="s">
        <v>1060</v>
      </c>
      <c r="E112" s="3">
        <v>82.566666666666663</v>
      </c>
      <c r="F112" s="3">
        <f t="shared" si="5"/>
        <v>269.55144444444443</v>
      </c>
      <c r="G112" s="3">
        <f>SUM(Table39[[#This Row],[RN Hours Contract (W/ Admin, DON)]], Table39[[#This Row],[LPN Contract Hours (w/ Admin)]], Table39[[#This Row],[CNA/NA/Med Aide Contract Hours]])</f>
        <v>0</v>
      </c>
      <c r="H112" s="4">
        <f>Table39[[#This Row],[Total Contract Hours]]/Table39[[#This Row],[Total Hours Nurse Staffing]]</f>
        <v>0</v>
      </c>
      <c r="I112" s="3">
        <f>SUM(Table39[[#This Row],[RN Hours]], Table39[[#This Row],[RN Admin Hours]], Table39[[#This Row],[RN DON Hours]])</f>
        <v>59.637555555555551</v>
      </c>
      <c r="J112" s="3">
        <f t="shared" si="6"/>
        <v>0</v>
      </c>
      <c r="K112" s="4">
        <f>Table39[[#This Row],[RN Hours Contract (W/ Admin, DON)]]/Table39[[#This Row],[RN Hours (w/ Admin, DON)]]</f>
        <v>0</v>
      </c>
      <c r="L112" s="3">
        <v>33.391666666666666</v>
      </c>
      <c r="M112" s="3">
        <v>0</v>
      </c>
      <c r="N112" s="4">
        <f>Table39[[#This Row],[RN Hours Contract]]/Table39[[#This Row],[RN Hours]]</f>
        <v>0</v>
      </c>
      <c r="O112" s="3">
        <v>21.179222222222222</v>
      </c>
      <c r="P112" s="3">
        <v>0</v>
      </c>
      <c r="Q112" s="4">
        <f>Table39[[#This Row],[RN Admin Hours Contract]]/Table39[[#This Row],[RN Admin Hours]]</f>
        <v>0</v>
      </c>
      <c r="R112" s="3">
        <v>5.0666666666666664</v>
      </c>
      <c r="S112" s="3">
        <v>0</v>
      </c>
      <c r="T112" s="4">
        <f>Table39[[#This Row],[RN DON Hours Contract]]/Table39[[#This Row],[RN DON Hours]]</f>
        <v>0</v>
      </c>
      <c r="U112" s="3">
        <f>SUM(Table39[[#This Row],[LPN Hours]], Table39[[#This Row],[LPN Admin Hours]])</f>
        <v>63.583333333333329</v>
      </c>
      <c r="V112" s="3">
        <f>Table39[[#This Row],[LPN Hours Contract]]+Table39[[#This Row],[LPN Admin Hours Contract]]</f>
        <v>0</v>
      </c>
      <c r="W112" s="4">
        <f t="shared" si="7"/>
        <v>0</v>
      </c>
      <c r="X112" s="3">
        <v>57.524999999999999</v>
      </c>
      <c r="Y112" s="3">
        <v>0</v>
      </c>
      <c r="Z112" s="4">
        <f>Table39[[#This Row],[LPN Hours Contract]]/Table39[[#This Row],[LPN Hours]]</f>
        <v>0</v>
      </c>
      <c r="AA112" s="3">
        <v>6.0583333333333336</v>
      </c>
      <c r="AB112" s="3">
        <v>0</v>
      </c>
      <c r="AC112" s="4">
        <f>Table39[[#This Row],[LPN Admin Hours Contract]]/Table39[[#This Row],[LPN Admin Hours]]</f>
        <v>0</v>
      </c>
      <c r="AD112" s="3">
        <f>SUM(Table39[[#This Row],[CNA Hours]], Table39[[#This Row],[NA in Training Hours]], Table39[[#This Row],[Med Aide/Tech Hours]])</f>
        <v>146.33055555555555</v>
      </c>
      <c r="AE112" s="3">
        <f>SUM(Table39[[#This Row],[CNA Hours Contract]], Table39[[#This Row],[NA in Training Hours Contract]], Table39[[#This Row],[Med Aide/Tech Hours Contract]])</f>
        <v>0</v>
      </c>
      <c r="AF112" s="4">
        <f>Table39[[#This Row],[CNA/NA/Med Aide Contract Hours]]/Table39[[#This Row],[Total CNA, NA in Training, Med Aide/Tech Hours]]</f>
        <v>0</v>
      </c>
      <c r="AG112" s="3">
        <v>100.91666666666667</v>
      </c>
      <c r="AH112" s="3">
        <v>0</v>
      </c>
      <c r="AI112" s="4">
        <f>Table39[[#This Row],[CNA Hours Contract]]/Table39[[#This Row],[CNA Hours]]</f>
        <v>0</v>
      </c>
      <c r="AJ112" s="3">
        <v>28.194444444444443</v>
      </c>
      <c r="AK112" s="3">
        <v>0</v>
      </c>
      <c r="AL112" s="4">
        <f>Table39[[#This Row],[NA in Training Hours Contract]]/Table39[[#This Row],[NA in Training Hours]]</f>
        <v>0</v>
      </c>
      <c r="AM112" s="3">
        <v>17.219444444444445</v>
      </c>
      <c r="AN112" s="3">
        <v>0</v>
      </c>
      <c r="AO112" s="4">
        <f>Table39[[#This Row],[Med Aide/Tech Hours Contract]]/Table39[[#This Row],[Med Aide/Tech Hours]]</f>
        <v>0</v>
      </c>
      <c r="AP112" s="1" t="s">
        <v>110</v>
      </c>
      <c r="AQ112" s="1">
        <v>4</v>
      </c>
    </row>
    <row r="113" spans="1:43" x14ac:dyDescent="0.2">
      <c r="A113" s="1" t="s">
        <v>407</v>
      </c>
      <c r="B113" s="1" t="s">
        <v>522</v>
      </c>
      <c r="C113" s="1" t="s">
        <v>932</v>
      </c>
      <c r="D113" s="1" t="s">
        <v>1078</v>
      </c>
      <c r="E113" s="3">
        <v>60.588888888888889</v>
      </c>
      <c r="F113" s="3">
        <f t="shared" si="5"/>
        <v>264.41933333333333</v>
      </c>
      <c r="G113" s="3">
        <f>SUM(Table39[[#This Row],[RN Hours Contract (W/ Admin, DON)]], Table39[[#This Row],[LPN Contract Hours (w/ Admin)]], Table39[[#This Row],[CNA/NA/Med Aide Contract Hours]])</f>
        <v>9.166666666666666E-2</v>
      </c>
      <c r="H113" s="4">
        <f>Table39[[#This Row],[Total Contract Hours]]/Table39[[#This Row],[Total Hours Nurse Staffing]]</f>
        <v>3.466715746957484E-4</v>
      </c>
      <c r="I113" s="3">
        <f>SUM(Table39[[#This Row],[RN Hours]], Table39[[#This Row],[RN Admin Hours]], Table39[[#This Row],[RN DON Hours]])</f>
        <v>56.75022222222222</v>
      </c>
      <c r="J113" s="3">
        <f t="shared" si="6"/>
        <v>0</v>
      </c>
      <c r="K113" s="4">
        <f>Table39[[#This Row],[RN Hours Contract (W/ Admin, DON)]]/Table39[[#This Row],[RN Hours (w/ Admin, DON)]]</f>
        <v>0</v>
      </c>
      <c r="L113" s="3">
        <v>39.266888888888886</v>
      </c>
      <c r="M113" s="3">
        <v>0</v>
      </c>
      <c r="N113" s="4">
        <f>Table39[[#This Row],[RN Hours Contract]]/Table39[[#This Row],[RN Hours]]</f>
        <v>0</v>
      </c>
      <c r="O113" s="3">
        <v>11.988888888888889</v>
      </c>
      <c r="P113" s="3">
        <v>0</v>
      </c>
      <c r="Q113" s="4">
        <f>Table39[[#This Row],[RN Admin Hours Contract]]/Table39[[#This Row],[RN Admin Hours]]</f>
        <v>0</v>
      </c>
      <c r="R113" s="3">
        <v>5.4944444444444445</v>
      </c>
      <c r="S113" s="3">
        <v>0</v>
      </c>
      <c r="T113" s="4">
        <f>Table39[[#This Row],[RN DON Hours Contract]]/Table39[[#This Row],[RN DON Hours]]</f>
        <v>0</v>
      </c>
      <c r="U113" s="3">
        <f>SUM(Table39[[#This Row],[LPN Hours]], Table39[[#This Row],[LPN Admin Hours]])</f>
        <v>32.718888888888884</v>
      </c>
      <c r="V113" s="3">
        <f>Table39[[#This Row],[LPN Hours Contract]]+Table39[[#This Row],[LPN Admin Hours Contract]]</f>
        <v>0</v>
      </c>
      <c r="W113" s="4">
        <f t="shared" si="7"/>
        <v>0</v>
      </c>
      <c r="X113" s="3">
        <v>32.718888888888884</v>
      </c>
      <c r="Y113" s="3">
        <v>0</v>
      </c>
      <c r="Z113" s="4">
        <f>Table39[[#This Row],[LPN Hours Contract]]/Table39[[#This Row],[LPN Hours]]</f>
        <v>0</v>
      </c>
      <c r="AA113" s="3">
        <v>0</v>
      </c>
      <c r="AB113" s="3">
        <v>0</v>
      </c>
      <c r="AC113" s="4">
        <v>0</v>
      </c>
      <c r="AD113" s="3">
        <f>SUM(Table39[[#This Row],[CNA Hours]], Table39[[#This Row],[NA in Training Hours]], Table39[[#This Row],[Med Aide/Tech Hours]])</f>
        <v>174.95022222222224</v>
      </c>
      <c r="AE113" s="3">
        <f>SUM(Table39[[#This Row],[CNA Hours Contract]], Table39[[#This Row],[NA in Training Hours Contract]], Table39[[#This Row],[Med Aide/Tech Hours Contract]])</f>
        <v>9.166666666666666E-2</v>
      </c>
      <c r="AF113" s="4">
        <f>Table39[[#This Row],[CNA/NA/Med Aide Contract Hours]]/Table39[[#This Row],[Total CNA, NA in Training, Med Aide/Tech Hours]]</f>
        <v>5.2395856091129402E-4</v>
      </c>
      <c r="AG113" s="3">
        <v>174.95022222222224</v>
      </c>
      <c r="AH113" s="3">
        <v>9.166666666666666E-2</v>
      </c>
      <c r="AI113" s="4">
        <f>Table39[[#This Row],[CNA Hours Contract]]/Table39[[#This Row],[CNA Hours]]</f>
        <v>5.2395856091129402E-4</v>
      </c>
      <c r="AJ113" s="3">
        <v>0</v>
      </c>
      <c r="AK113" s="3">
        <v>0</v>
      </c>
      <c r="AL113" s="4">
        <v>0</v>
      </c>
      <c r="AM113" s="3">
        <v>0</v>
      </c>
      <c r="AN113" s="3">
        <v>0</v>
      </c>
      <c r="AO113" s="4">
        <v>0</v>
      </c>
      <c r="AP113" s="1" t="s">
        <v>111</v>
      </c>
      <c r="AQ113" s="1">
        <v>4</v>
      </c>
    </row>
    <row r="114" spans="1:43" x14ac:dyDescent="0.2">
      <c r="A114" s="1" t="s">
        <v>407</v>
      </c>
      <c r="B114" s="1" t="s">
        <v>523</v>
      </c>
      <c r="C114" s="1" t="s">
        <v>879</v>
      </c>
      <c r="D114" s="1" t="s">
        <v>1054</v>
      </c>
      <c r="E114" s="3">
        <v>32.655555555555559</v>
      </c>
      <c r="F114" s="3">
        <f t="shared" si="5"/>
        <v>174.48922222222222</v>
      </c>
      <c r="G114" s="3">
        <f>SUM(Table39[[#This Row],[RN Hours Contract (W/ Admin, DON)]], Table39[[#This Row],[LPN Contract Hours (w/ Admin)]], Table39[[#This Row],[CNA/NA/Med Aide Contract Hours]])</f>
        <v>0</v>
      </c>
      <c r="H114" s="4">
        <f>Table39[[#This Row],[Total Contract Hours]]/Table39[[#This Row],[Total Hours Nurse Staffing]]</f>
        <v>0</v>
      </c>
      <c r="I114" s="3">
        <f>SUM(Table39[[#This Row],[RN Hours]], Table39[[#This Row],[RN Admin Hours]], Table39[[#This Row],[RN DON Hours]])</f>
        <v>18.016666666666666</v>
      </c>
      <c r="J114" s="3">
        <f t="shared" si="6"/>
        <v>0</v>
      </c>
      <c r="K114" s="4">
        <f>Table39[[#This Row],[RN Hours Contract (W/ Admin, DON)]]/Table39[[#This Row],[RN Hours (w/ Admin, DON)]]</f>
        <v>0</v>
      </c>
      <c r="L114" s="3">
        <v>9.6944444444444446</v>
      </c>
      <c r="M114" s="3">
        <v>0</v>
      </c>
      <c r="N114" s="4">
        <f>Table39[[#This Row],[RN Hours Contract]]/Table39[[#This Row],[RN Hours]]</f>
        <v>0</v>
      </c>
      <c r="O114" s="3">
        <v>2.5777777777777779</v>
      </c>
      <c r="P114" s="3">
        <v>0</v>
      </c>
      <c r="Q114" s="4">
        <f>Table39[[#This Row],[RN Admin Hours Contract]]/Table39[[#This Row],[RN Admin Hours]]</f>
        <v>0</v>
      </c>
      <c r="R114" s="3">
        <v>5.7444444444444445</v>
      </c>
      <c r="S114" s="3">
        <v>0</v>
      </c>
      <c r="T114" s="4">
        <f>Table39[[#This Row],[RN DON Hours Contract]]/Table39[[#This Row],[RN DON Hours]]</f>
        <v>0</v>
      </c>
      <c r="U114" s="3">
        <f>SUM(Table39[[#This Row],[LPN Hours]], Table39[[#This Row],[LPN Admin Hours]])</f>
        <v>48.711777777777783</v>
      </c>
      <c r="V114" s="3">
        <f>Table39[[#This Row],[LPN Hours Contract]]+Table39[[#This Row],[LPN Admin Hours Contract]]</f>
        <v>0</v>
      </c>
      <c r="W114" s="4">
        <f t="shared" si="7"/>
        <v>0</v>
      </c>
      <c r="X114" s="3">
        <v>48.711777777777783</v>
      </c>
      <c r="Y114" s="3">
        <v>0</v>
      </c>
      <c r="Z114" s="4">
        <f>Table39[[#This Row],[LPN Hours Contract]]/Table39[[#This Row],[LPN Hours]]</f>
        <v>0</v>
      </c>
      <c r="AA114" s="3">
        <v>0</v>
      </c>
      <c r="AB114" s="3">
        <v>0</v>
      </c>
      <c r="AC114" s="4">
        <v>0</v>
      </c>
      <c r="AD114" s="3">
        <f>SUM(Table39[[#This Row],[CNA Hours]], Table39[[#This Row],[NA in Training Hours]], Table39[[#This Row],[Med Aide/Tech Hours]])</f>
        <v>107.76077777777778</v>
      </c>
      <c r="AE114" s="3">
        <f>SUM(Table39[[#This Row],[CNA Hours Contract]], Table39[[#This Row],[NA in Training Hours Contract]], Table39[[#This Row],[Med Aide/Tech Hours Contract]])</f>
        <v>0</v>
      </c>
      <c r="AF114" s="4">
        <f>Table39[[#This Row],[CNA/NA/Med Aide Contract Hours]]/Table39[[#This Row],[Total CNA, NA in Training, Med Aide/Tech Hours]]</f>
        <v>0</v>
      </c>
      <c r="AG114" s="3">
        <v>107.76077777777778</v>
      </c>
      <c r="AH114" s="3">
        <v>0</v>
      </c>
      <c r="AI114" s="4">
        <f>Table39[[#This Row],[CNA Hours Contract]]/Table39[[#This Row],[CNA Hours]]</f>
        <v>0</v>
      </c>
      <c r="AJ114" s="3">
        <v>0</v>
      </c>
      <c r="AK114" s="3">
        <v>0</v>
      </c>
      <c r="AL114" s="4">
        <v>0</v>
      </c>
      <c r="AM114" s="3">
        <v>0</v>
      </c>
      <c r="AN114" s="3">
        <v>0</v>
      </c>
      <c r="AO114" s="4">
        <v>0</v>
      </c>
      <c r="AP114" s="1" t="s">
        <v>112</v>
      </c>
      <c r="AQ114" s="1">
        <v>4</v>
      </c>
    </row>
    <row r="115" spans="1:43" x14ac:dyDescent="0.2">
      <c r="A115" s="1" t="s">
        <v>407</v>
      </c>
      <c r="B115" s="1" t="s">
        <v>524</v>
      </c>
      <c r="C115" s="1" t="s">
        <v>933</v>
      </c>
      <c r="D115" s="1" t="s">
        <v>1066</v>
      </c>
      <c r="E115" s="3">
        <v>95.24444444444444</v>
      </c>
      <c r="F115" s="3">
        <f t="shared" si="5"/>
        <v>329.76111111111112</v>
      </c>
      <c r="G115" s="3">
        <f>SUM(Table39[[#This Row],[RN Hours Contract (W/ Admin, DON)]], Table39[[#This Row],[LPN Contract Hours (w/ Admin)]], Table39[[#This Row],[CNA/NA/Med Aide Contract Hours]])</f>
        <v>0</v>
      </c>
      <c r="H115" s="4">
        <f>Table39[[#This Row],[Total Contract Hours]]/Table39[[#This Row],[Total Hours Nurse Staffing]]</f>
        <v>0</v>
      </c>
      <c r="I115" s="3">
        <f>SUM(Table39[[#This Row],[RN Hours]], Table39[[#This Row],[RN Admin Hours]], Table39[[#This Row],[RN DON Hours]])</f>
        <v>85.474999999999994</v>
      </c>
      <c r="J115" s="3">
        <f t="shared" si="6"/>
        <v>0</v>
      </c>
      <c r="K115" s="4">
        <f>Table39[[#This Row],[RN Hours Contract (W/ Admin, DON)]]/Table39[[#This Row],[RN Hours (w/ Admin, DON)]]</f>
        <v>0</v>
      </c>
      <c r="L115" s="3">
        <v>43.805555555555557</v>
      </c>
      <c r="M115" s="3">
        <v>0</v>
      </c>
      <c r="N115" s="4">
        <f>Table39[[#This Row],[RN Hours Contract]]/Table39[[#This Row],[RN Hours]]</f>
        <v>0</v>
      </c>
      <c r="O115" s="3">
        <v>36.069444444444443</v>
      </c>
      <c r="P115" s="3">
        <v>0</v>
      </c>
      <c r="Q115" s="4">
        <f>Table39[[#This Row],[RN Admin Hours Contract]]/Table39[[#This Row],[RN Admin Hours]]</f>
        <v>0</v>
      </c>
      <c r="R115" s="3">
        <v>5.6</v>
      </c>
      <c r="S115" s="3">
        <v>0</v>
      </c>
      <c r="T115" s="4">
        <f>Table39[[#This Row],[RN DON Hours Contract]]/Table39[[#This Row],[RN DON Hours]]</f>
        <v>0</v>
      </c>
      <c r="U115" s="3">
        <f>SUM(Table39[[#This Row],[LPN Hours]], Table39[[#This Row],[LPN Admin Hours]])</f>
        <v>56.222222222222221</v>
      </c>
      <c r="V115" s="3">
        <f>Table39[[#This Row],[LPN Hours Contract]]+Table39[[#This Row],[LPN Admin Hours Contract]]</f>
        <v>0</v>
      </c>
      <c r="W115" s="4">
        <f t="shared" si="7"/>
        <v>0</v>
      </c>
      <c r="X115" s="3">
        <v>52.144444444444446</v>
      </c>
      <c r="Y115" s="3">
        <v>0</v>
      </c>
      <c r="Z115" s="4">
        <f>Table39[[#This Row],[LPN Hours Contract]]/Table39[[#This Row],[LPN Hours]]</f>
        <v>0</v>
      </c>
      <c r="AA115" s="3">
        <v>4.0777777777777775</v>
      </c>
      <c r="AB115" s="3">
        <v>0</v>
      </c>
      <c r="AC115" s="4">
        <f>Table39[[#This Row],[LPN Admin Hours Contract]]/Table39[[#This Row],[LPN Admin Hours]]</f>
        <v>0</v>
      </c>
      <c r="AD115" s="3">
        <f>SUM(Table39[[#This Row],[CNA Hours]], Table39[[#This Row],[NA in Training Hours]], Table39[[#This Row],[Med Aide/Tech Hours]])</f>
        <v>188.0638888888889</v>
      </c>
      <c r="AE115" s="3">
        <f>SUM(Table39[[#This Row],[CNA Hours Contract]], Table39[[#This Row],[NA in Training Hours Contract]], Table39[[#This Row],[Med Aide/Tech Hours Contract]])</f>
        <v>0</v>
      </c>
      <c r="AF115" s="4">
        <f>Table39[[#This Row],[CNA/NA/Med Aide Contract Hours]]/Table39[[#This Row],[Total CNA, NA in Training, Med Aide/Tech Hours]]</f>
        <v>0</v>
      </c>
      <c r="AG115" s="3">
        <v>172.69722222222222</v>
      </c>
      <c r="AH115" s="3">
        <v>0</v>
      </c>
      <c r="AI115" s="4">
        <f>Table39[[#This Row],[CNA Hours Contract]]/Table39[[#This Row],[CNA Hours]]</f>
        <v>0</v>
      </c>
      <c r="AJ115" s="3">
        <v>0</v>
      </c>
      <c r="AK115" s="3">
        <v>0</v>
      </c>
      <c r="AL115" s="4">
        <v>0</v>
      </c>
      <c r="AM115" s="3">
        <v>15.366666666666667</v>
      </c>
      <c r="AN115" s="3">
        <v>0</v>
      </c>
      <c r="AO115" s="4">
        <f>Table39[[#This Row],[Med Aide/Tech Hours Contract]]/Table39[[#This Row],[Med Aide/Tech Hours]]</f>
        <v>0</v>
      </c>
      <c r="AP115" s="1" t="s">
        <v>113</v>
      </c>
      <c r="AQ115" s="1">
        <v>4</v>
      </c>
    </row>
    <row r="116" spans="1:43" x14ac:dyDescent="0.2">
      <c r="A116" s="1" t="s">
        <v>407</v>
      </c>
      <c r="B116" s="1" t="s">
        <v>525</v>
      </c>
      <c r="C116" s="1" t="s">
        <v>870</v>
      </c>
      <c r="D116" s="1" t="s">
        <v>1049</v>
      </c>
      <c r="E116" s="3">
        <v>52.533333333333331</v>
      </c>
      <c r="F116" s="3">
        <f t="shared" si="5"/>
        <v>232.8411111111111</v>
      </c>
      <c r="G116" s="3">
        <f>SUM(Table39[[#This Row],[RN Hours Contract (W/ Admin, DON)]], Table39[[#This Row],[LPN Contract Hours (w/ Admin)]], Table39[[#This Row],[CNA/NA/Med Aide Contract Hours]])</f>
        <v>0</v>
      </c>
      <c r="H116" s="4">
        <f>Table39[[#This Row],[Total Contract Hours]]/Table39[[#This Row],[Total Hours Nurse Staffing]]</f>
        <v>0</v>
      </c>
      <c r="I116" s="3">
        <f>SUM(Table39[[#This Row],[RN Hours]], Table39[[#This Row],[RN Admin Hours]], Table39[[#This Row],[RN DON Hours]])</f>
        <v>44.034888888888894</v>
      </c>
      <c r="J116" s="3">
        <f t="shared" si="6"/>
        <v>0</v>
      </c>
      <c r="K116" s="4">
        <f>Table39[[#This Row],[RN Hours Contract (W/ Admin, DON)]]/Table39[[#This Row],[RN Hours (w/ Admin, DON)]]</f>
        <v>0</v>
      </c>
      <c r="L116" s="3">
        <v>24.267222222222223</v>
      </c>
      <c r="M116" s="3">
        <v>0</v>
      </c>
      <c r="N116" s="4">
        <f>Table39[[#This Row],[RN Hours Contract]]/Table39[[#This Row],[RN Hours]]</f>
        <v>0</v>
      </c>
      <c r="O116" s="3">
        <v>14.167666666666669</v>
      </c>
      <c r="P116" s="3">
        <v>0</v>
      </c>
      <c r="Q116" s="4">
        <f>Table39[[#This Row],[RN Admin Hours Contract]]/Table39[[#This Row],[RN Admin Hours]]</f>
        <v>0</v>
      </c>
      <c r="R116" s="3">
        <v>5.6</v>
      </c>
      <c r="S116" s="3">
        <v>0</v>
      </c>
      <c r="T116" s="4">
        <f>Table39[[#This Row],[RN DON Hours Contract]]/Table39[[#This Row],[RN DON Hours]]</f>
        <v>0</v>
      </c>
      <c r="U116" s="3">
        <f>SUM(Table39[[#This Row],[LPN Hours]], Table39[[#This Row],[LPN Admin Hours]])</f>
        <v>51.391444444444438</v>
      </c>
      <c r="V116" s="3">
        <f>Table39[[#This Row],[LPN Hours Contract]]+Table39[[#This Row],[LPN Admin Hours Contract]]</f>
        <v>0</v>
      </c>
      <c r="W116" s="4">
        <f t="shared" si="7"/>
        <v>0</v>
      </c>
      <c r="X116" s="3">
        <v>51.391444444444438</v>
      </c>
      <c r="Y116" s="3">
        <v>0</v>
      </c>
      <c r="Z116" s="4">
        <f>Table39[[#This Row],[LPN Hours Contract]]/Table39[[#This Row],[LPN Hours]]</f>
        <v>0</v>
      </c>
      <c r="AA116" s="3">
        <v>0</v>
      </c>
      <c r="AB116" s="3">
        <v>0</v>
      </c>
      <c r="AC116" s="4">
        <v>0</v>
      </c>
      <c r="AD116" s="3">
        <f>SUM(Table39[[#This Row],[CNA Hours]], Table39[[#This Row],[NA in Training Hours]], Table39[[#This Row],[Med Aide/Tech Hours]])</f>
        <v>137.41477777777777</v>
      </c>
      <c r="AE116" s="3">
        <f>SUM(Table39[[#This Row],[CNA Hours Contract]], Table39[[#This Row],[NA in Training Hours Contract]], Table39[[#This Row],[Med Aide/Tech Hours Contract]])</f>
        <v>0</v>
      </c>
      <c r="AF116" s="4">
        <f>Table39[[#This Row],[CNA/NA/Med Aide Contract Hours]]/Table39[[#This Row],[Total CNA, NA in Training, Med Aide/Tech Hours]]</f>
        <v>0</v>
      </c>
      <c r="AG116" s="3">
        <v>137.41477777777777</v>
      </c>
      <c r="AH116" s="3">
        <v>0</v>
      </c>
      <c r="AI116" s="4">
        <f>Table39[[#This Row],[CNA Hours Contract]]/Table39[[#This Row],[CNA Hours]]</f>
        <v>0</v>
      </c>
      <c r="AJ116" s="3">
        <v>0</v>
      </c>
      <c r="AK116" s="3">
        <v>0</v>
      </c>
      <c r="AL116" s="4">
        <v>0</v>
      </c>
      <c r="AM116" s="3">
        <v>0</v>
      </c>
      <c r="AN116" s="3">
        <v>0</v>
      </c>
      <c r="AO116" s="4">
        <v>0</v>
      </c>
      <c r="AP116" s="1" t="s">
        <v>114</v>
      </c>
      <c r="AQ116" s="1">
        <v>4</v>
      </c>
    </row>
    <row r="117" spans="1:43" x14ac:dyDescent="0.2">
      <c r="A117" s="1" t="s">
        <v>407</v>
      </c>
      <c r="B117" s="1" t="s">
        <v>526</v>
      </c>
      <c r="C117" s="1" t="s">
        <v>899</v>
      </c>
      <c r="D117" s="1" t="s">
        <v>1057</v>
      </c>
      <c r="E117" s="3">
        <v>89.888888888888886</v>
      </c>
      <c r="F117" s="3">
        <f t="shared" si="5"/>
        <v>284.12322222222224</v>
      </c>
      <c r="G117" s="3">
        <f>SUM(Table39[[#This Row],[RN Hours Contract (W/ Admin, DON)]], Table39[[#This Row],[LPN Contract Hours (w/ Admin)]], Table39[[#This Row],[CNA/NA/Med Aide Contract Hours]])</f>
        <v>16.746333333333332</v>
      </c>
      <c r="H117" s="4">
        <f>Table39[[#This Row],[Total Contract Hours]]/Table39[[#This Row],[Total Hours Nurse Staffing]]</f>
        <v>5.8940389322473148E-2</v>
      </c>
      <c r="I117" s="3">
        <f>SUM(Table39[[#This Row],[RN Hours]], Table39[[#This Row],[RN Admin Hours]], Table39[[#This Row],[RN DON Hours]])</f>
        <v>48.883333333333333</v>
      </c>
      <c r="J117" s="3">
        <f t="shared" si="6"/>
        <v>1.2277777777777779</v>
      </c>
      <c r="K117" s="4">
        <f>Table39[[#This Row],[RN Hours Contract (W/ Admin, DON)]]/Table39[[#This Row],[RN Hours (w/ Admin, DON)]]</f>
        <v>2.511649051028526E-2</v>
      </c>
      <c r="L117" s="3">
        <v>14.183333333333334</v>
      </c>
      <c r="M117" s="3">
        <v>1.2277777777777779</v>
      </c>
      <c r="N117" s="4">
        <f>Table39[[#This Row],[RN Hours Contract]]/Table39[[#This Row],[RN Hours]]</f>
        <v>8.6564825695260486E-2</v>
      </c>
      <c r="O117" s="3">
        <v>29.277777777777779</v>
      </c>
      <c r="P117" s="3">
        <v>0</v>
      </c>
      <c r="Q117" s="4">
        <f>Table39[[#This Row],[RN Admin Hours Contract]]/Table39[[#This Row],[RN Admin Hours]]</f>
        <v>0</v>
      </c>
      <c r="R117" s="3">
        <v>5.4222222222222225</v>
      </c>
      <c r="S117" s="3">
        <v>0</v>
      </c>
      <c r="T117" s="4">
        <f>Table39[[#This Row],[RN DON Hours Contract]]/Table39[[#This Row],[RN DON Hours]]</f>
        <v>0</v>
      </c>
      <c r="U117" s="3">
        <f>SUM(Table39[[#This Row],[LPN Hours]], Table39[[#This Row],[LPN Admin Hours]])</f>
        <v>64.772222222222226</v>
      </c>
      <c r="V117" s="3">
        <f>Table39[[#This Row],[LPN Hours Contract]]+Table39[[#This Row],[LPN Admin Hours Contract]]</f>
        <v>11.611111111111111</v>
      </c>
      <c r="W117" s="4">
        <f t="shared" si="7"/>
        <v>0.17926065700317351</v>
      </c>
      <c r="X117" s="3">
        <v>59.888888888888886</v>
      </c>
      <c r="Y117" s="3">
        <v>11.611111111111111</v>
      </c>
      <c r="Z117" s="4">
        <f>Table39[[#This Row],[LPN Hours Contract]]/Table39[[#This Row],[LPN Hours]]</f>
        <v>0.19387755102040816</v>
      </c>
      <c r="AA117" s="3">
        <v>4.8833333333333337</v>
      </c>
      <c r="AB117" s="3">
        <v>0</v>
      </c>
      <c r="AC117" s="4">
        <f>Table39[[#This Row],[LPN Admin Hours Contract]]/Table39[[#This Row],[LPN Admin Hours]]</f>
        <v>0</v>
      </c>
      <c r="AD117" s="3">
        <f>SUM(Table39[[#This Row],[CNA Hours]], Table39[[#This Row],[NA in Training Hours]], Table39[[#This Row],[Med Aide/Tech Hours]])</f>
        <v>170.46766666666667</v>
      </c>
      <c r="AE117" s="3">
        <f>SUM(Table39[[#This Row],[CNA Hours Contract]], Table39[[#This Row],[NA in Training Hours Contract]], Table39[[#This Row],[Med Aide/Tech Hours Contract]])</f>
        <v>3.9074444444444438</v>
      </c>
      <c r="AF117" s="4">
        <f>Table39[[#This Row],[CNA/NA/Med Aide Contract Hours]]/Table39[[#This Row],[Total CNA, NA in Training, Med Aide/Tech Hours]]</f>
        <v>2.2921909596410914E-2</v>
      </c>
      <c r="AG117" s="3">
        <v>148.35377777777779</v>
      </c>
      <c r="AH117" s="3">
        <v>3.9074444444444438</v>
      </c>
      <c r="AI117" s="4">
        <f>Table39[[#This Row],[CNA Hours Contract]]/Table39[[#This Row],[CNA Hours]]</f>
        <v>2.6338691895648834E-2</v>
      </c>
      <c r="AJ117" s="3">
        <v>22.113888888888887</v>
      </c>
      <c r="AK117" s="3">
        <v>0</v>
      </c>
      <c r="AL117" s="4">
        <f>Table39[[#This Row],[NA in Training Hours Contract]]/Table39[[#This Row],[NA in Training Hours]]</f>
        <v>0</v>
      </c>
      <c r="AM117" s="3">
        <v>0</v>
      </c>
      <c r="AN117" s="3">
        <v>0</v>
      </c>
      <c r="AO117" s="4">
        <v>0</v>
      </c>
      <c r="AP117" s="1" t="s">
        <v>115</v>
      </c>
      <c r="AQ117" s="1">
        <v>4</v>
      </c>
    </row>
    <row r="118" spans="1:43" x14ac:dyDescent="0.2">
      <c r="A118" s="1" t="s">
        <v>407</v>
      </c>
      <c r="B118" s="1" t="s">
        <v>527</v>
      </c>
      <c r="C118" s="1" t="s">
        <v>889</v>
      </c>
      <c r="D118" s="1" t="s">
        <v>1048</v>
      </c>
      <c r="E118" s="3">
        <v>81.833333333333329</v>
      </c>
      <c r="F118" s="3">
        <f t="shared" si="5"/>
        <v>398.75622222222222</v>
      </c>
      <c r="G118" s="3">
        <f>SUM(Table39[[#This Row],[RN Hours Contract (W/ Admin, DON)]], Table39[[#This Row],[LPN Contract Hours (w/ Admin)]], Table39[[#This Row],[CNA/NA/Med Aide Contract Hours]])</f>
        <v>99.755777777777723</v>
      </c>
      <c r="H118" s="4">
        <f>Table39[[#This Row],[Total Contract Hours]]/Table39[[#This Row],[Total Hours Nurse Staffing]]</f>
        <v>0.25016732584597762</v>
      </c>
      <c r="I118" s="3">
        <f>SUM(Table39[[#This Row],[RN Hours]], Table39[[#This Row],[RN Admin Hours]], Table39[[#This Row],[RN DON Hours]])</f>
        <v>135.40911111111112</v>
      </c>
      <c r="J118" s="3">
        <f t="shared" si="6"/>
        <v>0</v>
      </c>
      <c r="K118" s="4">
        <f>Table39[[#This Row],[RN Hours Contract (W/ Admin, DON)]]/Table39[[#This Row],[RN Hours (w/ Admin, DON)]]</f>
        <v>0</v>
      </c>
      <c r="L118" s="3">
        <v>105.87755555555555</v>
      </c>
      <c r="M118" s="3">
        <v>0</v>
      </c>
      <c r="N118" s="4">
        <f>Table39[[#This Row],[RN Hours Contract]]/Table39[[#This Row],[RN Hours]]</f>
        <v>0</v>
      </c>
      <c r="O118" s="3">
        <v>24.020444444444447</v>
      </c>
      <c r="P118" s="3">
        <v>0</v>
      </c>
      <c r="Q118" s="4">
        <f>Table39[[#This Row],[RN Admin Hours Contract]]/Table39[[#This Row],[RN Admin Hours]]</f>
        <v>0</v>
      </c>
      <c r="R118" s="3">
        <v>5.5111111111111111</v>
      </c>
      <c r="S118" s="3">
        <v>0</v>
      </c>
      <c r="T118" s="4">
        <f>Table39[[#This Row],[RN DON Hours Contract]]/Table39[[#This Row],[RN DON Hours]]</f>
        <v>0</v>
      </c>
      <c r="U118" s="3">
        <f>SUM(Table39[[#This Row],[LPN Hours]], Table39[[#This Row],[LPN Admin Hours]])</f>
        <v>58.661111111111111</v>
      </c>
      <c r="V118" s="3">
        <f>Table39[[#This Row],[LPN Hours Contract]]+Table39[[#This Row],[LPN Admin Hours Contract]]</f>
        <v>37.608111111111107</v>
      </c>
      <c r="W118" s="4">
        <f t="shared" si="7"/>
        <v>0.64110805947532901</v>
      </c>
      <c r="X118" s="3">
        <v>58.661111111111111</v>
      </c>
      <c r="Y118" s="3">
        <v>37.608111111111107</v>
      </c>
      <c r="Z118" s="4">
        <f>Table39[[#This Row],[LPN Hours Contract]]/Table39[[#This Row],[LPN Hours]]</f>
        <v>0.64110805947532901</v>
      </c>
      <c r="AA118" s="3">
        <v>0</v>
      </c>
      <c r="AB118" s="3">
        <v>0</v>
      </c>
      <c r="AC118" s="4">
        <v>0</v>
      </c>
      <c r="AD118" s="3">
        <f>SUM(Table39[[#This Row],[CNA Hours]], Table39[[#This Row],[NA in Training Hours]], Table39[[#This Row],[Med Aide/Tech Hours]])</f>
        <v>204.68599999999998</v>
      </c>
      <c r="AE118" s="3">
        <f>SUM(Table39[[#This Row],[CNA Hours Contract]], Table39[[#This Row],[NA in Training Hours Contract]], Table39[[#This Row],[Med Aide/Tech Hours Contract]])</f>
        <v>62.147666666666623</v>
      </c>
      <c r="AF118" s="4">
        <f>Table39[[#This Row],[CNA/NA/Med Aide Contract Hours]]/Table39[[#This Row],[Total CNA, NA in Training, Med Aide/Tech Hours]]</f>
        <v>0.30362441332903389</v>
      </c>
      <c r="AG118" s="3">
        <v>198.20577777777777</v>
      </c>
      <c r="AH118" s="3">
        <v>62.147666666666623</v>
      </c>
      <c r="AI118" s="4">
        <f>Table39[[#This Row],[CNA Hours Contract]]/Table39[[#This Row],[CNA Hours]]</f>
        <v>0.31355123631332626</v>
      </c>
      <c r="AJ118" s="3">
        <v>0</v>
      </c>
      <c r="AK118" s="3">
        <v>0</v>
      </c>
      <c r="AL118" s="4">
        <v>0</v>
      </c>
      <c r="AM118" s="3">
        <v>6.4802222222222241</v>
      </c>
      <c r="AN118" s="3">
        <v>0</v>
      </c>
      <c r="AO118" s="4">
        <f>Table39[[#This Row],[Med Aide/Tech Hours Contract]]/Table39[[#This Row],[Med Aide/Tech Hours]]</f>
        <v>0</v>
      </c>
      <c r="AP118" s="1" t="s">
        <v>116</v>
      </c>
      <c r="AQ118" s="1">
        <v>4</v>
      </c>
    </row>
    <row r="119" spans="1:43" x14ac:dyDescent="0.2">
      <c r="A119" s="1" t="s">
        <v>407</v>
      </c>
      <c r="B119" s="1" t="s">
        <v>528</v>
      </c>
      <c r="C119" s="1" t="s">
        <v>934</v>
      </c>
      <c r="D119" s="1" t="s">
        <v>1025</v>
      </c>
      <c r="E119" s="3">
        <v>17.233333333333334</v>
      </c>
      <c r="F119" s="3">
        <f t="shared" si="5"/>
        <v>128.36177777777777</v>
      </c>
      <c r="G119" s="3">
        <f>SUM(Table39[[#This Row],[RN Hours Contract (W/ Admin, DON)]], Table39[[#This Row],[LPN Contract Hours (w/ Admin)]], Table39[[#This Row],[CNA/NA/Med Aide Contract Hours]])</f>
        <v>5.1111111111111107</v>
      </c>
      <c r="H119" s="4">
        <f>Table39[[#This Row],[Total Contract Hours]]/Table39[[#This Row],[Total Hours Nurse Staffing]]</f>
        <v>3.9818014362184656E-2</v>
      </c>
      <c r="I119" s="3">
        <f>SUM(Table39[[#This Row],[RN Hours]], Table39[[#This Row],[RN Admin Hours]], Table39[[#This Row],[RN DON Hours]])</f>
        <v>37.239888888888885</v>
      </c>
      <c r="J119" s="3">
        <f t="shared" si="6"/>
        <v>0</v>
      </c>
      <c r="K119" s="4">
        <f>Table39[[#This Row],[RN Hours Contract (W/ Admin, DON)]]/Table39[[#This Row],[RN Hours (w/ Admin, DON)]]</f>
        <v>0</v>
      </c>
      <c r="L119" s="3">
        <v>24.017666666666667</v>
      </c>
      <c r="M119" s="3">
        <v>0</v>
      </c>
      <c r="N119" s="4">
        <f>Table39[[#This Row],[RN Hours Contract]]/Table39[[#This Row],[RN Hours]]</f>
        <v>0</v>
      </c>
      <c r="O119" s="3">
        <v>8.155555555555555</v>
      </c>
      <c r="P119" s="3">
        <v>0</v>
      </c>
      <c r="Q119" s="4">
        <f>Table39[[#This Row],[RN Admin Hours Contract]]/Table39[[#This Row],[RN Admin Hours]]</f>
        <v>0</v>
      </c>
      <c r="R119" s="3">
        <v>5.0666666666666664</v>
      </c>
      <c r="S119" s="3">
        <v>0</v>
      </c>
      <c r="T119" s="4">
        <f>Table39[[#This Row],[RN DON Hours Contract]]/Table39[[#This Row],[RN DON Hours]]</f>
        <v>0</v>
      </c>
      <c r="U119" s="3">
        <f>SUM(Table39[[#This Row],[LPN Hours]], Table39[[#This Row],[LPN Admin Hours]])</f>
        <v>19.832111111111111</v>
      </c>
      <c r="V119" s="3">
        <f>Table39[[#This Row],[LPN Hours Contract]]+Table39[[#This Row],[LPN Admin Hours Contract]]</f>
        <v>5.1111111111111107</v>
      </c>
      <c r="W119" s="4">
        <f t="shared" si="7"/>
        <v>0.25771896307335462</v>
      </c>
      <c r="X119" s="3">
        <v>14.721000000000002</v>
      </c>
      <c r="Y119" s="3">
        <v>0</v>
      </c>
      <c r="Z119" s="4">
        <f>Table39[[#This Row],[LPN Hours Contract]]/Table39[[#This Row],[LPN Hours]]</f>
        <v>0</v>
      </c>
      <c r="AA119" s="3">
        <v>5.1111111111111107</v>
      </c>
      <c r="AB119" s="3">
        <v>5.1111111111111107</v>
      </c>
      <c r="AC119" s="4">
        <f>Table39[[#This Row],[LPN Admin Hours Contract]]/Table39[[#This Row],[LPN Admin Hours]]</f>
        <v>1</v>
      </c>
      <c r="AD119" s="3">
        <f>SUM(Table39[[#This Row],[CNA Hours]], Table39[[#This Row],[NA in Training Hours]], Table39[[#This Row],[Med Aide/Tech Hours]])</f>
        <v>71.289777777777772</v>
      </c>
      <c r="AE119" s="3">
        <f>SUM(Table39[[#This Row],[CNA Hours Contract]], Table39[[#This Row],[NA in Training Hours Contract]], Table39[[#This Row],[Med Aide/Tech Hours Contract]])</f>
        <v>0</v>
      </c>
      <c r="AF119" s="4">
        <f>Table39[[#This Row],[CNA/NA/Med Aide Contract Hours]]/Table39[[#This Row],[Total CNA, NA in Training, Med Aide/Tech Hours]]</f>
        <v>0</v>
      </c>
      <c r="AG119" s="3">
        <v>66.490222222222215</v>
      </c>
      <c r="AH119" s="3">
        <v>0</v>
      </c>
      <c r="AI119" s="4">
        <f>Table39[[#This Row],[CNA Hours Contract]]/Table39[[#This Row],[CNA Hours]]</f>
        <v>0</v>
      </c>
      <c r="AJ119" s="3">
        <v>0</v>
      </c>
      <c r="AK119" s="3">
        <v>0</v>
      </c>
      <c r="AL119" s="4">
        <v>0</v>
      </c>
      <c r="AM119" s="3">
        <v>4.7995555555555551</v>
      </c>
      <c r="AN119" s="3">
        <v>0</v>
      </c>
      <c r="AO119" s="4">
        <f>Table39[[#This Row],[Med Aide/Tech Hours Contract]]/Table39[[#This Row],[Med Aide/Tech Hours]]</f>
        <v>0</v>
      </c>
      <c r="AP119" s="1" t="s">
        <v>117</v>
      </c>
      <c r="AQ119" s="1">
        <v>4</v>
      </c>
    </row>
    <row r="120" spans="1:43" x14ac:dyDescent="0.2">
      <c r="A120" s="1" t="s">
        <v>407</v>
      </c>
      <c r="B120" s="1" t="s">
        <v>529</v>
      </c>
      <c r="C120" s="1" t="s">
        <v>873</v>
      </c>
      <c r="D120" s="1" t="s">
        <v>1046</v>
      </c>
      <c r="E120" s="3">
        <v>81.288888888888891</v>
      </c>
      <c r="F120" s="3">
        <f t="shared" si="5"/>
        <v>262.66344444444439</v>
      </c>
      <c r="G120" s="3">
        <f>SUM(Table39[[#This Row],[RN Hours Contract (W/ Admin, DON)]], Table39[[#This Row],[LPN Contract Hours (w/ Admin)]], Table39[[#This Row],[CNA/NA/Med Aide Contract Hours]])</f>
        <v>89.399777777777771</v>
      </c>
      <c r="H120" s="4">
        <f>Table39[[#This Row],[Total Contract Hours]]/Table39[[#This Row],[Total Hours Nurse Staffing]]</f>
        <v>0.34035865922213093</v>
      </c>
      <c r="I120" s="3">
        <f>SUM(Table39[[#This Row],[RN Hours]], Table39[[#This Row],[RN Admin Hours]], Table39[[#This Row],[RN DON Hours]])</f>
        <v>42.626333333333328</v>
      </c>
      <c r="J120" s="3">
        <f t="shared" si="6"/>
        <v>5.245333333333333</v>
      </c>
      <c r="K120" s="4">
        <f>Table39[[#This Row],[RN Hours Contract (W/ Admin, DON)]]/Table39[[#This Row],[RN Hours (w/ Admin, DON)]]</f>
        <v>0.12305382431830091</v>
      </c>
      <c r="L120" s="3">
        <v>25.955777777777776</v>
      </c>
      <c r="M120" s="3">
        <v>5.245333333333333</v>
      </c>
      <c r="N120" s="4">
        <f>Table39[[#This Row],[RN Hours Contract]]/Table39[[#This Row],[RN Hours]]</f>
        <v>0.20208731089631082</v>
      </c>
      <c r="O120" s="3">
        <v>11.070555555555554</v>
      </c>
      <c r="P120" s="3">
        <v>0</v>
      </c>
      <c r="Q120" s="4">
        <f>Table39[[#This Row],[RN Admin Hours Contract]]/Table39[[#This Row],[RN Admin Hours]]</f>
        <v>0</v>
      </c>
      <c r="R120" s="3">
        <v>5.6</v>
      </c>
      <c r="S120" s="3">
        <v>0</v>
      </c>
      <c r="T120" s="4">
        <f>Table39[[#This Row],[RN DON Hours Contract]]/Table39[[#This Row],[RN DON Hours]]</f>
        <v>0</v>
      </c>
      <c r="U120" s="3">
        <f>SUM(Table39[[#This Row],[LPN Hours]], Table39[[#This Row],[LPN Admin Hours]])</f>
        <v>66.054333333333318</v>
      </c>
      <c r="V120" s="3">
        <f>Table39[[#This Row],[LPN Hours Contract]]+Table39[[#This Row],[LPN Admin Hours Contract]]</f>
        <v>44.57022222222222</v>
      </c>
      <c r="W120" s="4">
        <f t="shared" si="7"/>
        <v>0.6747509205384794</v>
      </c>
      <c r="X120" s="3">
        <v>49.660111111111107</v>
      </c>
      <c r="Y120" s="3">
        <v>44.57022222222222</v>
      </c>
      <c r="Z120" s="4">
        <f>Table39[[#This Row],[LPN Hours Contract]]/Table39[[#This Row],[LPN Hours]]</f>
        <v>0.89750548730145596</v>
      </c>
      <c r="AA120" s="3">
        <v>16.394222222222215</v>
      </c>
      <c r="AB120" s="3">
        <v>0</v>
      </c>
      <c r="AC120" s="4">
        <f>Table39[[#This Row],[LPN Admin Hours Contract]]/Table39[[#This Row],[LPN Admin Hours]]</f>
        <v>0</v>
      </c>
      <c r="AD120" s="3">
        <f>SUM(Table39[[#This Row],[CNA Hours]], Table39[[#This Row],[NA in Training Hours]], Table39[[#This Row],[Med Aide/Tech Hours]])</f>
        <v>153.98277777777778</v>
      </c>
      <c r="AE120" s="3">
        <f>SUM(Table39[[#This Row],[CNA Hours Contract]], Table39[[#This Row],[NA in Training Hours Contract]], Table39[[#This Row],[Med Aide/Tech Hours Contract]])</f>
        <v>39.584222222222216</v>
      </c>
      <c r="AF120" s="4">
        <f>Table39[[#This Row],[CNA/NA/Med Aide Contract Hours]]/Table39[[#This Row],[Total CNA, NA in Training, Med Aide/Tech Hours]]</f>
        <v>0.25706915275517822</v>
      </c>
      <c r="AG120" s="3">
        <v>153.98277777777778</v>
      </c>
      <c r="AH120" s="3">
        <v>39.584222222222216</v>
      </c>
      <c r="AI120" s="4">
        <f>Table39[[#This Row],[CNA Hours Contract]]/Table39[[#This Row],[CNA Hours]]</f>
        <v>0.25706915275517822</v>
      </c>
      <c r="AJ120" s="3">
        <v>0</v>
      </c>
      <c r="AK120" s="3">
        <v>0</v>
      </c>
      <c r="AL120" s="4">
        <v>0</v>
      </c>
      <c r="AM120" s="3">
        <v>0</v>
      </c>
      <c r="AN120" s="3">
        <v>0</v>
      </c>
      <c r="AO120" s="4">
        <v>0</v>
      </c>
      <c r="AP120" s="1" t="s">
        <v>118</v>
      </c>
      <c r="AQ120" s="1">
        <v>4</v>
      </c>
    </row>
    <row r="121" spans="1:43" x14ac:dyDescent="0.2">
      <c r="A121" s="1" t="s">
        <v>407</v>
      </c>
      <c r="B121" s="1" t="s">
        <v>530</v>
      </c>
      <c r="C121" s="1" t="s">
        <v>880</v>
      </c>
      <c r="D121" s="1" t="s">
        <v>1047</v>
      </c>
      <c r="E121" s="3">
        <v>76.844444444444449</v>
      </c>
      <c r="F121" s="3">
        <f t="shared" si="5"/>
        <v>257.58844444444446</v>
      </c>
      <c r="G121" s="3">
        <f>SUM(Table39[[#This Row],[RN Hours Contract (W/ Admin, DON)]], Table39[[#This Row],[LPN Contract Hours (w/ Admin)]], Table39[[#This Row],[CNA/NA/Med Aide Contract Hours]])</f>
        <v>42.309555555555548</v>
      </c>
      <c r="H121" s="4">
        <f>Table39[[#This Row],[Total Contract Hours]]/Table39[[#This Row],[Total Hours Nurse Staffing]]</f>
        <v>0.16425253720836333</v>
      </c>
      <c r="I121" s="3">
        <f>SUM(Table39[[#This Row],[RN Hours]], Table39[[#This Row],[RN Admin Hours]], Table39[[#This Row],[RN DON Hours]])</f>
        <v>24.310555555555553</v>
      </c>
      <c r="J121" s="3">
        <f t="shared" si="6"/>
        <v>4.3383333333333329</v>
      </c>
      <c r="K121" s="4">
        <f>Table39[[#This Row],[RN Hours Contract (W/ Admin, DON)]]/Table39[[#This Row],[RN Hours (w/ Admin, DON)]]</f>
        <v>0.17845471788660619</v>
      </c>
      <c r="L121" s="3">
        <v>12.535</v>
      </c>
      <c r="M121" s="3">
        <v>4.3383333333333329</v>
      </c>
      <c r="N121" s="4">
        <f>Table39[[#This Row],[RN Hours Contract]]/Table39[[#This Row],[RN Hours]]</f>
        <v>0.34609759340513224</v>
      </c>
      <c r="O121" s="3">
        <v>5.362222222222222</v>
      </c>
      <c r="P121" s="3">
        <v>0</v>
      </c>
      <c r="Q121" s="4">
        <f>Table39[[#This Row],[RN Admin Hours Contract]]/Table39[[#This Row],[RN Admin Hours]]</f>
        <v>0</v>
      </c>
      <c r="R121" s="3">
        <v>6.4133333333333322</v>
      </c>
      <c r="S121" s="3">
        <v>0</v>
      </c>
      <c r="T121" s="4">
        <f>Table39[[#This Row],[RN DON Hours Contract]]/Table39[[#This Row],[RN DON Hours]]</f>
        <v>0</v>
      </c>
      <c r="U121" s="3">
        <f>SUM(Table39[[#This Row],[LPN Hours]], Table39[[#This Row],[LPN Admin Hours]])</f>
        <v>79.723777777777784</v>
      </c>
      <c r="V121" s="3">
        <f>Table39[[#This Row],[LPN Hours Contract]]+Table39[[#This Row],[LPN Admin Hours Contract]]</f>
        <v>12.411555555555552</v>
      </c>
      <c r="W121" s="4">
        <f t="shared" si="7"/>
        <v>0.15568197972443737</v>
      </c>
      <c r="X121" s="3">
        <v>79.593000000000004</v>
      </c>
      <c r="Y121" s="3">
        <v>12.280777777777773</v>
      </c>
      <c r="Z121" s="4">
        <f>Table39[[#This Row],[LPN Hours Contract]]/Table39[[#This Row],[LPN Hours]]</f>
        <v>0.15429469649061819</v>
      </c>
      <c r="AA121" s="3">
        <v>0.13077777777777777</v>
      </c>
      <c r="AB121" s="3">
        <v>0.13077777777777777</v>
      </c>
      <c r="AC121" s="4">
        <f>Table39[[#This Row],[LPN Admin Hours Contract]]/Table39[[#This Row],[LPN Admin Hours]]</f>
        <v>1</v>
      </c>
      <c r="AD121" s="3">
        <f>SUM(Table39[[#This Row],[CNA Hours]], Table39[[#This Row],[NA in Training Hours]], Table39[[#This Row],[Med Aide/Tech Hours]])</f>
        <v>153.55411111111113</v>
      </c>
      <c r="AE121" s="3">
        <f>SUM(Table39[[#This Row],[CNA Hours Contract]], Table39[[#This Row],[NA in Training Hours Contract]], Table39[[#This Row],[Med Aide/Tech Hours Contract]])</f>
        <v>25.559666666666665</v>
      </c>
      <c r="AF121" s="4">
        <f>Table39[[#This Row],[CNA/NA/Med Aide Contract Hours]]/Table39[[#This Row],[Total CNA, NA in Training, Med Aide/Tech Hours]]</f>
        <v>0.16645380889979425</v>
      </c>
      <c r="AG121" s="3">
        <v>153.55411111111113</v>
      </c>
      <c r="AH121" s="3">
        <v>25.559666666666665</v>
      </c>
      <c r="AI121" s="4">
        <f>Table39[[#This Row],[CNA Hours Contract]]/Table39[[#This Row],[CNA Hours]]</f>
        <v>0.16645380889979425</v>
      </c>
      <c r="AJ121" s="3">
        <v>0</v>
      </c>
      <c r="AK121" s="3">
        <v>0</v>
      </c>
      <c r="AL121" s="4">
        <v>0</v>
      </c>
      <c r="AM121" s="3">
        <v>0</v>
      </c>
      <c r="AN121" s="3">
        <v>0</v>
      </c>
      <c r="AO121" s="4">
        <v>0</v>
      </c>
      <c r="AP121" s="1" t="s">
        <v>119</v>
      </c>
      <c r="AQ121" s="1">
        <v>4</v>
      </c>
    </row>
    <row r="122" spans="1:43" x14ac:dyDescent="0.2">
      <c r="A122" s="1" t="s">
        <v>407</v>
      </c>
      <c r="B122" s="1" t="s">
        <v>531</v>
      </c>
      <c r="C122" s="1" t="s">
        <v>935</v>
      </c>
      <c r="D122" s="1" t="s">
        <v>1079</v>
      </c>
      <c r="E122" s="3">
        <v>65.7</v>
      </c>
      <c r="F122" s="3">
        <f t="shared" si="5"/>
        <v>225.22733333333332</v>
      </c>
      <c r="G122" s="3">
        <f>SUM(Table39[[#This Row],[RN Hours Contract (W/ Admin, DON)]], Table39[[#This Row],[LPN Contract Hours (w/ Admin)]], Table39[[#This Row],[CNA/NA/Med Aide Contract Hours]])</f>
        <v>0</v>
      </c>
      <c r="H122" s="4">
        <f>Table39[[#This Row],[Total Contract Hours]]/Table39[[#This Row],[Total Hours Nurse Staffing]]</f>
        <v>0</v>
      </c>
      <c r="I122" s="3">
        <f>SUM(Table39[[#This Row],[RN Hours]], Table39[[#This Row],[RN Admin Hours]], Table39[[#This Row],[RN DON Hours]])</f>
        <v>25.245333333333335</v>
      </c>
      <c r="J122" s="3">
        <f t="shared" si="6"/>
        <v>0</v>
      </c>
      <c r="K122" s="4">
        <f>Table39[[#This Row],[RN Hours Contract (W/ Admin, DON)]]/Table39[[#This Row],[RN Hours (w/ Admin, DON)]]</f>
        <v>0</v>
      </c>
      <c r="L122" s="3">
        <v>11.965</v>
      </c>
      <c r="M122" s="3">
        <v>0</v>
      </c>
      <c r="N122" s="4">
        <f>Table39[[#This Row],[RN Hours Contract]]/Table39[[#This Row],[RN Hours]]</f>
        <v>0</v>
      </c>
      <c r="O122" s="3">
        <v>7.5914444444444431</v>
      </c>
      <c r="P122" s="3">
        <v>0</v>
      </c>
      <c r="Q122" s="4">
        <f>Table39[[#This Row],[RN Admin Hours Contract]]/Table39[[#This Row],[RN Admin Hours]]</f>
        <v>0</v>
      </c>
      <c r="R122" s="3">
        <v>5.6888888888888891</v>
      </c>
      <c r="S122" s="3">
        <v>0</v>
      </c>
      <c r="T122" s="4">
        <f>Table39[[#This Row],[RN DON Hours Contract]]/Table39[[#This Row],[RN DON Hours]]</f>
        <v>0</v>
      </c>
      <c r="U122" s="3">
        <f>SUM(Table39[[#This Row],[LPN Hours]], Table39[[#This Row],[LPN Admin Hours]])</f>
        <v>81.813333333333333</v>
      </c>
      <c r="V122" s="3">
        <f>Table39[[#This Row],[LPN Hours Contract]]+Table39[[#This Row],[LPN Admin Hours Contract]]</f>
        <v>0</v>
      </c>
      <c r="W122" s="4">
        <f t="shared" si="7"/>
        <v>0</v>
      </c>
      <c r="X122" s="3">
        <v>74.025666666666666</v>
      </c>
      <c r="Y122" s="3">
        <v>0</v>
      </c>
      <c r="Z122" s="4">
        <f>Table39[[#This Row],[LPN Hours Contract]]/Table39[[#This Row],[LPN Hours]]</f>
        <v>0</v>
      </c>
      <c r="AA122" s="3">
        <v>7.7876666666666656</v>
      </c>
      <c r="AB122" s="3">
        <v>0</v>
      </c>
      <c r="AC122" s="4">
        <f>Table39[[#This Row],[LPN Admin Hours Contract]]/Table39[[#This Row],[LPN Admin Hours]]</f>
        <v>0</v>
      </c>
      <c r="AD122" s="3">
        <f>SUM(Table39[[#This Row],[CNA Hours]], Table39[[#This Row],[NA in Training Hours]], Table39[[#This Row],[Med Aide/Tech Hours]])</f>
        <v>118.16866666666667</v>
      </c>
      <c r="AE122" s="3">
        <f>SUM(Table39[[#This Row],[CNA Hours Contract]], Table39[[#This Row],[NA in Training Hours Contract]], Table39[[#This Row],[Med Aide/Tech Hours Contract]])</f>
        <v>0</v>
      </c>
      <c r="AF122" s="4">
        <f>Table39[[#This Row],[CNA/NA/Med Aide Contract Hours]]/Table39[[#This Row],[Total CNA, NA in Training, Med Aide/Tech Hours]]</f>
        <v>0</v>
      </c>
      <c r="AG122" s="3">
        <v>118.16866666666667</v>
      </c>
      <c r="AH122" s="3">
        <v>0</v>
      </c>
      <c r="AI122" s="4">
        <f>Table39[[#This Row],[CNA Hours Contract]]/Table39[[#This Row],[CNA Hours]]</f>
        <v>0</v>
      </c>
      <c r="AJ122" s="3">
        <v>0</v>
      </c>
      <c r="AK122" s="3">
        <v>0</v>
      </c>
      <c r="AL122" s="4">
        <v>0</v>
      </c>
      <c r="AM122" s="3">
        <v>0</v>
      </c>
      <c r="AN122" s="3">
        <v>0</v>
      </c>
      <c r="AO122" s="4">
        <v>0</v>
      </c>
      <c r="AP122" s="1" t="s">
        <v>120</v>
      </c>
      <c r="AQ122" s="1">
        <v>4</v>
      </c>
    </row>
    <row r="123" spans="1:43" x14ac:dyDescent="0.2">
      <c r="A123" s="1" t="s">
        <v>407</v>
      </c>
      <c r="B123" s="1" t="s">
        <v>410</v>
      </c>
      <c r="C123" s="1" t="s">
        <v>889</v>
      </c>
      <c r="D123" s="1" t="s">
        <v>1048</v>
      </c>
      <c r="E123" s="3">
        <v>91.844444444444449</v>
      </c>
      <c r="F123" s="3">
        <f t="shared" si="5"/>
        <v>320.42066666666665</v>
      </c>
      <c r="G123" s="3">
        <f>SUM(Table39[[#This Row],[RN Hours Contract (W/ Admin, DON)]], Table39[[#This Row],[LPN Contract Hours (w/ Admin)]], Table39[[#This Row],[CNA/NA/Med Aide Contract Hours]])</f>
        <v>6</v>
      </c>
      <c r="H123" s="4">
        <f>Table39[[#This Row],[Total Contract Hours]]/Table39[[#This Row],[Total Hours Nurse Staffing]]</f>
        <v>1.8725383922385364E-2</v>
      </c>
      <c r="I123" s="3">
        <f>SUM(Table39[[#This Row],[RN Hours]], Table39[[#This Row],[RN Admin Hours]], Table39[[#This Row],[RN DON Hours]])</f>
        <v>43.256444444444448</v>
      </c>
      <c r="J123" s="3">
        <f t="shared" si="6"/>
        <v>5.8</v>
      </c>
      <c r="K123" s="4">
        <f>Table39[[#This Row],[RN Hours Contract (W/ Admin, DON)]]/Table39[[#This Row],[RN Hours (w/ Admin, DON)]]</f>
        <v>0.13408406711395604</v>
      </c>
      <c r="L123" s="3">
        <v>29.242999999999999</v>
      </c>
      <c r="M123" s="3">
        <v>5.8</v>
      </c>
      <c r="N123" s="4">
        <f>Table39[[#This Row],[RN Hours Contract]]/Table39[[#This Row],[RN Hours]]</f>
        <v>0.1983380638101426</v>
      </c>
      <c r="O123" s="3">
        <v>8.0634444444444444</v>
      </c>
      <c r="P123" s="3">
        <v>0</v>
      </c>
      <c r="Q123" s="4">
        <f>Table39[[#This Row],[RN Admin Hours Contract]]/Table39[[#This Row],[RN Admin Hours]]</f>
        <v>0</v>
      </c>
      <c r="R123" s="3">
        <v>5.95</v>
      </c>
      <c r="S123" s="3">
        <v>0</v>
      </c>
      <c r="T123" s="4">
        <f>Table39[[#This Row],[RN DON Hours Contract]]/Table39[[#This Row],[RN DON Hours]]</f>
        <v>0</v>
      </c>
      <c r="U123" s="3">
        <f>SUM(Table39[[#This Row],[LPN Hours]], Table39[[#This Row],[LPN Admin Hours]])</f>
        <v>69.218888888888898</v>
      </c>
      <c r="V123" s="3">
        <f>Table39[[#This Row],[LPN Hours Contract]]+Table39[[#This Row],[LPN Admin Hours Contract]]</f>
        <v>0.2</v>
      </c>
      <c r="W123" s="4">
        <f t="shared" si="7"/>
        <v>2.8893847215756777E-3</v>
      </c>
      <c r="X123" s="3">
        <v>68.891111111111115</v>
      </c>
      <c r="Y123" s="3">
        <v>0.2</v>
      </c>
      <c r="Z123" s="4">
        <f>Table39[[#This Row],[LPN Hours Contract]]/Table39[[#This Row],[LPN Hours]]</f>
        <v>2.9031321570271926E-3</v>
      </c>
      <c r="AA123" s="3">
        <v>0.32777777777777778</v>
      </c>
      <c r="AB123" s="3">
        <v>0</v>
      </c>
      <c r="AC123" s="4">
        <f>Table39[[#This Row],[LPN Admin Hours Contract]]/Table39[[#This Row],[LPN Admin Hours]]</f>
        <v>0</v>
      </c>
      <c r="AD123" s="3">
        <f>SUM(Table39[[#This Row],[CNA Hours]], Table39[[#This Row],[NA in Training Hours]], Table39[[#This Row],[Med Aide/Tech Hours]])</f>
        <v>207.94533333333334</v>
      </c>
      <c r="AE123" s="3">
        <f>SUM(Table39[[#This Row],[CNA Hours Contract]], Table39[[#This Row],[NA in Training Hours Contract]], Table39[[#This Row],[Med Aide/Tech Hours Contract]])</f>
        <v>0</v>
      </c>
      <c r="AF123" s="4">
        <f>Table39[[#This Row],[CNA/NA/Med Aide Contract Hours]]/Table39[[#This Row],[Total CNA, NA in Training, Med Aide/Tech Hours]]</f>
        <v>0</v>
      </c>
      <c r="AG123" s="3">
        <v>203.98533333333333</v>
      </c>
      <c r="AH123" s="3">
        <v>0</v>
      </c>
      <c r="AI123" s="4">
        <f>Table39[[#This Row],[CNA Hours Contract]]/Table39[[#This Row],[CNA Hours]]</f>
        <v>0</v>
      </c>
      <c r="AJ123" s="3">
        <v>0</v>
      </c>
      <c r="AK123" s="3">
        <v>0</v>
      </c>
      <c r="AL123" s="4">
        <v>0</v>
      </c>
      <c r="AM123" s="3">
        <v>3.9600000000000004</v>
      </c>
      <c r="AN123" s="3">
        <v>0</v>
      </c>
      <c r="AO123" s="4">
        <f>Table39[[#This Row],[Med Aide/Tech Hours Contract]]/Table39[[#This Row],[Med Aide/Tech Hours]]</f>
        <v>0</v>
      </c>
      <c r="AP123" s="1" t="s">
        <v>121</v>
      </c>
      <c r="AQ123" s="1">
        <v>4</v>
      </c>
    </row>
    <row r="124" spans="1:43" x14ac:dyDescent="0.2">
      <c r="A124" s="1" t="s">
        <v>407</v>
      </c>
      <c r="B124" s="1" t="s">
        <v>532</v>
      </c>
      <c r="C124" s="1" t="s">
        <v>914</v>
      </c>
      <c r="D124" s="1" t="s">
        <v>1030</v>
      </c>
      <c r="E124" s="3">
        <v>105.56666666666666</v>
      </c>
      <c r="F124" s="3">
        <f t="shared" si="5"/>
        <v>343.67166666666674</v>
      </c>
      <c r="G124" s="3">
        <f>SUM(Table39[[#This Row],[RN Hours Contract (W/ Admin, DON)]], Table39[[#This Row],[LPN Contract Hours (w/ Admin)]], Table39[[#This Row],[CNA/NA/Med Aide Contract Hours]])</f>
        <v>0</v>
      </c>
      <c r="H124" s="4">
        <f>Table39[[#This Row],[Total Contract Hours]]/Table39[[#This Row],[Total Hours Nurse Staffing]]</f>
        <v>0</v>
      </c>
      <c r="I124" s="3">
        <f>SUM(Table39[[#This Row],[RN Hours]], Table39[[#This Row],[RN Admin Hours]], Table39[[#This Row],[RN DON Hours]])</f>
        <v>82.331555555555568</v>
      </c>
      <c r="J124" s="3">
        <f t="shared" si="6"/>
        <v>0</v>
      </c>
      <c r="K124" s="4">
        <f>Table39[[#This Row],[RN Hours Contract (W/ Admin, DON)]]/Table39[[#This Row],[RN Hours (w/ Admin, DON)]]</f>
        <v>0</v>
      </c>
      <c r="L124" s="3">
        <v>57.884000000000007</v>
      </c>
      <c r="M124" s="3">
        <v>0</v>
      </c>
      <c r="N124" s="4">
        <f>Table39[[#This Row],[RN Hours Contract]]/Table39[[#This Row],[RN Hours]]</f>
        <v>0</v>
      </c>
      <c r="O124" s="3">
        <v>19.891999999999996</v>
      </c>
      <c r="P124" s="3">
        <v>0</v>
      </c>
      <c r="Q124" s="4">
        <f>Table39[[#This Row],[RN Admin Hours Contract]]/Table39[[#This Row],[RN Admin Hours]]</f>
        <v>0</v>
      </c>
      <c r="R124" s="3">
        <v>4.5555555555555554</v>
      </c>
      <c r="S124" s="3">
        <v>0</v>
      </c>
      <c r="T124" s="4">
        <f>Table39[[#This Row],[RN DON Hours Contract]]/Table39[[#This Row],[RN DON Hours]]</f>
        <v>0</v>
      </c>
      <c r="U124" s="3">
        <f>SUM(Table39[[#This Row],[LPN Hours]], Table39[[#This Row],[LPN Admin Hours]])</f>
        <v>46.536666666666669</v>
      </c>
      <c r="V124" s="3">
        <f>Table39[[#This Row],[LPN Hours Contract]]+Table39[[#This Row],[LPN Admin Hours Contract]]</f>
        <v>0</v>
      </c>
      <c r="W124" s="4">
        <f t="shared" si="7"/>
        <v>0</v>
      </c>
      <c r="X124" s="3">
        <v>46.536666666666669</v>
      </c>
      <c r="Y124" s="3">
        <v>0</v>
      </c>
      <c r="Z124" s="4">
        <f>Table39[[#This Row],[LPN Hours Contract]]/Table39[[#This Row],[LPN Hours]]</f>
        <v>0</v>
      </c>
      <c r="AA124" s="3">
        <v>0</v>
      </c>
      <c r="AB124" s="3">
        <v>0</v>
      </c>
      <c r="AC124" s="4">
        <v>0</v>
      </c>
      <c r="AD124" s="3">
        <f>SUM(Table39[[#This Row],[CNA Hours]], Table39[[#This Row],[NA in Training Hours]], Table39[[#This Row],[Med Aide/Tech Hours]])</f>
        <v>214.80344444444447</v>
      </c>
      <c r="AE124" s="3">
        <f>SUM(Table39[[#This Row],[CNA Hours Contract]], Table39[[#This Row],[NA in Training Hours Contract]], Table39[[#This Row],[Med Aide/Tech Hours Contract]])</f>
        <v>0</v>
      </c>
      <c r="AF124" s="4">
        <f>Table39[[#This Row],[CNA/NA/Med Aide Contract Hours]]/Table39[[#This Row],[Total CNA, NA in Training, Med Aide/Tech Hours]]</f>
        <v>0</v>
      </c>
      <c r="AG124" s="3">
        <v>194.15066666666669</v>
      </c>
      <c r="AH124" s="3">
        <v>0</v>
      </c>
      <c r="AI124" s="4">
        <f>Table39[[#This Row],[CNA Hours Contract]]/Table39[[#This Row],[CNA Hours]]</f>
        <v>0</v>
      </c>
      <c r="AJ124" s="3">
        <v>0</v>
      </c>
      <c r="AK124" s="3">
        <v>0</v>
      </c>
      <c r="AL124" s="4">
        <v>0</v>
      </c>
      <c r="AM124" s="3">
        <v>20.652777777777779</v>
      </c>
      <c r="AN124" s="3">
        <v>0</v>
      </c>
      <c r="AO124" s="4">
        <f>Table39[[#This Row],[Med Aide/Tech Hours Contract]]/Table39[[#This Row],[Med Aide/Tech Hours]]</f>
        <v>0</v>
      </c>
      <c r="AP124" s="1" t="s">
        <v>122</v>
      </c>
      <c r="AQ124" s="1">
        <v>4</v>
      </c>
    </row>
    <row r="125" spans="1:43" x14ac:dyDescent="0.2">
      <c r="A125" s="1" t="s">
        <v>407</v>
      </c>
      <c r="B125" s="1" t="s">
        <v>533</v>
      </c>
      <c r="C125" s="1" t="s">
        <v>869</v>
      </c>
      <c r="D125" s="1" t="s">
        <v>1013</v>
      </c>
      <c r="E125" s="3">
        <v>83.433333333333337</v>
      </c>
      <c r="F125" s="3">
        <f t="shared" si="5"/>
        <v>245.5556666666667</v>
      </c>
      <c r="G125" s="3">
        <f>SUM(Table39[[#This Row],[RN Hours Contract (W/ Admin, DON)]], Table39[[#This Row],[LPN Contract Hours (w/ Admin)]], Table39[[#This Row],[CNA/NA/Med Aide Contract Hours]])</f>
        <v>0</v>
      </c>
      <c r="H125" s="4">
        <f>Table39[[#This Row],[Total Contract Hours]]/Table39[[#This Row],[Total Hours Nurse Staffing]]</f>
        <v>0</v>
      </c>
      <c r="I125" s="3">
        <f>SUM(Table39[[#This Row],[RN Hours]], Table39[[#This Row],[RN Admin Hours]], Table39[[#This Row],[RN DON Hours]])</f>
        <v>59.551111111111112</v>
      </c>
      <c r="J125" s="3">
        <f t="shared" si="6"/>
        <v>0</v>
      </c>
      <c r="K125" s="4">
        <f>Table39[[#This Row],[RN Hours Contract (W/ Admin, DON)]]/Table39[[#This Row],[RN Hours (w/ Admin, DON)]]</f>
        <v>0</v>
      </c>
      <c r="L125" s="3">
        <v>43.895555555555553</v>
      </c>
      <c r="M125" s="3">
        <v>0</v>
      </c>
      <c r="N125" s="4">
        <f>Table39[[#This Row],[RN Hours Contract]]/Table39[[#This Row],[RN Hours]]</f>
        <v>0</v>
      </c>
      <c r="O125" s="3">
        <v>6.4</v>
      </c>
      <c r="P125" s="3">
        <v>0</v>
      </c>
      <c r="Q125" s="4">
        <f>Table39[[#This Row],[RN Admin Hours Contract]]/Table39[[#This Row],[RN Admin Hours]]</f>
        <v>0</v>
      </c>
      <c r="R125" s="3">
        <v>9.2555555555555564</v>
      </c>
      <c r="S125" s="3">
        <v>0</v>
      </c>
      <c r="T125" s="4">
        <f>Table39[[#This Row],[RN DON Hours Contract]]/Table39[[#This Row],[RN DON Hours]]</f>
        <v>0</v>
      </c>
      <c r="U125" s="3">
        <f>SUM(Table39[[#This Row],[LPN Hours]], Table39[[#This Row],[LPN Admin Hours]])</f>
        <v>41.510000000000005</v>
      </c>
      <c r="V125" s="3">
        <f>Table39[[#This Row],[LPN Hours Contract]]+Table39[[#This Row],[LPN Admin Hours Contract]]</f>
        <v>0</v>
      </c>
      <c r="W125" s="4">
        <f t="shared" si="7"/>
        <v>0</v>
      </c>
      <c r="X125" s="3">
        <v>41.426666666666669</v>
      </c>
      <c r="Y125" s="3">
        <v>0</v>
      </c>
      <c r="Z125" s="4">
        <f>Table39[[#This Row],[LPN Hours Contract]]/Table39[[#This Row],[LPN Hours]]</f>
        <v>0</v>
      </c>
      <c r="AA125" s="3">
        <v>8.3333333333333329E-2</v>
      </c>
      <c r="AB125" s="3">
        <v>0</v>
      </c>
      <c r="AC125" s="4">
        <f>Table39[[#This Row],[LPN Admin Hours Contract]]/Table39[[#This Row],[LPN Admin Hours]]</f>
        <v>0</v>
      </c>
      <c r="AD125" s="3">
        <f>SUM(Table39[[#This Row],[CNA Hours]], Table39[[#This Row],[NA in Training Hours]], Table39[[#This Row],[Med Aide/Tech Hours]])</f>
        <v>144.49455555555556</v>
      </c>
      <c r="AE125" s="3">
        <f>SUM(Table39[[#This Row],[CNA Hours Contract]], Table39[[#This Row],[NA in Training Hours Contract]], Table39[[#This Row],[Med Aide/Tech Hours Contract]])</f>
        <v>0</v>
      </c>
      <c r="AF125" s="4">
        <f>Table39[[#This Row],[CNA/NA/Med Aide Contract Hours]]/Table39[[#This Row],[Total CNA, NA in Training, Med Aide/Tech Hours]]</f>
        <v>0</v>
      </c>
      <c r="AG125" s="3">
        <v>144.49455555555556</v>
      </c>
      <c r="AH125" s="3">
        <v>0</v>
      </c>
      <c r="AI125" s="4">
        <f>Table39[[#This Row],[CNA Hours Contract]]/Table39[[#This Row],[CNA Hours]]</f>
        <v>0</v>
      </c>
      <c r="AJ125" s="3">
        <v>0</v>
      </c>
      <c r="AK125" s="3">
        <v>0</v>
      </c>
      <c r="AL125" s="4">
        <v>0</v>
      </c>
      <c r="AM125" s="3">
        <v>0</v>
      </c>
      <c r="AN125" s="3">
        <v>0</v>
      </c>
      <c r="AO125" s="4">
        <v>0</v>
      </c>
      <c r="AP125" s="1" t="s">
        <v>123</v>
      </c>
      <c r="AQ125" s="1">
        <v>4</v>
      </c>
    </row>
    <row r="126" spans="1:43" x14ac:dyDescent="0.2">
      <c r="A126" s="1" t="s">
        <v>407</v>
      </c>
      <c r="B126" s="1" t="s">
        <v>534</v>
      </c>
      <c r="C126" s="1" t="s">
        <v>936</v>
      </c>
      <c r="D126" s="1" t="s">
        <v>1077</v>
      </c>
      <c r="E126" s="3">
        <v>66.488888888888894</v>
      </c>
      <c r="F126" s="3">
        <f t="shared" si="5"/>
        <v>292.02722222222224</v>
      </c>
      <c r="G126" s="3">
        <f>SUM(Table39[[#This Row],[RN Hours Contract (W/ Admin, DON)]], Table39[[#This Row],[LPN Contract Hours (w/ Admin)]], Table39[[#This Row],[CNA/NA/Med Aide Contract Hours]])</f>
        <v>0</v>
      </c>
      <c r="H126" s="4">
        <f>Table39[[#This Row],[Total Contract Hours]]/Table39[[#This Row],[Total Hours Nurse Staffing]]</f>
        <v>0</v>
      </c>
      <c r="I126" s="3">
        <f>SUM(Table39[[#This Row],[RN Hours]], Table39[[#This Row],[RN Admin Hours]], Table39[[#This Row],[RN DON Hours]])</f>
        <v>28.869444444444444</v>
      </c>
      <c r="J126" s="3">
        <f t="shared" si="6"/>
        <v>0</v>
      </c>
      <c r="K126" s="4">
        <f>Table39[[#This Row],[RN Hours Contract (W/ Admin, DON)]]/Table39[[#This Row],[RN Hours (w/ Admin, DON)]]</f>
        <v>0</v>
      </c>
      <c r="L126" s="3">
        <v>11.743333333333334</v>
      </c>
      <c r="M126" s="3">
        <v>0</v>
      </c>
      <c r="N126" s="4">
        <f>Table39[[#This Row],[RN Hours Contract]]/Table39[[#This Row],[RN Hours]]</f>
        <v>0</v>
      </c>
      <c r="O126" s="3">
        <v>5.0361111111111105</v>
      </c>
      <c r="P126" s="3">
        <v>0</v>
      </c>
      <c r="Q126" s="4">
        <f>Table39[[#This Row],[RN Admin Hours Contract]]/Table39[[#This Row],[RN Admin Hours]]</f>
        <v>0</v>
      </c>
      <c r="R126" s="3">
        <v>12.09</v>
      </c>
      <c r="S126" s="3">
        <v>0</v>
      </c>
      <c r="T126" s="4">
        <f>Table39[[#This Row],[RN DON Hours Contract]]/Table39[[#This Row],[RN DON Hours]]</f>
        <v>0</v>
      </c>
      <c r="U126" s="3">
        <f>SUM(Table39[[#This Row],[LPN Hours]], Table39[[#This Row],[LPN Admin Hours]])</f>
        <v>75.311111111111117</v>
      </c>
      <c r="V126" s="3">
        <f>Table39[[#This Row],[LPN Hours Contract]]+Table39[[#This Row],[LPN Admin Hours Contract]]</f>
        <v>0</v>
      </c>
      <c r="W126" s="4">
        <f t="shared" si="7"/>
        <v>0</v>
      </c>
      <c r="X126" s="3">
        <v>69.102222222222224</v>
      </c>
      <c r="Y126" s="3">
        <v>0</v>
      </c>
      <c r="Z126" s="4">
        <f>Table39[[#This Row],[LPN Hours Contract]]/Table39[[#This Row],[LPN Hours]]</f>
        <v>0</v>
      </c>
      <c r="AA126" s="3">
        <v>6.2088888888888896</v>
      </c>
      <c r="AB126" s="3">
        <v>0</v>
      </c>
      <c r="AC126" s="4">
        <f>Table39[[#This Row],[LPN Admin Hours Contract]]/Table39[[#This Row],[LPN Admin Hours]]</f>
        <v>0</v>
      </c>
      <c r="AD126" s="3">
        <f>SUM(Table39[[#This Row],[CNA Hours]], Table39[[#This Row],[NA in Training Hours]], Table39[[#This Row],[Med Aide/Tech Hours]])</f>
        <v>187.84666666666669</v>
      </c>
      <c r="AE126" s="3">
        <f>SUM(Table39[[#This Row],[CNA Hours Contract]], Table39[[#This Row],[NA in Training Hours Contract]], Table39[[#This Row],[Med Aide/Tech Hours Contract]])</f>
        <v>0</v>
      </c>
      <c r="AF126" s="4">
        <f>Table39[[#This Row],[CNA/NA/Med Aide Contract Hours]]/Table39[[#This Row],[Total CNA, NA in Training, Med Aide/Tech Hours]]</f>
        <v>0</v>
      </c>
      <c r="AG126" s="3">
        <v>153.12444444444446</v>
      </c>
      <c r="AH126" s="3">
        <v>0</v>
      </c>
      <c r="AI126" s="4">
        <f>Table39[[#This Row],[CNA Hours Contract]]/Table39[[#This Row],[CNA Hours]]</f>
        <v>0</v>
      </c>
      <c r="AJ126" s="3">
        <v>4.8433333333333337</v>
      </c>
      <c r="AK126" s="3">
        <v>0</v>
      </c>
      <c r="AL126" s="4">
        <f>Table39[[#This Row],[NA in Training Hours Contract]]/Table39[[#This Row],[NA in Training Hours]]</f>
        <v>0</v>
      </c>
      <c r="AM126" s="3">
        <v>29.878888888888888</v>
      </c>
      <c r="AN126" s="3">
        <v>0</v>
      </c>
      <c r="AO126" s="4">
        <f>Table39[[#This Row],[Med Aide/Tech Hours Contract]]/Table39[[#This Row],[Med Aide/Tech Hours]]</f>
        <v>0</v>
      </c>
      <c r="AP126" s="1" t="s">
        <v>124</v>
      </c>
      <c r="AQ126" s="1">
        <v>4</v>
      </c>
    </row>
    <row r="127" spans="1:43" x14ac:dyDescent="0.2">
      <c r="A127" s="1" t="s">
        <v>407</v>
      </c>
      <c r="B127" s="1" t="s">
        <v>535</v>
      </c>
      <c r="C127" s="1" t="s">
        <v>937</v>
      </c>
      <c r="D127" s="1" t="s">
        <v>1080</v>
      </c>
      <c r="E127" s="3">
        <v>61.011111111111113</v>
      </c>
      <c r="F127" s="3">
        <f t="shared" si="5"/>
        <v>186.70644444444446</v>
      </c>
      <c r="G127" s="3">
        <f>SUM(Table39[[#This Row],[RN Hours Contract (W/ Admin, DON)]], Table39[[#This Row],[LPN Contract Hours (w/ Admin)]], Table39[[#This Row],[CNA/NA/Med Aide Contract Hours]])</f>
        <v>33.621555555555553</v>
      </c>
      <c r="H127" s="4">
        <f>Table39[[#This Row],[Total Contract Hours]]/Table39[[#This Row],[Total Hours Nurse Staffing]]</f>
        <v>0.18007710261741841</v>
      </c>
      <c r="I127" s="3">
        <f>SUM(Table39[[#This Row],[RN Hours]], Table39[[#This Row],[RN Admin Hours]], Table39[[#This Row],[RN DON Hours]])</f>
        <v>41.690111111111115</v>
      </c>
      <c r="J127" s="3">
        <f t="shared" si="6"/>
        <v>5.9894444444444455</v>
      </c>
      <c r="K127" s="4">
        <f>Table39[[#This Row],[RN Hours Contract (W/ Admin, DON)]]/Table39[[#This Row],[RN Hours (w/ Admin, DON)]]</f>
        <v>0.14366583069259697</v>
      </c>
      <c r="L127" s="3">
        <v>31.612333333333336</v>
      </c>
      <c r="M127" s="3">
        <v>5.9894444444444455</v>
      </c>
      <c r="N127" s="4">
        <f>Table39[[#This Row],[RN Hours Contract]]/Table39[[#This Row],[RN Hours]]</f>
        <v>0.18946543367391772</v>
      </c>
      <c r="O127" s="3">
        <v>4.9333333333333336</v>
      </c>
      <c r="P127" s="3">
        <v>0</v>
      </c>
      <c r="Q127" s="4">
        <f>Table39[[#This Row],[RN Admin Hours Contract]]/Table39[[#This Row],[RN Admin Hours]]</f>
        <v>0</v>
      </c>
      <c r="R127" s="3">
        <v>5.1444444444444448</v>
      </c>
      <c r="S127" s="3">
        <v>0</v>
      </c>
      <c r="T127" s="4">
        <f>Table39[[#This Row],[RN DON Hours Contract]]/Table39[[#This Row],[RN DON Hours]]</f>
        <v>0</v>
      </c>
      <c r="U127" s="3">
        <f>SUM(Table39[[#This Row],[LPN Hours]], Table39[[#This Row],[LPN Admin Hours]])</f>
        <v>35.193222222222218</v>
      </c>
      <c r="V127" s="3">
        <f>Table39[[#This Row],[LPN Hours Contract]]+Table39[[#This Row],[LPN Admin Hours Contract]]</f>
        <v>22.117888888888888</v>
      </c>
      <c r="W127" s="4">
        <f t="shared" si="7"/>
        <v>0.62847012840224925</v>
      </c>
      <c r="X127" s="3">
        <v>35.193222222222218</v>
      </c>
      <c r="Y127" s="3">
        <v>22.117888888888888</v>
      </c>
      <c r="Z127" s="4">
        <f>Table39[[#This Row],[LPN Hours Contract]]/Table39[[#This Row],[LPN Hours]]</f>
        <v>0.62847012840224925</v>
      </c>
      <c r="AA127" s="3">
        <v>0</v>
      </c>
      <c r="AB127" s="3">
        <v>0</v>
      </c>
      <c r="AC127" s="4">
        <v>0</v>
      </c>
      <c r="AD127" s="3">
        <f>SUM(Table39[[#This Row],[CNA Hours]], Table39[[#This Row],[NA in Training Hours]], Table39[[#This Row],[Med Aide/Tech Hours]])</f>
        <v>109.82311111111112</v>
      </c>
      <c r="AE127" s="3">
        <f>SUM(Table39[[#This Row],[CNA Hours Contract]], Table39[[#This Row],[NA in Training Hours Contract]], Table39[[#This Row],[Med Aide/Tech Hours Contract]])</f>
        <v>5.5142222222222221</v>
      </c>
      <c r="AF127" s="4">
        <f>Table39[[#This Row],[CNA/NA/Med Aide Contract Hours]]/Table39[[#This Row],[Total CNA, NA in Training, Med Aide/Tech Hours]]</f>
        <v>5.0210034722503252E-2</v>
      </c>
      <c r="AG127" s="3">
        <v>108.19711111111111</v>
      </c>
      <c r="AH127" s="3">
        <v>5.5142222222222221</v>
      </c>
      <c r="AI127" s="4">
        <f>Table39[[#This Row],[CNA Hours Contract]]/Table39[[#This Row],[CNA Hours]]</f>
        <v>5.0964597534951639E-2</v>
      </c>
      <c r="AJ127" s="3">
        <v>0</v>
      </c>
      <c r="AK127" s="3">
        <v>0</v>
      </c>
      <c r="AL127" s="4">
        <v>0</v>
      </c>
      <c r="AM127" s="3">
        <v>1.6260000000000003</v>
      </c>
      <c r="AN127" s="3">
        <v>0</v>
      </c>
      <c r="AO127" s="4">
        <f>Table39[[#This Row],[Med Aide/Tech Hours Contract]]/Table39[[#This Row],[Med Aide/Tech Hours]]</f>
        <v>0</v>
      </c>
      <c r="AP127" s="1" t="s">
        <v>125</v>
      </c>
      <c r="AQ127" s="1">
        <v>4</v>
      </c>
    </row>
    <row r="128" spans="1:43" x14ac:dyDescent="0.2">
      <c r="A128" s="1" t="s">
        <v>407</v>
      </c>
      <c r="B128" s="1" t="s">
        <v>536</v>
      </c>
      <c r="C128" s="1" t="s">
        <v>887</v>
      </c>
      <c r="D128" s="1" t="s">
        <v>1033</v>
      </c>
      <c r="E128" s="3">
        <v>31.533333333333335</v>
      </c>
      <c r="F128" s="3">
        <f t="shared" si="5"/>
        <v>169.00233333333333</v>
      </c>
      <c r="G128" s="3">
        <f>SUM(Table39[[#This Row],[RN Hours Contract (W/ Admin, DON)]], Table39[[#This Row],[LPN Contract Hours (w/ Admin)]], Table39[[#This Row],[CNA/NA/Med Aide Contract Hours]])</f>
        <v>5.5776666666666657</v>
      </c>
      <c r="H128" s="4">
        <f>Table39[[#This Row],[Total Contract Hours]]/Table39[[#This Row],[Total Hours Nurse Staffing]]</f>
        <v>3.3003489103700732E-2</v>
      </c>
      <c r="I128" s="3">
        <f>SUM(Table39[[#This Row],[RN Hours]], Table39[[#This Row],[RN Admin Hours]], Table39[[#This Row],[RN DON Hours]])</f>
        <v>25.11888888888889</v>
      </c>
      <c r="J128" s="3">
        <f t="shared" si="6"/>
        <v>0</v>
      </c>
      <c r="K128" s="4">
        <f>Table39[[#This Row],[RN Hours Contract (W/ Admin, DON)]]/Table39[[#This Row],[RN Hours (w/ Admin, DON)]]</f>
        <v>0</v>
      </c>
      <c r="L128" s="3">
        <v>10.963333333333335</v>
      </c>
      <c r="M128" s="3">
        <v>0</v>
      </c>
      <c r="N128" s="4">
        <f>Table39[[#This Row],[RN Hours Contract]]/Table39[[#This Row],[RN Hours]]</f>
        <v>0</v>
      </c>
      <c r="O128" s="3">
        <v>8.0222222222222221</v>
      </c>
      <c r="P128" s="3">
        <v>0</v>
      </c>
      <c r="Q128" s="4">
        <f>Table39[[#This Row],[RN Admin Hours Contract]]/Table39[[#This Row],[RN Admin Hours]]</f>
        <v>0</v>
      </c>
      <c r="R128" s="3">
        <v>6.1333333333333337</v>
      </c>
      <c r="S128" s="3">
        <v>0</v>
      </c>
      <c r="T128" s="4">
        <f>Table39[[#This Row],[RN DON Hours Contract]]/Table39[[#This Row],[RN DON Hours]]</f>
        <v>0</v>
      </c>
      <c r="U128" s="3">
        <f>SUM(Table39[[#This Row],[LPN Hours]], Table39[[#This Row],[LPN Admin Hours]])</f>
        <v>40.932333333333332</v>
      </c>
      <c r="V128" s="3">
        <f>Table39[[#This Row],[LPN Hours Contract]]+Table39[[#This Row],[LPN Admin Hours Contract]]</f>
        <v>0.97122222222222221</v>
      </c>
      <c r="W128" s="4">
        <f t="shared" si="7"/>
        <v>2.372750691520694E-2</v>
      </c>
      <c r="X128" s="3">
        <v>40.932333333333332</v>
      </c>
      <c r="Y128" s="3">
        <v>0.97122222222222221</v>
      </c>
      <c r="Z128" s="4">
        <f>Table39[[#This Row],[LPN Hours Contract]]/Table39[[#This Row],[LPN Hours]]</f>
        <v>2.372750691520694E-2</v>
      </c>
      <c r="AA128" s="3">
        <v>0</v>
      </c>
      <c r="AB128" s="3">
        <v>0</v>
      </c>
      <c r="AC128" s="4">
        <v>0</v>
      </c>
      <c r="AD128" s="3">
        <f>SUM(Table39[[#This Row],[CNA Hours]], Table39[[#This Row],[NA in Training Hours]], Table39[[#This Row],[Med Aide/Tech Hours]])</f>
        <v>102.9511111111111</v>
      </c>
      <c r="AE128" s="3">
        <f>SUM(Table39[[#This Row],[CNA Hours Contract]], Table39[[#This Row],[NA in Training Hours Contract]], Table39[[#This Row],[Med Aide/Tech Hours Contract]])</f>
        <v>4.6064444444444437</v>
      </c>
      <c r="AF128" s="4">
        <f>Table39[[#This Row],[CNA/NA/Med Aide Contract Hours]]/Table39[[#This Row],[Total CNA, NA in Training, Med Aide/Tech Hours]]</f>
        <v>4.4743999309273003E-2</v>
      </c>
      <c r="AG128" s="3">
        <v>92.587999999999994</v>
      </c>
      <c r="AH128" s="3">
        <v>4.6064444444444437</v>
      </c>
      <c r="AI128" s="4">
        <f>Table39[[#This Row],[CNA Hours Contract]]/Table39[[#This Row],[CNA Hours]]</f>
        <v>4.9752067702558044E-2</v>
      </c>
      <c r="AJ128" s="3">
        <v>0</v>
      </c>
      <c r="AK128" s="3">
        <v>0</v>
      </c>
      <c r="AL128" s="4">
        <v>0</v>
      </c>
      <c r="AM128" s="3">
        <v>10.363111111111108</v>
      </c>
      <c r="AN128" s="3">
        <v>0</v>
      </c>
      <c r="AO128" s="4">
        <f>Table39[[#This Row],[Med Aide/Tech Hours Contract]]/Table39[[#This Row],[Med Aide/Tech Hours]]</f>
        <v>0</v>
      </c>
      <c r="AP128" s="1" t="s">
        <v>126</v>
      </c>
      <c r="AQ128" s="1">
        <v>4</v>
      </c>
    </row>
    <row r="129" spans="1:43" x14ac:dyDescent="0.2">
      <c r="A129" s="1" t="s">
        <v>407</v>
      </c>
      <c r="B129" s="1" t="s">
        <v>537</v>
      </c>
      <c r="C129" s="1" t="s">
        <v>862</v>
      </c>
      <c r="D129" s="1" t="s">
        <v>1081</v>
      </c>
      <c r="E129" s="3">
        <v>64.266666666666666</v>
      </c>
      <c r="F129" s="3">
        <f t="shared" si="5"/>
        <v>258.08344444444447</v>
      </c>
      <c r="G129" s="3">
        <f>SUM(Table39[[#This Row],[RN Hours Contract (W/ Admin, DON)]], Table39[[#This Row],[LPN Contract Hours (w/ Admin)]], Table39[[#This Row],[CNA/NA/Med Aide Contract Hours]])</f>
        <v>5.6423333333333332</v>
      </c>
      <c r="H129" s="4">
        <f>Table39[[#This Row],[Total Contract Hours]]/Table39[[#This Row],[Total Hours Nurse Staffing]]</f>
        <v>2.1862438117559738E-2</v>
      </c>
      <c r="I129" s="3">
        <f>SUM(Table39[[#This Row],[RN Hours]], Table39[[#This Row],[RN Admin Hours]], Table39[[#This Row],[RN DON Hours]])</f>
        <v>35.687777777777782</v>
      </c>
      <c r="J129" s="3">
        <f t="shared" si="6"/>
        <v>0</v>
      </c>
      <c r="K129" s="4">
        <f>Table39[[#This Row],[RN Hours Contract (W/ Admin, DON)]]/Table39[[#This Row],[RN Hours (w/ Admin, DON)]]</f>
        <v>0</v>
      </c>
      <c r="L129" s="3">
        <v>26.305555555555557</v>
      </c>
      <c r="M129" s="3">
        <v>0</v>
      </c>
      <c r="N129" s="4">
        <f>Table39[[#This Row],[RN Hours Contract]]/Table39[[#This Row],[RN Hours]]</f>
        <v>0</v>
      </c>
      <c r="O129" s="3">
        <v>5.6533333333333333</v>
      </c>
      <c r="P129" s="3">
        <v>0</v>
      </c>
      <c r="Q129" s="4">
        <f>Table39[[#This Row],[RN Admin Hours Contract]]/Table39[[#This Row],[RN Admin Hours]]</f>
        <v>0</v>
      </c>
      <c r="R129" s="3">
        <v>3.7288888888888891</v>
      </c>
      <c r="S129" s="3">
        <v>0</v>
      </c>
      <c r="T129" s="4">
        <f>Table39[[#This Row],[RN DON Hours Contract]]/Table39[[#This Row],[RN DON Hours]]</f>
        <v>0</v>
      </c>
      <c r="U129" s="3">
        <f>SUM(Table39[[#This Row],[LPN Hours]], Table39[[#This Row],[LPN Admin Hours]])</f>
        <v>36.736666666666672</v>
      </c>
      <c r="V129" s="3">
        <f>Table39[[#This Row],[LPN Hours Contract]]+Table39[[#This Row],[LPN Admin Hours Contract]]</f>
        <v>0</v>
      </c>
      <c r="W129" s="4">
        <f t="shared" si="7"/>
        <v>0</v>
      </c>
      <c r="X129" s="3">
        <v>36.736666666666672</v>
      </c>
      <c r="Y129" s="3">
        <v>0</v>
      </c>
      <c r="Z129" s="4">
        <f>Table39[[#This Row],[LPN Hours Contract]]/Table39[[#This Row],[LPN Hours]]</f>
        <v>0</v>
      </c>
      <c r="AA129" s="3">
        <v>0</v>
      </c>
      <c r="AB129" s="3">
        <v>0</v>
      </c>
      <c r="AC129" s="4">
        <v>0</v>
      </c>
      <c r="AD129" s="3">
        <f>SUM(Table39[[#This Row],[CNA Hours]], Table39[[#This Row],[NA in Training Hours]], Table39[[#This Row],[Med Aide/Tech Hours]])</f>
        <v>185.65899999999999</v>
      </c>
      <c r="AE129" s="3">
        <f>SUM(Table39[[#This Row],[CNA Hours Contract]], Table39[[#This Row],[NA in Training Hours Contract]], Table39[[#This Row],[Med Aide/Tech Hours Contract]])</f>
        <v>5.6423333333333332</v>
      </c>
      <c r="AF129" s="4">
        <f>Table39[[#This Row],[CNA/NA/Med Aide Contract Hours]]/Table39[[#This Row],[Total CNA, NA in Training, Med Aide/Tech Hours]]</f>
        <v>3.0390841991680087E-2</v>
      </c>
      <c r="AG129" s="3">
        <v>179.29233333333332</v>
      </c>
      <c r="AH129" s="3">
        <v>5.6423333333333332</v>
      </c>
      <c r="AI129" s="4">
        <f>Table39[[#This Row],[CNA Hours Contract]]/Table39[[#This Row],[CNA Hours]]</f>
        <v>3.1470020097531595E-2</v>
      </c>
      <c r="AJ129" s="3">
        <v>0</v>
      </c>
      <c r="AK129" s="3">
        <v>0</v>
      </c>
      <c r="AL129" s="4">
        <v>0</v>
      </c>
      <c r="AM129" s="3">
        <v>6.3666666666666663</v>
      </c>
      <c r="AN129" s="3">
        <v>0</v>
      </c>
      <c r="AO129" s="4">
        <f>Table39[[#This Row],[Med Aide/Tech Hours Contract]]/Table39[[#This Row],[Med Aide/Tech Hours]]</f>
        <v>0</v>
      </c>
      <c r="AP129" s="1" t="s">
        <v>127</v>
      </c>
      <c r="AQ129" s="1">
        <v>4</v>
      </c>
    </row>
    <row r="130" spans="1:43" x14ac:dyDescent="0.2">
      <c r="A130" s="1" t="s">
        <v>407</v>
      </c>
      <c r="B130" s="1" t="s">
        <v>538</v>
      </c>
      <c r="C130" s="1" t="s">
        <v>938</v>
      </c>
      <c r="D130" s="1" t="s">
        <v>1082</v>
      </c>
      <c r="E130" s="3">
        <v>87.611111111111114</v>
      </c>
      <c r="F130" s="3">
        <f t="shared" ref="F130:F193" si="8">SUM(I130,U130,AD130)</f>
        <v>290.24833333333333</v>
      </c>
      <c r="G130" s="3">
        <f>SUM(Table39[[#This Row],[RN Hours Contract (W/ Admin, DON)]], Table39[[#This Row],[LPN Contract Hours (w/ Admin)]], Table39[[#This Row],[CNA/NA/Med Aide Contract Hours]])</f>
        <v>0</v>
      </c>
      <c r="H130" s="4">
        <f>Table39[[#This Row],[Total Contract Hours]]/Table39[[#This Row],[Total Hours Nurse Staffing]]</f>
        <v>0</v>
      </c>
      <c r="I130" s="3">
        <f>SUM(Table39[[#This Row],[RN Hours]], Table39[[#This Row],[RN Admin Hours]], Table39[[#This Row],[RN DON Hours]])</f>
        <v>58.644111111111116</v>
      </c>
      <c r="J130" s="3">
        <f t="shared" si="6"/>
        <v>0</v>
      </c>
      <c r="K130" s="4">
        <f>Table39[[#This Row],[RN Hours Contract (W/ Admin, DON)]]/Table39[[#This Row],[RN Hours (w/ Admin, DON)]]</f>
        <v>0</v>
      </c>
      <c r="L130" s="3">
        <v>44.164444444444449</v>
      </c>
      <c r="M130" s="3">
        <v>0</v>
      </c>
      <c r="N130" s="4">
        <f>Table39[[#This Row],[RN Hours Contract]]/Table39[[#This Row],[RN Hours]]</f>
        <v>0</v>
      </c>
      <c r="O130" s="3">
        <v>10.657444444444444</v>
      </c>
      <c r="P130" s="3">
        <v>0</v>
      </c>
      <c r="Q130" s="4">
        <f>Table39[[#This Row],[RN Admin Hours Contract]]/Table39[[#This Row],[RN Admin Hours]]</f>
        <v>0</v>
      </c>
      <c r="R130" s="3">
        <v>3.8222222222222224</v>
      </c>
      <c r="S130" s="3">
        <v>0</v>
      </c>
      <c r="T130" s="4">
        <f>Table39[[#This Row],[RN DON Hours Contract]]/Table39[[#This Row],[RN DON Hours]]</f>
        <v>0</v>
      </c>
      <c r="U130" s="3">
        <f>SUM(Table39[[#This Row],[LPN Hours]], Table39[[#This Row],[LPN Admin Hours]])</f>
        <v>71.105666666666664</v>
      </c>
      <c r="V130" s="3">
        <f>Table39[[#This Row],[LPN Hours Contract]]+Table39[[#This Row],[LPN Admin Hours Contract]]</f>
        <v>0</v>
      </c>
      <c r="W130" s="4">
        <f t="shared" si="7"/>
        <v>0</v>
      </c>
      <c r="X130" s="3">
        <v>57.120444444444445</v>
      </c>
      <c r="Y130" s="3">
        <v>0</v>
      </c>
      <c r="Z130" s="4">
        <f>Table39[[#This Row],[LPN Hours Contract]]/Table39[[#This Row],[LPN Hours]]</f>
        <v>0</v>
      </c>
      <c r="AA130" s="3">
        <v>13.985222222222223</v>
      </c>
      <c r="AB130" s="3">
        <v>0</v>
      </c>
      <c r="AC130" s="4">
        <f>Table39[[#This Row],[LPN Admin Hours Contract]]/Table39[[#This Row],[LPN Admin Hours]]</f>
        <v>0</v>
      </c>
      <c r="AD130" s="3">
        <f>SUM(Table39[[#This Row],[CNA Hours]], Table39[[#This Row],[NA in Training Hours]], Table39[[#This Row],[Med Aide/Tech Hours]])</f>
        <v>160.49855555555555</v>
      </c>
      <c r="AE130" s="3">
        <f>SUM(Table39[[#This Row],[CNA Hours Contract]], Table39[[#This Row],[NA in Training Hours Contract]], Table39[[#This Row],[Med Aide/Tech Hours Contract]])</f>
        <v>0</v>
      </c>
      <c r="AF130" s="4">
        <f>Table39[[#This Row],[CNA/NA/Med Aide Contract Hours]]/Table39[[#This Row],[Total CNA, NA in Training, Med Aide/Tech Hours]]</f>
        <v>0</v>
      </c>
      <c r="AG130" s="3">
        <v>154.41755555555557</v>
      </c>
      <c r="AH130" s="3">
        <v>0</v>
      </c>
      <c r="AI130" s="4">
        <f>Table39[[#This Row],[CNA Hours Contract]]/Table39[[#This Row],[CNA Hours]]</f>
        <v>0</v>
      </c>
      <c r="AJ130" s="3">
        <v>0</v>
      </c>
      <c r="AK130" s="3">
        <v>0</v>
      </c>
      <c r="AL130" s="4">
        <v>0</v>
      </c>
      <c r="AM130" s="3">
        <v>6.0809999999999995</v>
      </c>
      <c r="AN130" s="3">
        <v>0</v>
      </c>
      <c r="AO130" s="4">
        <f>Table39[[#This Row],[Med Aide/Tech Hours Contract]]/Table39[[#This Row],[Med Aide/Tech Hours]]</f>
        <v>0</v>
      </c>
      <c r="AP130" s="1" t="s">
        <v>128</v>
      </c>
      <c r="AQ130" s="1">
        <v>4</v>
      </c>
    </row>
    <row r="131" spans="1:43" x14ac:dyDescent="0.2">
      <c r="A131" s="1" t="s">
        <v>407</v>
      </c>
      <c r="B131" s="1" t="s">
        <v>539</v>
      </c>
      <c r="C131" s="1" t="s">
        <v>939</v>
      </c>
      <c r="D131" s="1" t="s">
        <v>1035</v>
      </c>
      <c r="E131" s="3">
        <v>52.511111111111113</v>
      </c>
      <c r="F131" s="3">
        <f t="shared" si="8"/>
        <v>218.27055555555555</v>
      </c>
      <c r="G131" s="3">
        <f>SUM(Table39[[#This Row],[RN Hours Contract (W/ Admin, DON)]], Table39[[#This Row],[LPN Contract Hours (w/ Admin)]], Table39[[#This Row],[CNA/NA/Med Aide Contract Hours]])</f>
        <v>0</v>
      </c>
      <c r="H131" s="4">
        <f>Table39[[#This Row],[Total Contract Hours]]/Table39[[#This Row],[Total Hours Nurse Staffing]]</f>
        <v>0</v>
      </c>
      <c r="I131" s="3">
        <f>SUM(Table39[[#This Row],[RN Hours]], Table39[[#This Row],[RN Admin Hours]], Table39[[#This Row],[RN DON Hours]])</f>
        <v>27.058333333333334</v>
      </c>
      <c r="J131" s="3">
        <f t="shared" si="6"/>
        <v>0</v>
      </c>
      <c r="K131" s="4">
        <f>Table39[[#This Row],[RN Hours Contract (W/ Admin, DON)]]/Table39[[#This Row],[RN Hours (w/ Admin, DON)]]</f>
        <v>0</v>
      </c>
      <c r="L131" s="3">
        <v>21.191666666666666</v>
      </c>
      <c r="M131" s="3">
        <v>0</v>
      </c>
      <c r="N131" s="4">
        <f>Table39[[#This Row],[RN Hours Contract]]/Table39[[#This Row],[RN Hours]]</f>
        <v>0</v>
      </c>
      <c r="O131" s="3">
        <v>0</v>
      </c>
      <c r="P131" s="3">
        <v>0</v>
      </c>
      <c r="Q131" s="4">
        <v>0</v>
      </c>
      <c r="R131" s="3">
        <v>5.8666666666666663</v>
      </c>
      <c r="S131" s="3">
        <v>0</v>
      </c>
      <c r="T131" s="4">
        <f>Table39[[#This Row],[RN DON Hours Contract]]/Table39[[#This Row],[RN DON Hours]]</f>
        <v>0</v>
      </c>
      <c r="U131" s="3">
        <f>SUM(Table39[[#This Row],[LPN Hours]], Table39[[#This Row],[LPN Admin Hours]])</f>
        <v>59.172222222222224</v>
      </c>
      <c r="V131" s="3">
        <f>Table39[[#This Row],[LPN Hours Contract]]+Table39[[#This Row],[LPN Admin Hours Contract]]</f>
        <v>0</v>
      </c>
      <c r="W131" s="4">
        <f t="shared" si="7"/>
        <v>0</v>
      </c>
      <c r="X131" s="3">
        <v>52.272222222222226</v>
      </c>
      <c r="Y131" s="3">
        <v>0</v>
      </c>
      <c r="Z131" s="4">
        <f>Table39[[#This Row],[LPN Hours Contract]]/Table39[[#This Row],[LPN Hours]]</f>
        <v>0</v>
      </c>
      <c r="AA131" s="3">
        <v>6.9</v>
      </c>
      <c r="AB131" s="3">
        <v>0</v>
      </c>
      <c r="AC131" s="4">
        <f>Table39[[#This Row],[LPN Admin Hours Contract]]/Table39[[#This Row],[LPN Admin Hours]]</f>
        <v>0</v>
      </c>
      <c r="AD131" s="3">
        <f>SUM(Table39[[#This Row],[CNA Hours]], Table39[[#This Row],[NA in Training Hours]], Table39[[#This Row],[Med Aide/Tech Hours]])</f>
        <v>132.04</v>
      </c>
      <c r="AE131" s="3">
        <f>SUM(Table39[[#This Row],[CNA Hours Contract]], Table39[[#This Row],[NA in Training Hours Contract]], Table39[[#This Row],[Med Aide/Tech Hours Contract]])</f>
        <v>0</v>
      </c>
      <c r="AF131" s="4">
        <f>Table39[[#This Row],[CNA/NA/Med Aide Contract Hours]]/Table39[[#This Row],[Total CNA, NA in Training, Med Aide/Tech Hours]]</f>
        <v>0</v>
      </c>
      <c r="AG131" s="3">
        <v>132.04</v>
      </c>
      <c r="AH131" s="3">
        <v>0</v>
      </c>
      <c r="AI131" s="4">
        <f>Table39[[#This Row],[CNA Hours Contract]]/Table39[[#This Row],[CNA Hours]]</f>
        <v>0</v>
      </c>
      <c r="AJ131" s="3">
        <v>0</v>
      </c>
      <c r="AK131" s="3">
        <v>0</v>
      </c>
      <c r="AL131" s="4">
        <v>0</v>
      </c>
      <c r="AM131" s="3">
        <v>0</v>
      </c>
      <c r="AN131" s="3">
        <v>0</v>
      </c>
      <c r="AO131" s="4">
        <v>0</v>
      </c>
      <c r="AP131" s="1" t="s">
        <v>129</v>
      </c>
      <c r="AQ131" s="1">
        <v>4</v>
      </c>
    </row>
    <row r="132" spans="1:43" x14ac:dyDescent="0.2">
      <c r="A132" s="1" t="s">
        <v>407</v>
      </c>
      <c r="B132" s="1" t="s">
        <v>540</v>
      </c>
      <c r="C132" s="1" t="s">
        <v>926</v>
      </c>
      <c r="D132" s="1" t="s">
        <v>1075</v>
      </c>
      <c r="E132" s="3">
        <v>118.21111111111111</v>
      </c>
      <c r="F132" s="3">
        <f t="shared" si="8"/>
        <v>378.9</v>
      </c>
      <c r="G132" s="3">
        <f>SUM(Table39[[#This Row],[RN Hours Contract (W/ Admin, DON)]], Table39[[#This Row],[LPN Contract Hours (w/ Admin)]], Table39[[#This Row],[CNA/NA/Med Aide Contract Hours]])</f>
        <v>0</v>
      </c>
      <c r="H132" s="4">
        <f>Table39[[#This Row],[Total Contract Hours]]/Table39[[#This Row],[Total Hours Nurse Staffing]]</f>
        <v>0</v>
      </c>
      <c r="I132" s="3">
        <f>SUM(Table39[[#This Row],[RN Hours]], Table39[[#This Row],[RN Admin Hours]], Table39[[#This Row],[RN DON Hours]])</f>
        <v>25.730555555555554</v>
      </c>
      <c r="J132" s="3">
        <f t="shared" si="6"/>
        <v>0</v>
      </c>
      <c r="K132" s="4">
        <f>Table39[[#This Row],[RN Hours Contract (W/ Admin, DON)]]/Table39[[#This Row],[RN Hours (w/ Admin, DON)]]</f>
        <v>0</v>
      </c>
      <c r="L132" s="3">
        <v>4.3527777777777779</v>
      </c>
      <c r="M132" s="3">
        <v>0</v>
      </c>
      <c r="N132" s="4">
        <f>Table39[[#This Row],[RN Hours Contract]]/Table39[[#This Row],[RN Hours]]</f>
        <v>0</v>
      </c>
      <c r="O132" s="3">
        <v>15.822222222222223</v>
      </c>
      <c r="P132" s="3">
        <v>0</v>
      </c>
      <c r="Q132" s="4">
        <f>Table39[[#This Row],[RN Admin Hours Contract]]/Table39[[#This Row],[RN Admin Hours]]</f>
        <v>0</v>
      </c>
      <c r="R132" s="3">
        <v>5.5555555555555554</v>
      </c>
      <c r="S132" s="3">
        <v>0</v>
      </c>
      <c r="T132" s="4">
        <f>Table39[[#This Row],[RN DON Hours Contract]]/Table39[[#This Row],[RN DON Hours]]</f>
        <v>0</v>
      </c>
      <c r="U132" s="3">
        <f>SUM(Table39[[#This Row],[LPN Hours]], Table39[[#This Row],[LPN Admin Hours]])</f>
        <v>78.186111111111117</v>
      </c>
      <c r="V132" s="3">
        <f>Table39[[#This Row],[LPN Hours Contract]]+Table39[[#This Row],[LPN Admin Hours Contract]]</f>
        <v>0</v>
      </c>
      <c r="W132" s="4">
        <f t="shared" si="7"/>
        <v>0</v>
      </c>
      <c r="X132" s="3">
        <v>78.186111111111117</v>
      </c>
      <c r="Y132" s="3">
        <v>0</v>
      </c>
      <c r="Z132" s="4">
        <f>Table39[[#This Row],[LPN Hours Contract]]/Table39[[#This Row],[LPN Hours]]</f>
        <v>0</v>
      </c>
      <c r="AA132" s="3">
        <v>0</v>
      </c>
      <c r="AB132" s="3">
        <v>0</v>
      </c>
      <c r="AC132" s="4">
        <v>0</v>
      </c>
      <c r="AD132" s="3">
        <f>SUM(Table39[[#This Row],[CNA Hours]], Table39[[#This Row],[NA in Training Hours]], Table39[[#This Row],[Med Aide/Tech Hours]])</f>
        <v>274.98333333333329</v>
      </c>
      <c r="AE132" s="3">
        <f>SUM(Table39[[#This Row],[CNA Hours Contract]], Table39[[#This Row],[NA in Training Hours Contract]], Table39[[#This Row],[Med Aide/Tech Hours Contract]])</f>
        <v>0</v>
      </c>
      <c r="AF132" s="4">
        <f>Table39[[#This Row],[CNA/NA/Med Aide Contract Hours]]/Table39[[#This Row],[Total CNA, NA in Training, Med Aide/Tech Hours]]</f>
        <v>0</v>
      </c>
      <c r="AG132" s="3">
        <v>184.45555555555555</v>
      </c>
      <c r="AH132" s="3">
        <v>0</v>
      </c>
      <c r="AI132" s="4">
        <f>Table39[[#This Row],[CNA Hours Contract]]/Table39[[#This Row],[CNA Hours]]</f>
        <v>0</v>
      </c>
      <c r="AJ132" s="3">
        <v>28.252777777777776</v>
      </c>
      <c r="AK132" s="3">
        <v>0</v>
      </c>
      <c r="AL132" s="4">
        <f>Table39[[#This Row],[NA in Training Hours Contract]]/Table39[[#This Row],[NA in Training Hours]]</f>
        <v>0</v>
      </c>
      <c r="AM132" s="3">
        <v>62.274999999999999</v>
      </c>
      <c r="AN132" s="3">
        <v>0</v>
      </c>
      <c r="AO132" s="4">
        <f>Table39[[#This Row],[Med Aide/Tech Hours Contract]]/Table39[[#This Row],[Med Aide/Tech Hours]]</f>
        <v>0</v>
      </c>
      <c r="AP132" s="1" t="s">
        <v>130</v>
      </c>
      <c r="AQ132" s="1">
        <v>4</v>
      </c>
    </row>
    <row r="133" spans="1:43" x14ac:dyDescent="0.2">
      <c r="A133" s="1" t="s">
        <v>407</v>
      </c>
      <c r="B133" s="1" t="s">
        <v>541</v>
      </c>
      <c r="C133" s="1" t="s">
        <v>840</v>
      </c>
      <c r="D133" s="1" t="s">
        <v>1083</v>
      </c>
      <c r="E133" s="3">
        <v>90.355555555555554</v>
      </c>
      <c r="F133" s="3">
        <f t="shared" si="8"/>
        <v>280.5768888888889</v>
      </c>
      <c r="G133" s="3">
        <f>SUM(Table39[[#This Row],[RN Hours Contract (W/ Admin, DON)]], Table39[[#This Row],[LPN Contract Hours (w/ Admin)]], Table39[[#This Row],[CNA/NA/Med Aide Contract Hours]])</f>
        <v>64.552777777777777</v>
      </c>
      <c r="H133" s="4">
        <f>Table39[[#This Row],[Total Contract Hours]]/Table39[[#This Row],[Total Hours Nurse Staffing]]</f>
        <v>0.23007161435645287</v>
      </c>
      <c r="I133" s="3">
        <f>SUM(Table39[[#This Row],[RN Hours]], Table39[[#This Row],[RN Admin Hours]], Table39[[#This Row],[RN DON Hours]])</f>
        <v>55.31655555555556</v>
      </c>
      <c r="J133" s="3">
        <f t="shared" ref="J133:J196" si="9">SUM(M133,P133,S133)</f>
        <v>2.0083333333333333</v>
      </c>
      <c r="K133" s="4">
        <f>Table39[[#This Row],[RN Hours Contract (W/ Admin, DON)]]/Table39[[#This Row],[RN Hours (w/ Admin, DON)]]</f>
        <v>3.6306189226050466E-2</v>
      </c>
      <c r="L133" s="3">
        <v>31.623000000000001</v>
      </c>
      <c r="M133" s="3">
        <v>2.0083333333333333</v>
      </c>
      <c r="N133" s="4">
        <f>Table39[[#This Row],[RN Hours Contract]]/Table39[[#This Row],[RN Hours]]</f>
        <v>6.3508627686599414E-2</v>
      </c>
      <c r="O133" s="3">
        <v>18.093555555555557</v>
      </c>
      <c r="P133" s="3">
        <v>0</v>
      </c>
      <c r="Q133" s="4">
        <f>Table39[[#This Row],[RN Admin Hours Contract]]/Table39[[#This Row],[RN Admin Hours]]</f>
        <v>0</v>
      </c>
      <c r="R133" s="3">
        <v>5.6</v>
      </c>
      <c r="S133" s="3">
        <v>0</v>
      </c>
      <c r="T133" s="4">
        <f>Table39[[#This Row],[RN DON Hours Contract]]/Table39[[#This Row],[RN DON Hours]]</f>
        <v>0</v>
      </c>
      <c r="U133" s="3">
        <f>SUM(Table39[[#This Row],[LPN Hours]], Table39[[#This Row],[LPN Admin Hours]])</f>
        <v>57.148111111111113</v>
      </c>
      <c r="V133" s="3">
        <f>Table39[[#This Row],[LPN Hours Contract]]+Table39[[#This Row],[LPN Admin Hours Contract]]</f>
        <v>13.480555555555556</v>
      </c>
      <c r="W133" s="4">
        <f t="shared" ref="W133:W196" si="10">V133/U133</f>
        <v>0.23588803362801919</v>
      </c>
      <c r="X133" s="3">
        <v>55.395555555555561</v>
      </c>
      <c r="Y133" s="3">
        <v>13.480555555555556</v>
      </c>
      <c r="Z133" s="4">
        <f>Table39[[#This Row],[LPN Hours Contract]]/Table39[[#This Row],[LPN Hours]]</f>
        <v>0.24335085044929394</v>
      </c>
      <c r="AA133" s="3">
        <v>1.7525555555555559</v>
      </c>
      <c r="AB133" s="3">
        <v>0</v>
      </c>
      <c r="AC133" s="4">
        <f>Table39[[#This Row],[LPN Admin Hours Contract]]/Table39[[#This Row],[LPN Admin Hours]]</f>
        <v>0</v>
      </c>
      <c r="AD133" s="3">
        <f>SUM(Table39[[#This Row],[CNA Hours]], Table39[[#This Row],[NA in Training Hours]], Table39[[#This Row],[Med Aide/Tech Hours]])</f>
        <v>168.11222222222221</v>
      </c>
      <c r="AE133" s="3">
        <f>SUM(Table39[[#This Row],[CNA Hours Contract]], Table39[[#This Row],[NA in Training Hours Contract]], Table39[[#This Row],[Med Aide/Tech Hours Contract]])</f>
        <v>49.06388888888889</v>
      </c>
      <c r="AF133" s="4">
        <f>Table39[[#This Row],[CNA/NA/Med Aide Contract Hours]]/Table39[[#This Row],[Total CNA, NA in Training, Med Aide/Tech Hours]]</f>
        <v>0.29185200362191926</v>
      </c>
      <c r="AG133" s="3">
        <v>158.30944444444444</v>
      </c>
      <c r="AH133" s="3">
        <v>48.541666666666664</v>
      </c>
      <c r="AI133" s="4">
        <f>Table39[[#This Row],[CNA Hours Contract]]/Table39[[#This Row],[CNA Hours]]</f>
        <v>0.30662521011942151</v>
      </c>
      <c r="AJ133" s="3">
        <v>0</v>
      </c>
      <c r="AK133" s="3">
        <v>0</v>
      </c>
      <c r="AL133" s="4">
        <v>0</v>
      </c>
      <c r="AM133" s="3">
        <v>9.8027777777777771</v>
      </c>
      <c r="AN133" s="3">
        <v>0.52222222222222225</v>
      </c>
      <c r="AO133" s="4">
        <f>Table39[[#This Row],[Med Aide/Tech Hours Contract]]/Table39[[#This Row],[Med Aide/Tech Hours]]</f>
        <v>5.3272881836214231E-2</v>
      </c>
      <c r="AP133" s="1" t="s">
        <v>131</v>
      </c>
      <c r="AQ133" s="1">
        <v>4</v>
      </c>
    </row>
    <row r="134" spans="1:43" x14ac:dyDescent="0.2">
      <c r="A134" s="1" t="s">
        <v>407</v>
      </c>
      <c r="B134" s="1" t="s">
        <v>542</v>
      </c>
      <c r="C134" s="1" t="s">
        <v>841</v>
      </c>
      <c r="D134" s="1" t="s">
        <v>1017</v>
      </c>
      <c r="E134" s="3">
        <v>51.011111111111113</v>
      </c>
      <c r="F134" s="3">
        <f t="shared" si="8"/>
        <v>195.3111111111111</v>
      </c>
      <c r="G134" s="3">
        <f>SUM(Table39[[#This Row],[RN Hours Contract (W/ Admin, DON)]], Table39[[#This Row],[LPN Contract Hours (w/ Admin)]], Table39[[#This Row],[CNA/NA/Med Aide Contract Hours]])</f>
        <v>0</v>
      </c>
      <c r="H134" s="4">
        <f>Table39[[#This Row],[Total Contract Hours]]/Table39[[#This Row],[Total Hours Nurse Staffing]]</f>
        <v>0</v>
      </c>
      <c r="I134" s="3">
        <f>SUM(Table39[[#This Row],[RN Hours]], Table39[[#This Row],[RN Admin Hours]], Table39[[#This Row],[RN DON Hours]])</f>
        <v>28.5</v>
      </c>
      <c r="J134" s="3">
        <f t="shared" si="9"/>
        <v>0</v>
      </c>
      <c r="K134" s="4">
        <f>Table39[[#This Row],[RN Hours Contract (W/ Admin, DON)]]/Table39[[#This Row],[RN Hours (w/ Admin, DON)]]</f>
        <v>0</v>
      </c>
      <c r="L134" s="3">
        <v>15.666666666666666</v>
      </c>
      <c r="M134" s="3">
        <v>0</v>
      </c>
      <c r="N134" s="4">
        <f>Table39[[#This Row],[RN Hours Contract]]/Table39[[#This Row],[RN Hours]]</f>
        <v>0</v>
      </c>
      <c r="O134" s="3">
        <v>7.3488888888888875</v>
      </c>
      <c r="P134" s="3">
        <v>0</v>
      </c>
      <c r="Q134" s="4">
        <f>Table39[[#This Row],[RN Admin Hours Contract]]/Table39[[#This Row],[RN Admin Hours]]</f>
        <v>0</v>
      </c>
      <c r="R134" s="3">
        <v>5.4844444444444456</v>
      </c>
      <c r="S134" s="3">
        <v>0</v>
      </c>
      <c r="T134" s="4">
        <f>Table39[[#This Row],[RN DON Hours Contract]]/Table39[[#This Row],[RN DON Hours]]</f>
        <v>0</v>
      </c>
      <c r="U134" s="3">
        <f>SUM(Table39[[#This Row],[LPN Hours]], Table39[[#This Row],[LPN Admin Hours]])</f>
        <v>61.711111111111109</v>
      </c>
      <c r="V134" s="3">
        <f>Table39[[#This Row],[LPN Hours Contract]]+Table39[[#This Row],[LPN Admin Hours Contract]]</f>
        <v>0</v>
      </c>
      <c r="W134" s="4">
        <f t="shared" si="10"/>
        <v>0</v>
      </c>
      <c r="X134" s="3">
        <v>61.711111111111109</v>
      </c>
      <c r="Y134" s="3">
        <v>0</v>
      </c>
      <c r="Z134" s="4">
        <f>Table39[[#This Row],[LPN Hours Contract]]/Table39[[#This Row],[LPN Hours]]</f>
        <v>0</v>
      </c>
      <c r="AA134" s="3">
        <v>0</v>
      </c>
      <c r="AB134" s="3">
        <v>0</v>
      </c>
      <c r="AC134" s="4">
        <v>0</v>
      </c>
      <c r="AD134" s="3">
        <f>SUM(Table39[[#This Row],[CNA Hours]], Table39[[#This Row],[NA in Training Hours]], Table39[[#This Row],[Med Aide/Tech Hours]])</f>
        <v>105.1</v>
      </c>
      <c r="AE134" s="3">
        <f>SUM(Table39[[#This Row],[CNA Hours Contract]], Table39[[#This Row],[NA in Training Hours Contract]], Table39[[#This Row],[Med Aide/Tech Hours Contract]])</f>
        <v>0</v>
      </c>
      <c r="AF134" s="4">
        <f>Table39[[#This Row],[CNA/NA/Med Aide Contract Hours]]/Table39[[#This Row],[Total CNA, NA in Training, Med Aide/Tech Hours]]</f>
        <v>0</v>
      </c>
      <c r="AG134" s="3">
        <v>100.37555555555555</v>
      </c>
      <c r="AH134" s="3">
        <v>0</v>
      </c>
      <c r="AI134" s="4">
        <f>Table39[[#This Row],[CNA Hours Contract]]/Table39[[#This Row],[CNA Hours]]</f>
        <v>0</v>
      </c>
      <c r="AJ134" s="3">
        <v>4.7244444444444458</v>
      </c>
      <c r="AK134" s="3">
        <v>0</v>
      </c>
      <c r="AL134" s="4">
        <f>Table39[[#This Row],[NA in Training Hours Contract]]/Table39[[#This Row],[NA in Training Hours]]</f>
        <v>0</v>
      </c>
      <c r="AM134" s="3">
        <v>0</v>
      </c>
      <c r="AN134" s="3">
        <v>0</v>
      </c>
      <c r="AO134" s="4">
        <v>0</v>
      </c>
      <c r="AP134" s="1" t="s">
        <v>132</v>
      </c>
      <c r="AQ134" s="1">
        <v>4</v>
      </c>
    </row>
    <row r="135" spans="1:43" x14ac:dyDescent="0.2">
      <c r="A135" s="1" t="s">
        <v>407</v>
      </c>
      <c r="B135" s="1" t="s">
        <v>543</v>
      </c>
      <c r="C135" s="1" t="s">
        <v>823</v>
      </c>
      <c r="D135" s="1" t="s">
        <v>1055</v>
      </c>
      <c r="E135" s="3">
        <v>116.32222222222222</v>
      </c>
      <c r="F135" s="3">
        <f t="shared" si="8"/>
        <v>406.4426666666667</v>
      </c>
      <c r="G135" s="3">
        <f>SUM(Table39[[#This Row],[RN Hours Contract (W/ Admin, DON)]], Table39[[#This Row],[LPN Contract Hours (w/ Admin)]], Table39[[#This Row],[CNA/NA/Med Aide Contract Hours]])</f>
        <v>0</v>
      </c>
      <c r="H135" s="4">
        <f>Table39[[#This Row],[Total Contract Hours]]/Table39[[#This Row],[Total Hours Nurse Staffing]]</f>
        <v>0</v>
      </c>
      <c r="I135" s="3">
        <f>SUM(Table39[[#This Row],[RN Hours]], Table39[[#This Row],[RN Admin Hours]], Table39[[#This Row],[RN DON Hours]])</f>
        <v>47.389666666666656</v>
      </c>
      <c r="J135" s="3">
        <f t="shared" si="9"/>
        <v>0</v>
      </c>
      <c r="K135" s="4">
        <f>Table39[[#This Row],[RN Hours Contract (W/ Admin, DON)]]/Table39[[#This Row],[RN Hours (w/ Admin, DON)]]</f>
        <v>0</v>
      </c>
      <c r="L135" s="3">
        <v>17.455555555555556</v>
      </c>
      <c r="M135" s="3">
        <v>0</v>
      </c>
      <c r="N135" s="4">
        <f>Table39[[#This Row],[RN Hours Contract]]/Table39[[#This Row],[RN Hours]]</f>
        <v>0</v>
      </c>
      <c r="O135" s="3">
        <v>25.134111111111107</v>
      </c>
      <c r="P135" s="3">
        <v>0</v>
      </c>
      <c r="Q135" s="4">
        <f>Table39[[#This Row],[RN Admin Hours Contract]]/Table39[[#This Row],[RN Admin Hours]]</f>
        <v>0</v>
      </c>
      <c r="R135" s="3">
        <v>4.8</v>
      </c>
      <c r="S135" s="3">
        <v>0</v>
      </c>
      <c r="T135" s="4">
        <f>Table39[[#This Row],[RN DON Hours Contract]]/Table39[[#This Row],[RN DON Hours]]</f>
        <v>0</v>
      </c>
      <c r="U135" s="3">
        <f>SUM(Table39[[#This Row],[LPN Hours]], Table39[[#This Row],[LPN Admin Hours]])</f>
        <v>112.41555555555556</v>
      </c>
      <c r="V135" s="3">
        <f>Table39[[#This Row],[LPN Hours Contract]]+Table39[[#This Row],[LPN Admin Hours Contract]]</f>
        <v>0</v>
      </c>
      <c r="W135" s="4">
        <f t="shared" si="10"/>
        <v>0</v>
      </c>
      <c r="X135" s="3">
        <v>89.871000000000009</v>
      </c>
      <c r="Y135" s="3">
        <v>0</v>
      </c>
      <c r="Z135" s="4">
        <f>Table39[[#This Row],[LPN Hours Contract]]/Table39[[#This Row],[LPN Hours]]</f>
        <v>0</v>
      </c>
      <c r="AA135" s="3">
        <v>22.544555555555554</v>
      </c>
      <c r="AB135" s="3">
        <v>0</v>
      </c>
      <c r="AC135" s="4">
        <f>Table39[[#This Row],[LPN Admin Hours Contract]]/Table39[[#This Row],[LPN Admin Hours]]</f>
        <v>0</v>
      </c>
      <c r="AD135" s="3">
        <f>SUM(Table39[[#This Row],[CNA Hours]], Table39[[#This Row],[NA in Training Hours]], Table39[[#This Row],[Med Aide/Tech Hours]])</f>
        <v>246.63744444444447</v>
      </c>
      <c r="AE135" s="3">
        <f>SUM(Table39[[#This Row],[CNA Hours Contract]], Table39[[#This Row],[NA in Training Hours Contract]], Table39[[#This Row],[Med Aide/Tech Hours Contract]])</f>
        <v>0</v>
      </c>
      <c r="AF135" s="4">
        <f>Table39[[#This Row],[CNA/NA/Med Aide Contract Hours]]/Table39[[#This Row],[Total CNA, NA in Training, Med Aide/Tech Hours]]</f>
        <v>0</v>
      </c>
      <c r="AG135" s="3">
        <v>207.83300000000003</v>
      </c>
      <c r="AH135" s="3">
        <v>0</v>
      </c>
      <c r="AI135" s="4">
        <f>Table39[[#This Row],[CNA Hours Contract]]/Table39[[#This Row],[CNA Hours]]</f>
        <v>0</v>
      </c>
      <c r="AJ135" s="3">
        <v>0</v>
      </c>
      <c r="AK135" s="3">
        <v>0</v>
      </c>
      <c r="AL135" s="4">
        <v>0</v>
      </c>
      <c r="AM135" s="3">
        <v>38.804444444444435</v>
      </c>
      <c r="AN135" s="3">
        <v>0</v>
      </c>
      <c r="AO135" s="4">
        <f>Table39[[#This Row],[Med Aide/Tech Hours Contract]]/Table39[[#This Row],[Med Aide/Tech Hours]]</f>
        <v>0</v>
      </c>
      <c r="AP135" s="1" t="s">
        <v>133</v>
      </c>
      <c r="AQ135" s="1">
        <v>4</v>
      </c>
    </row>
    <row r="136" spans="1:43" x14ac:dyDescent="0.2">
      <c r="A136" s="1" t="s">
        <v>407</v>
      </c>
      <c r="B136" s="1" t="s">
        <v>544</v>
      </c>
      <c r="C136" s="1" t="s">
        <v>831</v>
      </c>
      <c r="D136" s="1" t="s">
        <v>1084</v>
      </c>
      <c r="E136" s="3">
        <v>85.222222222222229</v>
      </c>
      <c r="F136" s="3">
        <f t="shared" si="8"/>
        <v>297.24944444444441</v>
      </c>
      <c r="G136" s="3">
        <f>SUM(Table39[[#This Row],[RN Hours Contract (W/ Admin, DON)]], Table39[[#This Row],[LPN Contract Hours (w/ Admin)]], Table39[[#This Row],[CNA/NA/Med Aide Contract Hours]])</f>
        <v>34.100555555555559</v>
      </c>
      <c r="H136" s="4">
        <f>Table39[[#This Row],[Total Contract Hours]]/Table39[[#This Row],[Total Hours Nurse Staffing]]</f>
        <v>0.1147203340254818</v>
      </c>
      <c r="I136" s="3">
        <f>SUM(Table39[[#This Row],[RN Hours]], Table39[[#This Row],[RN Admin Hours]], Table39[[#This Row],[RN DON Hours]])</f>
        <v>44.362222222222222</v>
      </c>
      <c r="J136" s="3">
        <f t="shared" si="9"/>
        <v>0</v>
      </c>
      <c r="K136" s="4">
        <f>Table39[[#This Row],[RN Hours Contract (W/ Admin, DON)]]/Table39[[#This Row],[RN Hours (w/ Admin, DON)]]</f>
        <v>0</v>
      </c>
      <c r="L136" s="3">
        <v>27.288888888888888</v>
      </c>
      <c r="M136" s="3">
        <v>0</v>
      </c>
      <c r="N136" s="4">
        <f>Table39[[#This Row],[RN Hours Contract]]/Table39[[#This Row],[RN Hours]]</f>
        <v>0</v>
      </c>
      <c r="O136" s="3">
        <v>11.466666666666667</v>
      </c>
      <c r="P136" s="3">
        <v>0</v>
      </c>
      <c r="Q136" s="4">
        <f>Table39[[#This Row],[RN Admin Hours Contract]]/Table39[[#This Row],[RN Admin Hours]]</f>
        <v>0</v>
      </c>
      <c r="R136" s="3">
        <v>5.6066666666666674</v>
      </c>
      <c r="S136" s="3">
        <v>0</v>
      </c>
      <c r="T136" s="4">
        <f>Table39[[#This Row],[RN DON Hours Contract]]/Table39[[#This Row],[RN DON Hours]]</f>
        <v>0</v>
      </c>
      <c r="U136" s="3">
        <f>SUM(Table39[[#This Row],[LPN Hours]], Table39[[#This Row],[LPN Admin Hours]])</f>
        <v>71.217555555555549</v>
      </c>
      <c r="V136" s="3">
        <f>Table39[[#This Row],[LPN Hours Contract]]+Table39[[#This Row],[LPN Admin Hours Contract]]</f>
        <v>11.30088888888889</v>
      </c>
      <c r="W136" s="4">
        <f t="shared" si="10"/>
        <v>0.15868122404276103</v>
      </c>
      <c r="X136" s="3">
        <v>67.539777777777772</v>
      </c>
      <c r="Y136" s="3">
        <v>11.30088888888889</v>
      </c>
      <c r="Z136" s="4">
        <f>Table39[[#This Row],[LPN Hours Contract]]/Table39[[#This Row],[LPN Hours]]</f>
        <v>0.16732197322400957</v>
      </c>
      <c r="AA136" s="3">
        <v>3.6777777777777785</v>
      </c>
      <c r="AB136" s="3">
        <v>0</v>
      </c>
      <c r="AC136" s="4">
        <f>Table39[[#This Row],[LPN Admin Hours Contract]]/Table39[[#This Row],[LPN Admin Hours]]</f>
        <v>0</v>
      </c>
      <c r="AD136" s="3">
        <f>SUM(Table39[[#This Row],[CNA Hours]], Table39[[#This Row],[NA in Training Hours]], Table39[[#This Row],[Med Aide/Tech Hours]])</f>
        <v>181.66966666666667</v>
      </c>
      <c r="AE136" s="3">
        <f>SUM(Table39[[#This Row],[CNA Hours Contract]], Table39[[#This Row],[NA in Training Hours Contract]], Table39[[#This Row],[Med Aide/Tech Hours Contract]])</f>
        <v>22.799666666666671</v>
      </c>
      <c r="AF136" s="4">
        <f>Table39[[#This Row],[CNA/NA/Med Aide Contract Hours]]/Table39[[#This Row],[Total CNA, NA in Training, Med Aide/Tech Hours]]</f>
        <v>0.12550067980528765</v>
      </c>
      <c r="AG136" s="3">
        <v>144.55633333333333</v>
      </c>
      <c r="AH136" s="3">
        <v>22.799666666666671</v>
      </c>
      <c r="AI136" s="4">
        <f>Table39[[#This Row],[CNA Hours Contract]]/Table39[[#This Row],[CNA Hours]]</f>
        <v>0.15772167251982505</v>
      </c>
      <c r="AJ136" s="3">
        <v>17.408888888888889</v>
      </c>
      <c r="AK136" s="3">
        <v>0</v>
      </c>
      <c r="AL136" s="4">
        <f>Table39[[#This Row],[NA in Training Hours Contract]]/Table39[[#This Row],[NA in Training Hours]]</f>
        <v>0</v>
      </c>
      <c r="AM136" s="3">
        <v>19.704444444444441</v>
      </c>
      <c r="AN136" s="3">
        <v>0</v>
      </c>
      <c r="AO136" s="4">
        <f>Table39[[#This Row],[Med Aide/Tech Hours Contract]]/Table39[[#This Row],[Med Aide/Tech Hours]]</f>
        <v>0</v>
      </c>
      <c r="AP136" s="1" t="s">
        <v>134</v>
      </c>
      <c r="AQ136" s="1">
        <v>4</v>
      </c>
    </row>
    <row r="137" spans="1:43" x14ac:dyDescent="0.2">
      <c r="A137" s="1" t="s">
        <v>407</v>
      </c>
      <c r="B137" s="1" t="s">
        <v>545</v>
      </c>
      <c r="C137" s="1" t="s">
        <v>930</v>
      </c>
      <c r="D137" s="1" t="s">
        <v>1031</v>
      </c>
      <c r="E137" s="3">
        <v>44.855555555555554</v>
      </c>
      <c r="F137" s="3">
        <f t="shared" si="8"/>
        <v>141.47477777777777</v>
      </c>
      <c r="G137" s="3">
        <f>SUM(Table39[[#This Row],[RN Hours Contract (W/ Admin, DON)]], Table39[[#This Row],[LPN Contract Hours (w/ Admin)]], Table39[[#This Row],[CNA/NA/Med Aide Contract Hours]])</f>
        <v>0</v>
      </c>
      <c r="H137" s="4">
        <f>Table39[[#This Row],[Total Contract Hours]]/Table39[[#This Row],[Total Hours Nurse Staffing]]</f>
        <v>0</v>
      </c>
      <c r="I137" s="3">
        <f>SUM(Table39[[#This Row],[RN Hours]], Table39[[#This Row],[RN Admin Hours]], Table39[[#This Row],[RN DON Hours]])</f>
        <v>34.61877777777778</v>
      </c>
      <c r="J137" s="3">
        <f t="shared" si="9"/>
        <v>0</v>
      </c>
      <c r="K137" s="4">
        <f>Table39[[#This Row],[RN Hours Contract (W/ Admin, DON)]]/Table39[[#This Row],[RN Hours (w/ Admin, DON)]]</f>
        <v>0</v>
      </c>
      <c r="L137" s="3">
        <v>16.683</v>
      </c>
      <c r="M137" s="3">
        <v>0</v>
      </c>
      <c r="N137" s="4">
        <f>Table39[[#This Row],[RN Hours Contract]]/Table39[[#This Row],[RN Hours]]</f>
        <v>0</v>
      </c>
      <c r="O137" s="3">
        <v>13.524666666666667</v>
      </c>
      <c r="P137" s="3">
        <v>0</v>
      </c>
      <c r="Q137" s="4">
        <f>Table39[[#This Row],[RN Admin Hours Contract]]/Table39[[#This Row],[RN Admin Hours]]</f>
        <v>0</v>
      </c>
      <c r="R137" s="3">
        <v>4.4111111111111114</v>
      </c>
      <c r="S137" s="3">
        <v>0</v>
      </c>
      <c r="T137" s="4">
        <f>Table39[[#This Row],[RN DON Hours Contract]]/Table39[[#This Row],[RN DON Hours]]</f>
        <v>0</v>
      </c>
      <c r="U137" s="3">
        <f>SUM(Table39[[#This Row],[LPN Hours]], Table39[[#This Row],[LPN Admin Hours]])</f>
        <v>31.440888888888885</v>
      </c>
      <c r="V137" s="3">
        <f>Table39[[#This Row],[LPN Hours Contract]]+Table39[[#This Row],[LPN Admin Hours Contract]]</f>
        <v>0</v>
      </c>
      <c r="W137" s="4">
        <f t="shared" si="10"/>
        <v>0</v>
      </c>
      <c r="X137" s="3">
        <v>31.440888888888885</v>
      </c>
      <c r="Y137" s="3">
        <v>0</v>
      </c>
      <c r="Z137" s="4">
        <f>Table39[[#This Row],[LPN Hours Contract]]/Table39[[#This Row],[LPN Hours]]</f>
        <v>0</v>
      </c>
      <c r="AA137" s="3">
        <v>0</v>
      </c>
      <c r="AB137" s="3">
        <v>0</v>
      </c>
      <c r="AC137" s="4">
        <v>0</v>
      </c>
      <c r="AD137" s="3">
        <f>SUM(Table39[[#This Row],[CNA Hours]], Table39[[#This Row],[NA in Training Hours]], Table39[[#This Row],[Med Aide/Tech Hours]])</f>
        <v>75.415111111111102</v>
      </c>
      <c r="AE137" s="3">
        <f>SUM(Table39[[#This Row],[CNA Hours Contract]], Table39[[#This Row],[NA in Training Hours Contract]], Table39[[#This Row],[Med Aide/Tech Hours Contract]])</f>
        <v>0</v>
      </c>
      <c r="AF137" s="4">
        <f>Table39[[#This Row],[CNA/NA/Med Aide Contract Hours]]/Table39[[#This Row],[Total CNA, NA in Training, Med Aide/Tech Hours]]</f>
        <v>0</v>
      </c>
      <c r="AG137" s="3">
        <v>71.430999999999997</v>
      </c>
      <c r="AH137" s="3">
        <v>0</v>
      </c>
      <c r="AI137" s="4">
        <f>Table39[[#This Row],[CNA Hours Contract]]/Table39[[#This Row],[CNA Hours]]</f>
        <v>0</v>
      </c>
      <c r="AJ137" s="3">
        <v>0</v>
      </c>
      <c r="AK137" s="3">
        <v>0</v>
      </c>
      <c r="AL137" s="4">
        <v>0</v>
      </c>
      <c r="AM137" s="3">
        <v>3.9841111111111109</v>
      </c>
      <c r="AN137" s="3">
        <v>0</v>
      </c>
      <c r="AO137" s="4">
        <f>Table39[[#This Row],[Med Aide/Tech Hours Contract]]/Table39[[#This Row],[Med Aide/Tech Hours]]</f>
        <v>0</v>
      </c>
      <c r="AP137" s="1" t="s">
        <v>135</v>
      </c>
      <c r="AQ137" s="1">
        <v>4</v>
      </c>
    </row>
    <row r="138" spans="1:43" x14ac:dyDescent="0.2">
      <c r="A138" s="1" t="s">
        <v>407</v>
      </c>
      <c r="B138" s="1" t="s">
        <v>546</v>
      </c>
      <c r="C138" s="1" t="s">
        <v>940</v>
      </c>
      <c r="D138" s="1" t="s">
        <v>1048</v>
      </c>
      <c r="E138" s="3">
        <v>92.144444444444446</v>
      </c>
      <c r="F138" s="3">
        <f t="shared" si="8"/>
        <v>309.5481111111111</v>
      </c>
      <c r="G138" s="3">
        <f>SUM(Table39[[#This Row],[RN Hours Contract (W/ Admin, DON)]], Table39[[#This Row],[LPN Contract Hours (w/ Admin)]], Table39[[#This Row],[CNA/NA/Med Aide Contract Hours]])</f>
        <v>45.050888888888899</v>
      </c>
      <c r="H138" s="4">
        <f>Table39[[#This Row],[Total Contract Hours]]/Table39[[#This Row],[Total Hours Nurse Staffing]]</f>
        <v>0.14553759907363176</v>
      </c>
      <c r="I138" s="3">
        <f>SUM(Table39[[#This Row],[RN Hours]], Table39[[#This Row],[RN Admin Hours]], Table39[[#This Row],[RN DON Hours]])</f>
        <v>75.558999999999997</v>
      </c>
      <c r="J138" s="3">
        <f t="shared" si="9"/>
        <v>6.9701111111111107</v>
      </c>
      <c r="K138" s="4">
        <f>Table39[[#This Row],[RN Hours Contract (W/ Admin, DON)]]/Table39[[#This Row],[RN Hours (w/ Admin, DON)]]</f>
        <v>9.2247265198204198E-2</v>
      </c>
      <c r="L138" s="3">
        <v>38.953444444444443</v>
      </c>
      <c r="M138" s="3">
        <v>2.3312222222222219</v>
      </c>
      <c r="N138" s="4">
        <f>Table39[[#This Row],[RN Hours Contract]]/Table39[[#This Row],[RN Hours]]</f>
        <v>5.9846369312655273E-2</v>
      </c>
      <c r="O138" s="3">
        <v>26.827777777777779</v>
      </c>
      <c r="P138" s="3">
        <v>0.46111111111111114</v>
      </c>
      <c r="Q138" s="4">
        <f>Table39[[#This Row],[RN Admin Hours Contract]]/Table39[[#This Row],[RN Admin Hours]]</f>
        <v>1.7187823565955683E-2</v>
      </c>
      <c r="R138" s="3">
        <v>9.7777777777777786</v>
      </c>
      <c r="S138" s="3">
        <v>4.177777777777778</v>
      </c>
      <c r="T138" s="4">
        <f>Table39[[#This Row],[RN DON Hours Contract]]/Table39[[#This Row],[RN DON Hours]]</f>
        <v>0.42727272727272725</v>
      </c>
      <c r="U138" s="3">
        <f>SUM(Table39[[#This Row],[LPN Hours]], Table39[[#This Row],[LPN Admin Hours]])</f>
        <v>84.068222222222232</v>
      </c>
      <c r="V138" s="3">
        <f>Table39[[#This Row],[LPN Hours Contract]]+Table39[[#This Row],[LPN Admin Hours Contract]]</f>
        <v>7.5932222222222219</v>
      </c>
      <c r="W138" s="4">
        <f t="shared" si="10"/>
        <v>9.0322145770498546E-2</v>
      </c>
      <c r="X138" s="3">
        <v>76.418222222222226</v>
      </c>
      <c r="Y138" s="3">
        <v>7.5932222222222219</v>
      </c>
      <c r="Z138" s="4">
        <f>Table39[[#This Row],[LPN Hours Contract]]/Table39[[#This Row],[LPN Hours]]</f>
        <v>9.9364026032185443E-2</v>
      </c>
      <c r="AA138" s="3">
        <v>7.65</v>
      </c>
      <c r="AB138" s="3">
        <v>0</v>
      </c>
      <c r="AC138" s="4">
        <f>Table39[[#This Row],[LPN Admin Hours Contract]]/Table39[[#This Row],[LPN Admin Hours]]</f>
        <v>0</v>
      </c>
      <c r="AD138" s="3">
        <f>SUM(Table39[[#This Row],[CNA Hours]], Table39[[#This Row],[NA in Training Hours]], Table39[[#This Row],[Med Aide/Tech Hours]])</f>
        <v>149.92088888888887</v>
      </c>
      <c r="AE138" s="3">
        <f>SUM(Table39[[#This Row],[CNA Hours Contract]], Table39[[#This Row],[NA in Training Hours Contract]], Table39[[#This Row],[Med Aide/Tech Hours Contract]])</f>
        <v>30.487555555555566</v>
      </c>
      <c r="AF138" s="4">
        <f>Table39[[#This Row],[CNA/NA/Med Aide Contract Hours]]/Table39[[#This Row],[Total CNA, NA in Training, Med Aide/Tech Hours]]</f>
        <v>0.20335762268692831</v>
      </c>
      <c r="AG138" s="3">
        <v>143.92644444444443</v>
      </c>
      <c r="AH138" s="3">
        <v>30.487555555555566</v>
      </c>
      <c r="AI138" s="4">
        <f>Table39[[#This Row],[CNA Hours Contract]]/Table39[[#This Row],[CNA Hours]]</f>
        <v>0.21182733772961199</v>
      </c>
      <c r="AJ138" s="3">
        <v>0.33611111111111114</v>
      </c>
      <c r="AK138" s="3">
        <v>0</v>
      </c>
      <c r="AL138" s="4">
        <f>Table39[[#This Row],[NA in Training Hours Contract]]/Table39[[#This Row],[NA in Training Hours]]</f>
        <v>0</v>
      </c>
      <c r="AM138" s="3">
        <v>5.6583333333333332</v>
      </c>
      <c r="AN138" s="3">
        <v>0</v>
      </c>
      <c r="AO138" s="4">
        <f>Table39[[#This Row],[Med Aide/Tech Hours Contract]]/Table39[[#This Row],[Med Aide/Tech Hours]]</f>
        <v>0</v>
      </c>
      <c r="AP138" s="1" t="s">
        <v>136</v>
      </c>
      <c r="AQ138" s="1">
        <v>4</v>
      </c>
    </row>
    <row r="139" spans="1:43" x14ac:dyDescent="0.2">
      <c r="A139" s="1" t="s">
        <v>407</v>
      </c>
      <c r="B139" s="1" t="s">
        <v>547</v>
      </c>
      <c r="C139" s="1" t="s">
        <v>930</v>
      </c>
      <c r="D139" s="1" t="s">
        <v>1031</v>
      </c>
      <c r="E139" s="3">
        <v>74.844444444444449</v>
      </c>
      <c r="F139" s="3">
        <f t="shared" si="8"/>
        <v>292.20222222222225</v>
      </c>
      <c r="G139" s="3">
        <f>SUM(Table39[[#This Row],[RN Hours Contract (W/ Admin, DON)]], Table39[[#This Row],[LPN Contract Hours (w/ Admin)]], Table39[[#This Row],[CNA/NA/Med Aide Contract Hours]])</f>
        <v>0.44666666666666671</v>
      </c>
      <c r="H139" s="4">
        <f>Table39[[#This Row],[Total Contract Hours]]/Table39[[#This Row],[Total Hours Nurse Staffing]]</f>
        <v>1.5286217307648431E-3</v>
      </c>
      <c r="I139" s="3">
        <f>SUM(Table39[[#This Row],[RN Hours]], Table39[[#This Row],[RN Admin Hours]], Table39[[#This Row],[RN DON Hours]])</f>
        <v>62.013888888888886</v>
      </c>
      <c r="J139" s="3">
        <f t="shared" si="9"/>
        <v>0</v>
      </c>
      <c r="K139" s="4">
        <f>Table39[[#This Row],[RN Hours Contract (W/ Admin, DON)]]/Table39[[#This Row],[RN Hours (w/ Admin, DON)]]</f>
        <v>0</v>
      </c>
      <c r="L139" s="3">
        <v>43.863888888888887</v>
      </c>
      <c r="M139" s="3">
        <v>0</v>
      </c>
      <c r="N139" s="4">
        <f>Table39[[#This Row],[RN Hours Contract]]/Table39[[#This Row],[RN Hours]]</f>
        <v>0</v>
      </c>
      <c r="O139" s="3">
        <v>13.083333333333334</v>
      </c>
      <c r="P139" s="3">
        <v>0</v>
      </c>
      <c r="Q139" s="4">
        <f>Table39[[#This Row],[RN Admin Hours Contract]]/Table39[[#This Row],[RN Admin Hours]]</f>
        <v>0</v>
      </c>
      <c r="R139" s="3">
        <v>5.0666666666666664</v>
      </c>
      <c r="S139" s="3">
        <v>0</v>
      </c>
      <c r="T139" s="4">
        <f>Table39[[#This Row],[RN DON Hours Contract]]/Table39[[#This Row],[RN DON Hours]]</f>
        <v>0</v>
      </c>
      <c r="U139" s="3">
        <f>SUM(Table39[[#This Row],[LPN Hours]], Table39[[#This Row],[LPN Admin Hours]])</f>
        <v>52.386111111111113</v>
      </c>
      <c r="V139" s="3">
        <f>Table39[[#This Row],[LPN Hours Contract]]+Table39[[#This Row],[LPN Admin Hours Contract]]</f>
        <v>0</v>
      </c>
      <c r="W139" s="4">
        <f t="shared" si="10"/>
        <v>0</v>
      </c>
      <c r="X139" s="3">
        <v>52.386111111111113</v>
      </c>
      <c r="Y139" s="3">
        <v>0</v>
      </c>
      <c r="Z139" s="4">
        <f>Table39[[#This Row],[LPN Hours Contract]]/Table39[[#This Row],[LPN Hours]]</f>
        <v>0</v>
      </c>
      <c r="AA139" s="3">
        <v>0</v>
      </c>
      <c r="AB139" s="3">
        <v>0</v>
      </c>
      <c r="AC139" s="4">
        <v>0</v>
      </c>
      <c r="AD139" s="3">
        <f>SUM(Table39[[#This Row],[CNA Hours]], Table39[[#This Row],[NA in Training Hours]], Table39[[#This Row],[Med Aide/Tech Hours]])</f>
        <v>177.80222222222224</v>
      </c>
      <c r="AE139" s="3">
        <f>SUM(Table39[[#This Row],[CNA Hours Contract]], Table39[[#This Row],[NA in Training Hours Contract]], Table39[[#This Row],[Med Aide/Tech Hours Contract]])</f>
        <v>0.44666666666666671</v>
      </c>
      <c r="AF139" s="4">
        <f>Table39[[#This Row],[CNA/NA/Med Aide Contract Hours]]/Table39[[#This Row],[Total CNA, NA in Training, Med Aide/Tech Hours]]</f>
        <v>2.5121545787454226E-3</v>
      </c>
      <c r="AG139" s="3">
        <v>174.89388888888891</v>
      </c>
      <c r="AH139" s="3">
        <v>0.44666666666666671</v>
      </c>
      <c r="AI139" s="4">
        <f>Table39[[#This Row],[CNA Hours Contract]]/Table39[[#This Row],[CNA Hours]]</f>
        <v>2.5539295255218243E-3</v>
      </c>
      <c r="AJ139" s="3">
        <v>2.9083333333333332</v>
      </c>
      <c r="AK139" s="3">
        <v>0</v>
      </c>
      <c r="AL139" s="4">
        <f>Table39[[#This Row],[NA in Training Hours Contract]]/Table39[[#This Row],[NA in Training Hours]]</f>
        <v>0</v>
      </c>
      <c r="AM139" s="3">
        <v>0</v>
      </c>
      <c r="AN139" s="3">
        <v>0</v>
      </c>
      <c r="AO139" s="4">
        <v>0</v>
      </c>
      <c r="AP139" s="1" t="s">
        <v>137</v>
      </c>
      <c r="AQ139" s="1">
        <v>4</v>
      </c>
    </row>
    <row r="140" spans="1:43" x14ac:dyDescent="0.2">
      <c r="A140" s="1" t="s">
        <v>407</v>
      </c>
      <c r="B140" s="1" t="s">
        <v>548</v>
      </c>
      <c r="C140" s="1" t="s">
        <v>908</v>
      </c>
      <c r="D140" s="1" t="s">
        <v>1036</v>
      </c>
      <c r="E140" s="3">
        <v>72.477777777777774</v>
      </c>
      <c r="F140" s="3">
        <f t="shared" si="8"/>
        <v>252.08699999999999</v>
      </c>
      <c r="G140" s="3">
        <f>SUM(Table39[[#This Row],[RN Hours Contract (W/ Admin, DON)]], Table39[[#This Row],[LPN Contract Hours (w/ Admin)]], Table39[[#This Row],[CNA/NA/Med Aide Contract Hours]])</f>
        <v>22.731444444444442</v>
      </c>
      <c r="H140" s="4">
        <f>Table39[[#This Row],[Total Contract Hours]]/Table39[[#This Row],[Total Hours Nurse Staffing]]</f>
        <v>9.0173013461401982E-2</v>
      </c>
      <c r="I140" s="3">
        <f>SUM(Table39[[#This Row],[RN Hours]], Table39[[#This Row],[RN Admin Hours]], Table39[[#This Row],[RN DON Hours]])</f>
        <v>48.95</v>
      </c>
      <c r="J140" s="3">
        <f t="shared" si="9"/>
        <v>0</v>
      </c>
      <c r="K140" s="4">
        <f>Table39[[#This Row],[RN Hours Contract (W/ Admin, DON)]]/Table39[[#This Row],[RN Hours (w/ Admin, DON)]]</f>
        <v>0</v>
      </c>
      <c r="L140" s="3">
        <v>23.15</v>
      </c>
      <c r="M140" s="3">
        <v>0</v>
      </c>
      <c r="N140" s="4">
        <f>Table39[[#This Row],[RN Hours Contract]]/Table39[[#This Row],[RN Hours]]</f>
        <v>0</v>
      </c>
      <c r="O140" s="3">
        <v>20.333333333333332</v>
      </c>
      <c r="P140" s="3">
        <v>0</v>
      </c>
      <c r="Q140" s="4">
        <f>Table39[[#This Row],[RN Admin Hours Contract]]/Table39[[#This Row],[RN Admin Hours]]</f>
        <v>0</v>
      </c>
      <c r="R140" s="3">
        <v>5.4666666666666668</v>
      </c>
      <c r="S140" s="3">
        <v>0</v>
      </c>
      <c r="T140" s="4">
        <f>Table39[[#This Row],[RN DON Hours Contract]]/Table39[[#This Row],[RN DON Hours]]</f>
        <v>0</v>
      </c>
      <c r="U140" s="3">
        <f>SUM(Table39[[#This Row],[LPN Hours]], Table39[[#This Row],[LPN Admin Hours]])</f>
        <v>67.055555555555557</v>
      </c>
      <c r="V140" s="3">
        <f>Table39[[#This Row],[LPN Hours Contract]]+Table39[[#This Row],[LPN Admin Hours Contract]]</f>
        <v>0</v>
      </c>
      <c r="W140" s="4">
        <f t="shared" si="10"/>
        <v>0</v>
      </c>
      <c r="X140" s="3">
        <v>61.894444444444446</v>
      </c>
      <c r="Y140" s="3">
        <v>0</v>
      </c>
      <c r="Z140" s="4">
        <f>Table39[[#This Row],[LPN Hours Contract]]/Table39[[#This Row],[LPN Hours]]</f>
        <v>0</v>
      </c>
      <c r="AA140" s="3">
        <v>5.1611111111111114</v>
      </c>
      <c r="AB140" s="3">
        <v>0</v>
      </c>
      <c r="AC140" s="4">
        <f>Table39[[#This Row],[LPN Admin Hours Contract]]/Table39[[#This Row],[LPN Admin Hours]]</f>
        <v>0</v>
      </c>
      <c r="AD140" s="3">
        <f>SUM(Table39[[#This Row],[CNA Hours]], Table39[[#This Row],[NA in Training Hours]], Table39[[#This Row],[Med Aide/Tech Hours]])</f>
        <v>136.08144444444443</v>
      </c>
      <c r="AE140" s="3">
        <f>SUM(Table39[[#This Row],[CNA Hours Contract]], Table39[[#This Row],[NA in Training Hours Contract]], Table39[[#This Row],[Med Aide/Tech Hours Contract]])</f>
        <v>22.731444444444442</v>
      </c>
      <c r="AF140" s="4">
        <f>Table39[[#This Row],[CNA/NA/Med Aide Contract Hours]]/Table39[[#This Row],[Total CNA, NA in Training, Med Aide/Tech Hours]]</f>
        <v>0.16704293915490151</v>
      </c>
      <c r="AG140" s="3">
        <v>129.41477777777777</v>
      </c>
      <c r="AH140" s="3">
        <v>22.731444444444442</v>
      </c>
      <c r="AI140" s="4">
        <f>Table39[[#This Row],[CNA Hours Contract]]/Table39[[#This Row],[CNA Hours]]</f>
        <v>0.17564798112528793</v>
      </c>
      <c r="AJ140" s="3">
        <v>6.666666666666667</v>
      </c>
      <c r="AK140" s="3">
        <v>0</v>
      </c>
      <c r="AL140" s="4">
        <f>Table39[[#This Row],[NA in Training Hours Contract]]/Table39[[#This Row],[NA in Training Hours]]</f>
        <v>0</v>
      </c>
      <c r="AM140" s="3">
        <v>0</v>
      </c>
      <c r="AN140" s="3">
        <v>0</v>
      </c>
      <c r="AO140" s="4">
        <v>0</v>
      </c>
      <c r="AP140" s="1" t="s">
        <v>138</v>
      </c>
      <c r="AQ140" s="1">
        <v>4</v>
      </c>
    </row>
    <row r="141" spans="1:43" x14ac:dyDescent="0.2">
      <c r="A141" s="1" t="s">
        <v>407</v>
      </c>
      <c r="B141" s="1" t="s">
        <v>549</v>
      </c>
      <c r="C141" s="1" t="s">
        <v>934</v>
      </c>
      <c r="D141" s="1" t="s">
        <v>1025</v>
      </c>
      <c r="E141" s="3">
        <v>74.766666666666666</v>
      </c>
      <c r="F141" s="3">
        <f t="shared" si="8"/>
        <v>253.04022222222221</v>
      </c>
      <c r="G141" s="3">
        <f>SUM(Table39[[#This Row],[RN Hours Contract (W/ Admin, DON)]], Table39[[#This Row],[LPN Contract Hours (w/ Admin)]], Table39[[#This Row],[CNA/NA/Med Aide Contract Hours]])</f>
        <v>27.577111111111115</v>
      </c>
      <c r="H141" s="4">
        <f>Table39[[#This Row],[Total Contract Hours]]/Table39[[#This Row],[Total Hours Nurse Staffing]]</f>
        <v>0.10898311291748965</v>
      </c>
      <c r="I141" s="3">
        <f>SUM(Table39[[#This Row],[RN Hours]], Table39[[#This Row],[RN Admin Hours]], Table39[[#This Row],[RN DON Hours]])</f>
        <v>46.574666666666673</v>
      </c>
      <c r="J141" s="3">
        <f t="shared" si="9"/>
        <v>7.4476666666666684</v>
      </c>
      <c r="K141" s="4">
        <f>Table39[[#This Row],[RN Hours Contract (W/ Admin, DON)]]/Table39[[#This Row],[RN Hours (w/ Admin, DON)]]</f>
        <v>0.15990810454896798</v>
      </c>
      <c r="L141" s="3">
        <v>26.252111111111113</v>
      </c>
      <c r="M141" s="3">
        <v>7.4476666666666684</v>
      </c>
      <c r="N141" s="4">
        <f>Table39[[#This Row],[RN Hours Contract]]/Table39[[#This Row],[RN Hours]]</f>
        <v>0.28369781901138114</v>
      </c>
      <c r="O141" s="3">
        <v>16.500333333333337</v>
      </c>
      <c r="P141" s="3">
        <v>0</v>
      </c>
      <c r="Q141" s="4">
        <f>Table39[[#This Row],[RN Admin Hours Contract]]/Table39[[#This Row],[RN Admin Hours]]</f>
        <v>0</v>
      </c>
      <c r="R141" s="3">
        <v>3.8222222222222224</v>
      </c>
      <c r="S141" s="3">
        <v>0</v>
      </c>
      <c r="T141" s="4">
        <f>Table39[[#This Row],[RN DON Hours Contract]]/Table39[[#This Row],[RN DON Hours]]</f>
        <v>0</v>
      </c>
      <c r="U141" s="3">
        <f>SUM(Table39[[#This Row],[LPN Hours]], Table39[[#This Row],[LPN Admin Hours]])</f>
        <v>75.669777777777767</v>
      </c>
      <c r="V141" s="3">
        <f>Table39[[#This Row],[LPN Hours Contract]]+Table39[[#This Row],[LPN Admin Hours Contract]]</f>
        <v>13.743777777777778</v>
      </c>
      <c r="W141" s="4">
        <f t="shared" si="10"/>
        <v>0.18162836182946959</v>
      </c>
      <c r="X141" s="3">
        <v>66.663333333333327</v>
      </c>
      <c r="Y141" s="3">
        <v>13.677111111111111</v>
      </c>
      <c r="Z141" s="4">
        <f>Table39[[#This Row],[LPN Hours Contract]]/Table39[[#This Row],[LPN Hours]]</f>
        <v>0.20516692501291733</v>
      </c>
      <c r="AA141" s="3">
        <v>9.006444444444444</v>
      </c>
      <c r="AB141" s="3">
        <v>6.6666666666666666E-2</v>
      </c>
      <c r="AC141" s="4">
        <f>Table39[[#This Row],[LPN Admin Hours Contract]]/Table39[[#This Row],[LPN Admin Hours]]</f>
        <v>7.4021071331639076E-3</v>
      </c>
      <c r="AD141" s="3">
        <f>SUM(Table39[[#This Row],[CNA Hours]], Table39[[#This Row],[NA in Training Hours]], Table39[[#This Row],[Med Aide/Tech Hours]])</f>
        <v>130.79577777777777</v>
      </c>
      <c r="AE141" s="3">
        <f>SUM(Table39[[#This Row],[CNA Hours Contract]], Table39[[#This Row],[NA in Training Hours Contract]], Table39[[#This Row],[Med Aide/Tech Hours Contract]])</f>
        <v>6.3856666666666673</v>
      </c>
      <c r="AF141" s="4">
        <f>Table39[[#This Row],[CNA/NA/Med Aide Contract Hours]]/Table39[[#This Row],[Total CNA, NA in Training, Med Aide/Tech Hours]]</f>
        <v>4.8821657511880272E-2</v>
      </c>
      <c r="AG141" s="3">
        <v>124.62366666666665</v>
      </c>
      <c r="AH141" s="3">
        <v>6.3856666666666673</v>
      </c>
      <c r="AI141" s="4">
        <f>Table39[[#This Row],[CNA Hours Contract]]/Table39[[#This Row],[CNA Hours]]</f>
        <v>5.1239598685107975E-2</v>
      </c>
      <c r="AJ141" s="3">
        <v>0.10066666666666665</v>
      </c>
      <c r="AK141" s="3">
        <v>0</v>
      </c>
      <c r="AL141" s="4">
        <f>Table39[[#This Row],[NA in Training Hours Contract]]/Table39[[#This Row],[NA in Training Hours]]</f>
        <v>0</v>
      </c>
      <c r="AM141" s="3">
        <v>6.0714444444444462</v>
      </c>
      <c r="AN141" s="3">
        <v>0</v>
      </c>
      <c r="AO141" s="4">
        <f>Table39[[#This Row],[Med Aide/Tech Hours Contract]]/Table39[[#This Row],[Med Aide/Tech Hours]]</f>
        <v>0</v>
      </c>
      <c r="AP141" s="1" t="s">
        <v>139</v>
      </c>
      <c r="AQ141" s="1">
        <v>4</v>
      </c>
    </row>
    <row r="142" spans="1:43" x14ac:dyDescent="0.2">
      <c r="A142" s="1" t="s">
        <v>407</v>
      </c>
      <c r="B142" s="1" t="s">
        <v>550</v>
      </c>
      <c r="C142" s="1" t="s">
        <v>941</v>
      </c>
      <c r="D142" s="1" t="s">
        <v>1085</v>
      </c>
      <c r="E142" s="3">
        <v>75.7</v>
      </c>
      <c r="F142" s="3">
        <f t="shared" si="8"/>
        <v>229.84944444444443</v>
      </c>
      <c r="G142" s="3">
        <f>SUM(Table39[[#This Row],[RN Hours Contract (W/ Admin, DON)]], Table39[[#This Row],[LPN Contract Hours (w/ Admin)]], Table39[[#This Row],[CNA/NA/Med Aide Contract Hours]])</f>
        <v>0</v>
      </c>
      <c r="H142" s="4">
        <f>Table39[[#This Row],[Total Contract Hours]]/Table39[[#This Row],[Total Hours Nurse Staffing]]</f>
        <v>0</v>
      </c>
      <c r="I142" s="3">
        <f>SUM(Table39[[#This Row],[RN Hours]], Table39[[#This Row],[RN Admin Hours]], Table39[[#This Row],[RN DON Hours]])</f>
        <v>85.161999999999992</v>
      </c>
      <c r="J142" s="3">
        <f t="shared" si="9"/>
        <v>0</v>
      </c>
      <c r="K142" s="4">
        <f>Table39[[#This Row],[RN Hours Contract (W/ Admin, DON)]]/Table39[[#This Row],[RN Hours (w/ Admin, DON)]]</f>
        <v>0</v>
      </c>
      <c r="L142" s="3">
        <v>56.217888888888886</v>
      </c>
      <c r="M142" s="3">
        <v>0</v>
      </c>
      <c r="N142" s="4">
        <f>Table39[[#This Row],[RN Hours Contract]]/Table39[[#This Row],[RN Hours]]</f>
        <v>0</v>
      </c>
      <c r="O142" s="3">
        <v>23.788555555555558</v>
      </c>
      <c r="P142" s="3">
        <v>0</v>
      </c>
      <c r="Q142" s="4">
        <f>Table39[[#This Row],[RN Admin Hours Contract]]/Table39[[#This Row],[RN Admin Hours]]</f>
        <v>0</v>
      </c>
      <c r="R142" s="3">
        <v>5.1555555555555559</v>
      </c>
      <c r="S142" s="3">
        <v>0</v>
      </c>
      <c r="T142" s="4">
        <f>Table39[[#This Row],[RN DON Hours Contract]]/Table39[[#This Row],[RN DON Hours]]</f>
        <v>0</v>
      </c>
      <c r="U142" s="3">
        <f>SUM(Table39[[#This Row],[LPN Hours]], Table39[[#This Row],[LPN Admin Hours]])</f>
        <v>27.981333333333335</v>
      </c>
      <c r="V142" s="3">
        <f>Table39[[#This Row],[LPN Hours Contract]]+Table39[[#This Row],[LPN Admin Hours Contract]]</f>
        <v>0</v>
      </c>
      <c r="W142" s="4">
        <f t="shared" si="10"/>
        <v>0</v>
      </c>
      <c r="X142" s="3">
        <v>27.981333333333335</v>
      </c>
      <c r="Y142" s="3">
        <v>0</v>
      </c>
      <c r="Z142" s="4">
        <f>Table39[[#This Row],[LPN Hours Contract]]/Table39[[#This Row],[LPN Hours]]</f>
        <v>0</v>
      </c>
      <c r="AA142" s="3">
        <v>0</v>
      </c>
      <c r="AB142" s="3">
        <v>0</v>
      </c>
      <c r="AC142" s="4">
        <v>0</v>
      </c>
      <c r="AD142" s="3">
        <f>SUM(Table39[[#This Row],[CNA Hours]], Table39[[#This Row],[NA in Training Hours]], Table39[[#This Row],[Med Aide/Tech Hours]])</f>
        <v>116.7061111111111</v>
      </c>
      <c r="AE142" s="3">
        <f>SUM(Table39[[#This Row],[CNA Hours Contract]], Table39[[#This Row],[NA in Training Hours Contract]], Table39[[#This Row],[Med Aide/Tech Hours Contract]])</f>
        <v>0</v>
      </c>
      <c r="AF142" s="4">
        <f>Table39[[#This Row],[CNA/NA/Med Aide Contract Hours]]/Table39[[#This Row],[Total CNA, NA in Training, Med Aide/Tech Hours]]</f>
        <v>0</v>
      </c>
      <c r="AG142" s="3">
        <v>116.7061111111111</v>
      </c>
      <c r="AH142" s="3">
        <v>0</v>
      </c>
      <c r="AI142" s="4">
        <f>Table39[[#This Row],[CNA Hours Contract]]/Table39[[#This Row],[CNA Hours]]</f>
        <v>0</v>
      </c>
      <c r="AJ142" s="3">
        <v>0</v>
      </c>
      <c r="AK142" s="3">
        <v>0</v>
      </c>
      <c r="AL142" s="4">
        <v>0</v>
      </c>
      <c r="AM142" s="3">
        <v>0</v>
      </c>
      <c r="AN142" s="3">
        <v>0</v>
      </c>
      <c r="AO142" s="4">
        <v>0</v>
      </c>
      <c r="AP142" s="1" t="s">
        <v>140</v>
      </c>
      <c r="AQ142" s="1">
        <v>4</v>
      </c>
    </row>
    <row r="143" spans="1:43" x14ac:dyDescent="0.2">
      <c r="A143" s="1" t="s">
        <v>407</v>
      </c>
      <c r="B143" s="1" t="s">
        <v>551</v>
      </c>
      <c r="C143" s="1" t="s">
        <v>848</v>
      </c>
      <c r="D143" s="1" t="s">
        <v>1041</v>
      </c>
      <c r="E143" s="3">
        <v>82.1</v>
      </c>
      <c r="F143" s="3">
        <f t="shared" si="8"/>
        <v>273.86177777777777</v>
      </c>
      <c r="G143" s="3">
        <f>SUM(Table39[[#This Row],[RN Hours Contract (W/ Admin, DON)]], Table39[[#This Row],[LPN Contract Hours (w/ Admin)]], Table39[[#This Row],[CNA/NA/Med Aide Contract Hours]])</f>
        <v>0</v>
      </c>
      <c r="H143" s="4">
        <f>Table39[[#This Row],[Total Contract Hours]]/Table39[[#This Row],[Total Hours Nurse Staffing]]</f>
        <v>0</v>
      </c>
      <c r="I143" s="3">
        <f>SUM(Table39[[#This Row],[RN Hours]], Table39[[#This Row],[RN Admin Hours]], Table39[[#This Row],[RN DON Hours]])</f>
        <v>27.723444444444446</v>
      </c>
      <c r="J143" s="3">
        <f t="shared" si="9"/>
        <v>0</v>
      </c>
      <c r="K143" s="4">
        <f>Table39[[#This Row],[RN Hours Contract (W/ Admin, DON)]]/Table39[[#This Row],[RN Hours (w/ Admin, DON)]]</f>
        <v>0</v>
      </c>
      <c r="L143" s="3">
        <v>18.529555555555557</v>
      </c>
      <c r="M143" s="3">
        <v>0</v>
      </c>
      <c r="N143" s="4">
        <f>Table39[[#This Row],[RN Hours Contract]]/Table39[[#This Row],[RN Hours]]</f>
        <v>0</v>
      </c>
      <c r="O143" s="3">
        <v>5.4605555555555556</v>
      </c>
      <c r="P143" s="3">
        <v>0</v>
      </c>
      <c r="Q143" s="4">
        <f>Table39[[#This Row],[RN Admin Hours Contract]]/Table39[[#This Row],[RN Admin Hours]]</f>
        <v>0</v>
      </c>
      <c r="R143" s="3">
        <v>3.7333333333333334</v>
      </c>
      <c r="S143" s="3">
        <v>0</v>
      </c>
      <c r="T143" s="4">
        <f>Table39[[#This Row],[RN DON Hours Contract]]/Table39[[#This Row],[RN DON Hours]]</f>
        <v>0</v>
      </c>
      <c r="U143" s="3">
        <f>SUM(Table39[[#This Row],[LPN Hours]], Table39[[#This Row],[LPN Admin Hours]])</f>
        <v>82.458777777777769</v>
      </c>
      <c r="V143" s="3">
        <f>Table39[[#This Row],[LPN Hours Contract]]+Table39[[#This Row],[LPN Admin Hours Contract]]</f>
        <v>0</v>
      </c>
      <c r="W143" s="4">
        <f t="shared" si="10"/>
        <v>0</v>
      </c>
      <c r="X143" s="3">
        <v>80.891777777777776</v>
      </c>
      <c r="Y143" s="3">
        <v>0</v>
      </c>
      <c r="Z143" s="4">
        <f>Table39[[#This Row],[LPN Hours Contract]]/Table39[[#This Row],[LPN Hours]]</f>
        <v>0</v>
      </c>
      <c r="AA143" s="3">
        <v>1.5669999999999999</v>
      </c>
      <c r="AB143" s="3">
        <v>0</v>
      </c>
      <c r="AC143" s="4">
        <f>Table39[[#This Row],[LPN Admin Hours Contract]]/Table39[[#This Row],[LPN Admin Hours]]</f>
        <v>0</v>
      </c>
      <c r="AD143" s="3">
        <f>SUM(Table39[[#This Row],[CNA Hours]], Table39[[#This Row],[NA in Training Hours]], Table39[[#This Row],[Med Aide/Tech Hours]])</f>
        <v>163.67955555555557</v>
      </c>
      <c r="AE143" s="3">
        <f>SUM(Table39[[#This Row],[CNA Hours Contract]], Table39[[#This Row],[NA in Training Hours Contract]], Table39[[#This Row],[Med Aide/Tech Hours Contract]])</f>
        <v>0</v>
      </c>
      <c r="AF143" s="4">
        <f>Table39[[#This Row],[CNA/NA/Med Aide Contract Hours]]/Table39[[#This Row],[Total CNA, NA in Training, Med Aide/Tech Hours]]</f>
        <v>0</v>
      </c>
      <c r="AG143" s="3">
        <v>159.41077777777778</v>
      </c>
      <c r="AH143" s="3">
        <v>0</v>
      </c>
      <c r="AI143" s="4">
        <f>Table39[[#This Row],[CNA Hours Contract]]/Table39[[#This Row],[CNA Hours]]</f>
        <v>0</v>
      </c>
      <c r="AJ143" s="3">
        <v>0</v>
      </c>
      <c r="AK143" s="3">
        <v>0</v>
      </c>
      <c r="AL143" s="4">
        <v>0</v>
      </c>
      <c r="AM143" s="3">
        <v>4.2687777777777773</v>
      </c>
      <c r="AN143" s="3">
        <v>0</v>
      </c>
      <c r="AO143" s="4">
        <f>Table39[[#This Row],[Med Aide/Tech Hours Contract]]/Table39[[#This Row],[Med Aide/Tech Hours]]</f>
        <v>0</v>
      </c>
      <c r="AP143" s="1" t="s">
        <v>141</v>
      </c>
      <c r="AQ143" s="1">
        <v>4</v>
      </c>
    </row>
    <row r="144" spans="1:43" x14ac:dyDescent="0.2">
      <c r="A144" s="1" t="s">
        <v>407</v>
      </c>
      <c r="B144" s="1" t="s">
        <v>552</v>
      </c>
      <c r="C144" s="1" t="s">
        <v>840</v>
      </c>
      <c r="D144" s="1" t="s">
        <v>1083</v>
      </c>
      <c r="E144" s="3">
        <v>91.75555555555556</v>
      </c>
      <c r="F144" s="3">
        <f t="shared" si="8"/>
        <v>320.49677777777777</v>
      </c>
      <c r="G144" s="3">
        <f>SUM(Table39[[#This Row],[RN Hours Contract (W/ Admin, DON)]], Table39[[#This Row],[LPN Contract Hours (w/ Admin)]], Table39[[#This Row],[CNA/NA/Med Aide Contract Hours]])</f>
        <v>0</v>
      </c>
      <c r="H144" s="4">
        <f>Table39[[#This Row],[Total Contract Hours]]/Table39[[#This Row],[Total Hours Nurse Staffing]]</f>
        <v>0</v>
      </c>
      <c r="I144" s="3">
        <f>SUM(Table39[[#This Row],[RN Hours]], Table39[[#This Row],[RN Admin Hours]], Table39[[#This Row],[RN DON Hours]])</f>
        <v>54.908333333333339</v>
      </c>
      <c r="J144" s="3">
        <f t="shared" si="9"/>
        <v>0</v>
      </c>
      <c r="K144" s="4">
        <f>Table39[[#This Row],[RN Hours Contract (W/ Admin, DON)]]/Table39[[#This Row],[RN Hours (w/ Admin, DON)]]</f>
        <v>0</v>
      </c>
      <c r="L144" s="3">
        <v>26.336111111111112</v>
      </c>
      <c r="M144" s="3">
        <v>0</v>
      </c>
      <c r="N144" s="4">
        <f>Table39[[#This Row],[RN Hours Contract]]/Table39[[#This Row],[RN Hours]]</f>
        <v>0</v>
      </c>
      <c r="O144" s="3">
        <v>23.327777777777779</v>
      </c>
      <c r="P144" s="3">
        <v>0</v>
      </c>
      <c r="Q144" s="4">
        <f>Table39[[#This Row],[RN Admin Hours Contract]]/Table39[[#This Row],[RN Admin Hours]]</f>
        <v>0</v>
      </c>
      <c r="R144" s="3">
        <v>5.2444444444444445</v>
      </c>
      <c r="S144" s="3">
        <v>0</v>
      </c>
      <c r="T144" s="4">
        <f>Table39[[#This Row],[RN DON Hours Contract]]/Table39[[#This Row],[RN DON Hours]]</f>
        <v>0</v>
      </c>
      <c r="U144" s="3">
        <f>SUM(Table39[[#This Row],[LPN Hours]], Table39[[#This Row],[LPN Admin Hours]])</f>
        <v>92.525333333333336</v>
      </c>
      <c r="V144" s="3">
        <f>Table39[[#This Row],[LPN Hours Contract]]+Table39[[#This Row],[LPN Admin Hours Contract]]</f>
        <v>0</v>
      </c>
      <c r="W144" s="4">
        <f t="shared" si="10"/>
        <v>0</v>
      </c>
      <c r="X144" s="3">
        <v>77.042000000000002</v>
      </c>
      <c r="Y144" s="3">
        <v>0</v>
      </c>
      <c r="Z144" s="4">
        <f>Table39[[#This Row],[LPN Hours Contract]]/Table39[[#This Row],[LPN Hours]]</f>
        <v>0</v>
      </c>
      <c r="AA144" s="3">
        <v>15.483333333333333</v>
      </c>
      <c r="AB144" s="3">
        <v>0</v>
      </c>
      <c r="AC144" s="4">
        <f>Table39[[#This Row],[LPN Admin Hours Contract]]/Table39[[#This Row],[LPN Admin Hours]]</f>
        <v>0</v>
      </c>
      <c r="AD144" s="3">
        <f>SUM(Table39[[#This Row],[CNA Hours]], Table39[[#This Row],[NA in Training Hours]], Table39[[#This Row],[Med Aide/Tech Hours]])</f>
        <v>173.06311111111111</v>
      </c>
      <c r="AE144" s="3">
        <f>SUM(Table39[[#This Row],[CNA Hours Contract]], Table39[[#This Row],[NA in Training Hours Contract]], Table39[[#This Row],[Med Aide/Tech Hours Contract]])</f>
        <v>0</v>
      </c>
      <c r="AF144" s="4">
        <f>Table39[[#This Row],[CNA/NA/Med Aide Contract Hours]]/Table39[[#This Row],[Total CNA, NA in Training, Med Aide/Tech Hours]]</f>
        <v>0</v>
      </c>
      <c r="AG144" s="3">
        <v>165.46866666666668</v>
      </c>
      <c r="AH144" s="3">
        <v>0</v>
      </c>
      <c r="AI144" s="4">
        <f>Table39[[#This Row],[CNA Hours Contract]]/Table39[[#This Row],[CNA Hours]]</f>
        <v>0</v>
      </c>
      <c r="AJ144" s="3">
        <v>7.5944444444444441</v>
      </c>
      <c r="AK144" s="3">
        <v>0</v>
      </c>
      <c r="AL144" s="4">
        <f>Table39[[#This Row],[NA in Training Hours Contract]]/Table39[[#This Row],[NA in Training Hours]]</f>
        <v>0</v>
      </c>
      <c r="AM144" s="3">
        <v>0</v>
      </c>
      <c r="AN144" s="3">
        <v>0</v>
      </c>
      <c r="AO144" s="4">
        <v>0</v>
      </c>
      <c r="AP144" s="1" t="s">
        <v>142</v>
      </c>
      <c r="AQ144" s="1">
        <v>4</v>
      </c>
    </row>
    <row r="145" spans="1:43" x14ac:dyDescent="0.2">
      <c r="A145" s="1" t="s">
        <v>407</v>
      </c>
      <c r="B145" s="1" t="s">
        <v>553</v>
      </c>
      <c r="C145" s="1" t="s">
        <v>878</v>
      </c>
      <c r="D145" s="1" t="s">
        <v>1024</v>
      </c>
      <c r="E145" s="3">
        <v>71.599999999999994</v>
      </c>
      <c r="F145" s="3">
        <f t="shared" si="8"/>
        <v>212.06733333333335</v>
      </c>
      <c r="G145" s="3">
        <f>SUM(Table39[[#This Row],[RN Hours Contract (W/ Admin, DON)]], Table39[[#This Row],[LPN Contract Hours (w/ Admin)]], Table39[[#This Row],[CNA/NA/Med Aide Contract Hours]])</f>
        <v>4.822222222222222</v>
      </c>
      <c r="H145" s="4">
        <f>Table39[[#This Row],[Total Contract Hours]]/Table39[[#This Row],[Total Hours Nurse Staffing]]</f>
        <v>2.2739109067036356E-2</v>
      </c>
      <c r="I145" s="3">
        <f>SUM(Table39[[#This Row],[RN Hours]], Table39[[#This Row],[RN Admin Hours]], Table39[[#This Row],[RN DON Hours]])</f>
        <v>33.108555555555562</v>
      </c>
      <c r="J145" s="3">
        <f t="shared" si="9"/>
        <v>2.4861111111111112</v>
      </c>
      <c r="K145" s="4">
        <f>Table39[[#This Row],[RN Hours Contract (W/ Admin, DON)]]/Table39[[#This Row],[RN Hours (w/ Admin, DON)]]</f>
        <v>7.5089688130291918E-2</v>
      </c>
      <c r="L145" s="3">
        <v>12.126555555555557</v>
      </c>
      <c r="M145" s="3">
        <v>1.1916666666666667</v>
      </c>
      <c r="N145" s="4">
        <f>Table39[[#This Row],[RN Hours Contract]]/Table39[[#This Row],[RN Hours]]</f>
        <v>9.8269179669962153E-2</v>
      </c>
      <c r="O145" s="3">
        <v>15.22088888888889</v>
      </c>
      <c r="P145" s="3">
        <v>1.2944444444444445</v>
      </c>
      <c r="Q145" s="4">
        <f>Table39[[#This Row],[RN Admin Hours Contract]]/Table39[[#This Row],[RN Admin Hours]]</f>
        <v>8.5043945455076361E-2</v>
      </c>
      <c r="R145" s="3">
        <v>5.7611111111111111</v>
      </c>
      <c r="S145" s="3">
        <v>0</v>
      </c>
      <c r="T145" s="4">
        <f>Table39[[#This Row],[RN DON Hours Contract]]/Table39[[#This Row],[RN DON Hours]]</f>
        <v>0</v>
      </c>
      <c r="U145" s="3">
        <f>SUM(Table39[[#This Row],[LPN Hours]], Table39[[#This Row],[LPN Admin Hours]])</f>
        <v>69.001777777777775</v>
      </c>
      <c r="V145" s="3">
        <f>Table39[[#This Row],[LPN Hours Contract]]+Table39[[#This Row],[LPN Admin Hours Contract]]</f>
        <v>0.82499999999999996</v>
      </c>
      <c r="W145" s="4">
        <f t="shared" si="10"/>
        <v>1.1956213688536206E-2</v>
      </c>
      <c r="X145" s="3">
        <v>54.713333333333331</v>
      </c>
      <c r="Y145" s="3">
        <v>0.82499999999999996</v>
      </c>
      <c r="Z145" s="4">
        <f>Table39[[#This Row],[LPN Hours Contract]]/Table39[[#This Row],[LPN Hours]]</f>
        <v>1.5078591446326306E-2</v>
      </c>
      <c r="AA145" s="3">
        <v>14.288444444444444</v>
      </c>
      <c r="AB145" s="3">
        <v>0</v>
      </c>
      <c r="AC145" s="4">
        <f>Table39[[#This Row],[LPN Admin Hours Contract]]/Table39[[#This Row],[LPN Admin Hours]]</f>
        <v>0</v>
      </c>
      <c r="AD145" s="3">
        <f>SUM(Table39[[#This Row],[CNA Hours]], Table39[[#This Row],[NA in Training Hours]], Table39[[#This Row],[Med Aide/Tech Hours]])</f>
        <v>109.95700000000001</v>
      </c>
      <c r="AE145" s="3">
        <f>SUM(Table39[[#This Row],[CNA Hours Contract]], Table39[[#This Row],[NA in Training Hours Contract]], Table39[[#This Row],[Med Aide/Tech Hours Contract]])</f>
        <v>1.5111111111111111</v>
      </c>
      <c r="AF145" s="4">
        <f>Table39[[#This Row],[CNA/NA/Med Aide Contract Hours]]/Table39[[#This Row],[Total CNA, NA in Training, Med Aide/Tech Hours]]</f>
        <v>1.3742745901680757E-2</v>
      </c>
      <c r="AG145" s="3">
        <v>108.65922222222223</v>
      </c>
      <c r="AH145" s="3">
        <v>1.5111111111111111</v>
      </c>
      <c r="AI145" s="4">
        <f>Table39[[#This Row],[CNA Hours Contract]]/Table39[[#This Row],[CNA Hours]]</f>
        <v>1.3906883191384277E-2</v>
      </c>
      <c r="AJ145" s="3">
        <v>0</v>
      </c>
      <c r="AK145" s="3">
        <v>0</v>
      </c>
      <c r="AL145" s="4">
        <v>0</v>
      </c>
      <c r="AM145" s="3">
        <v>1.2977777777777777</v>
      </c>
      <c r="AN145" s="3">
        <v>0</v>
      </c>
      <c r="AO145" s="4">
        <f>Table39[[#This Row],[Med Aide/Tech Hours Contract]]/Table39[[#This Row],[Med Aide/Tech Hours]]</f>
        <v>0</v>
      </c>
      <c r="AP145" s="1" t="s">
        <v>143</v>
      </c>
      <c r="AQ145" s="1">
        <v>4</v>
      </c>
    </row>
    <row r="146" spans="1:43" x14ac:dyDescent="0.2">
      <c r="A146" s="1" t="s">
        <v>407</v>
      </c>
      <c r="B146" s="1" t="s">
        <v>554</v>
      </c>
      <c r="C146" s="1" t="s">
        <v>898</v>
      </c>
      <c r="D146" s="1" t="s">
        <v>1056</v>
      </c>
      <c r="E146" s="3">
        <v>105.62222222222222</v>
      </c>
      <c r="F146" s="3">
        <f t="shared" si="8"/>
        <v>422.37077777777779</v>
      </c>
      <c r="G146" s="3">
        <f>SUM(Table39[[#This Row],[RN Hours Contract (W/ Admin, DON)]], Table39[[#This Row],[LPN Contract Hours (w/ Admin)]], Table39[[#This Row],[CNA/NA/Med Aide Contract Hours]])</f>
        <v>36.275444444444439</v>
      </c>
      <c r="H146" s="4">
        <f>Table39[[#This Row],[Total Contract Hours]]/Table39[[#This Row],[Total Hours Nurse Staffing]]</f>
        <v>8.5885308248124265E-2</v>
      </c>
      <c r="I146" s="3">
        <f>SUM(Table39[[#This Row],[RN Hours]], Table39[[#This Row],[RN Admin Hours]], Table39[[#This Row],[RN DON Hours]])</f>
        <v>54.68611111111111</v>
      </c>
      <c r="J146" s="3">
        <f t="shared" si="9"/>
        <v>0</v>
      </c>
      <c r="K146" s="4">
        <f>Table39[[#This Row],[RN Hours Contract (W/ Admin, DON)]]/Table39[[#This Row],[RN Hours (w/ Admin, DON)]]</f>
        <v>0</v>
      </c>
      <c r="L146" s="3">
        <v>25.388888888888889</v>
      </c>
      <c r="M146" s="3">
        <v>0</v>
      </c>
      <c r="N146" s="4">
        <f>Table39[[#This Row],[RN Hours Contract]]/Table39[[#This Row],[RN Hours]]</f>
        <v>0</v>
      </c>
      <c r="O146" s="3">
        <v>23.697222222222223</v>
      </c>
      <c r="P146" s="3">
        <v>0</v>
      </c>
      <c r="Q146" s="4">
        <f>Table39[[#This Row],[RN Admin Hours Contract]]/Table39[[#This Row],[RN Admin Hours]]</f>
        <v>0</v>
      </c>
      <c r="R146" s="3">
        <v>5.6</v>
      </c>
      <c r="S146" s="3">
        <v>0</v>
      </c>
      <c r="T146" s="4">
        <f>Table39[[#This Row],[RN DON Hours Contract]]/Table39[[#This Row],[RN DON Hours]]</f>
        <v>0</v>
      </c>
      <c r="U146" s="3">
        <f>SUM(Table39[[#This Row],[LPN Hours]], Table39[[#This Row],[LPN Admin Hours]])</f>
        <v>112.31633333333333</v>
      </c>
      <c r="V146" s="3">
        <f>Table39[[#This Row],[LPN Hours Contract]]+Table39[[#This Row],[LPN Admin Hours Contract]]</f>
        <v>14.087666666666665</v>
      </c>
      <c r="W146" s="4">
        <f t="shared" si="10"/>
        <v>0.12542847730665471</v>
      </c>
      <c r="X146" s="3">
        <v>100.40244444444444</v>
      </c>
      <c r="Y146" s="3">
        <v>14.087666666666665</v>
      </c>
      <c r="Z146" s="4">
        <f>Table39[[#This Row],[LPN Hours Contract]]/Table39[[#This Row],[LPN Hours]]</f>
        <v>0.14031198886259963</v>
      </c>
      <c r="AA146" s="3">
        <v>11.91388888888889</v>
      </c>
      <c r="AB146" s="3">
        <v>0</v>
      </c>
      <c r="AC146" s="4">
        <f>Table39[[#This Row],[LPN Admin Hours Contract]]/Table39[[#This Row],[LPN Admin Hours]]</f>
        <v>0</v>
      </c>
      <c r="AD146" s="3">
        <f>SUM(Table39[[#This Row],[CNA Hours]], Table39[[#This Row],[NA in Training Hours]], Table39[[#This Row],[Med Aide/Tech Hours]])</f>
        <v>255.36833333333334</v>
      </c>
      <c r="AE146" s="3">
        <f>SUM(Table39[[#This Row],[CNA Hours Contract]], Table39[[#This Row],[NA in Training Hours Contract]], Table39[[#This Row],[Med Aide/Tech Hours Contract]])</f>
        <v>22.187777777777775</v>
      </c>
      <c r="AF146" s="4">
        <f>Table39[[#This Row],[CNA/NA/Med Aide Contract Hours]]/Table39[[#This Row],[Total CNA, NA in Training, Med Aide/Tech Hours]]</f>
        <v>8.6885392124230132E-2</v>
      </c>
      <c r="AG146" s="3">
        <v>205.51277777777779</v>
      </c>
      <c r="AH146" s="3">
        <v>22.187777777777775</v>
      </c>
      <c r="AI146" s="4">
        <f>Table39[[#This Row],[CNA Hours Contract]]/Table39[[#This Row],[CNA Hours]]</f>
        <v>0.10796300851798886</v>
      </c>
      <c r="AJ146" s="3">
        <v>0</v>
      </c>
      <c r="AK146" s="3">
        <v>0</v>
      </c>
      <c r="AL146" s="4">
        <v>0</v>
      </c>
      <c r="AM146" s="3">
        <v>49.855555555555554</v>
      </c>
      <c r="AN146" s="3">
        <v>0</v>
      </c>
      <c r="AO146" s="4">
        <f>Table39[[#This Row],[Med Aide/Tech Hours Contract]]/Table39[[#This Row],[Med Aide/Tech Hours]]</f>
        <v>0</v>
      </c>
      <c r="AP146" s="1" t="s">
        <v>144</v>
      </c>
      <c r="AQ146" s="1">
        <v>4</v>
      </c>
    </row>
    <row r="147" spans="1:43" x14ac:dyDescent="0.2">
      <c r="A147" s="1" t="s">
        <v>407</v>
      </c>
      <c r="B147" s="1" t="s">
        <v>555</v>
      </c>
      <c r="C147" s="1" t="s">
        <v>942</v>
      </c>
      <c r="D147" s="1" t="s">
        <v>1071</v>
      </c>
      <c r="E147" s="3">
        <v>84.4</v>
      </c>
      <c r="F147" s="3">
        <f t="shared" si="8"/>
        <v>274.38455555555561</v>
      </c>
      <c r="G147" s="3">
        <f>SUM(Table39[[#This Row],[RN Hours Contract (W/ Admin, DON)]], Table39[[#This Row],[LPN Contract Hours (w/ Admin)]], Table39[[#This Row],[CNA/NA/Med Aide Contract Hours]])</f>
        <v>0</v>
      </c>
      <c r="H147" s="4">
        <f>Table39[[#This Row],[Total Contract Hours]]/Table39[[#This Row],[Total Hours Nurse Staffing]]</f>
        <v>0</v>
      </c>
      <c r="I147" s="3">
        <f>SUM(Table39[[#This Row],[RN Hours]], Table39[[#This Row],[RN Admin Hours]], Table39[[#This Row],[RN DON Hours]])</f>
        <v>40.539444444444449</v>
      </c>
      <c r="J147" s="3">
        <f t="shared" si="9"/>
        <v>0</v>
      </c>
      <c r="K147" s="4">
        <f>Table39[[#This Row],[RN Hours Contract (W/ Admin, DON)]]/Table39[[#This Row],[RN Hours (w/ Admin, DON)]]</f>
        <v>0</v>
      </c>
      <c r="L147" s="3">
        <v>29.539444444444445</v>
      </c>
      <c r="M147" s="3">
        <v>0</v>
      </c>
      <c r="N147" s="4">
        <f>Table39[[#This Row],[RN Hours Contract]]/Table39[[#This Row],[RN Hours]]</f>
        <v>0</v>
      </c>
      <c r="O147" s="3">
        <v>5.5444444444444443</v>
      </c>
      <c r="P147" s="3">
        <v>0</v>
      </c>
      <c r="Q147" s="4">
        <f>Table39[[#This Row],[RN Admin Hours Contract]]/Table39[[#This Row],[RN Admin Hours]]</f>
        <v>0</v>
      </c>
      <c r="R147" s="3">
        <v>5.4555555555555557</v>
      </c>
      <c r="S147" s="3">
        <v>0</v>
      </c>
      <c r="T147" s="4">
        <f>Table39[[#This Row],[RN DON Hours Contract]]/Table39[[#This Row],[RN DON Hours]]</f>
        <v>0</v>
      </c>
      <c r="U147" s="3">
        <f>SUM(Table39[[#This Row],[LPN Hours]], Table39[[#This Row],[LPN Admin Hours]])</f>
        <v>88.63655555555556</v>
      </c>
      <c r="V147" s="3">
        <f>Table39[[#This Row],[LPN Hours Contract]]+Table39[[#This Row],[LPN Admin Hours Contract]]</f>
        <v>0</v>
      </c>
      <c r="W147" s="4">
        <f t="shared" si="10"/>
        <v>0</v>
      </c>
      <c r="X147" s="3">
        <v>78.693333333333328</v>
      </c>
      <c r="Y147" s="3">
        <v>0</v>
      </c>
      <c r="Z147" s="4">
        <f>Table39[[#This Row],[LPN Hours Contract]]/Table39[[#This Row],[LPN Hours]]</f>
        <v>0</v>
      </c>
      <c r="AA147" s="3">
        <v>9.9432222222222251</v>
      </c>
      <c r="AB147" s="3">
        <v>0</v>
      </c>
      <c r="AC147" s="4">
        <f>Table39[[#This Row],[LPN Admin Hours Contract]]/Table39[[#This Row],[LPN Admin Hours]]</f>
        <v>0</v>
      </c>
      <c r="AD147" s="3">
        <f>SUM(Table39[[#This Row],[CNA Hours]], Table39[[#This Row],[NA in Training Hours]], Table39[[#This Row],[Med Aide/Tech Hours]])</f>
        <v>145.20855555555556</v>
      </c>
      <c r="AE147" s="3">
        <f>SUM(Table39[[#This Row],[CNA Hours Contract]], Table39[[#This Row],[NA in Training Hours Contract]], Table39[[#This Row],[Med Aide/Tech Hours Contract]])</f>
        <v>0</v>
      </c>
      <c r="AF147" s="4">
        <f>Table39[[#This Row],[CNA/NA/Med Aide Contract Hours]]/Table39[[#This Row],[Total CNA, NA in Training, Med Aide/Tech Hours]]</f>
        <v>0</v>
      </c>
      <c r="AG147" s="3">
        <v>137.87744444444445</v>
      </c>
      <c r="AH147" s="3">
        <v>0</v>
      </c>
      <c r="AI147" s="4">
        <f>Table39[[#This Row],[CNA Hours Contract]]/Table39[[#This Row],[CNA Hours]]</f>
        <v>0</v>
      </c>
      <c r="AJ147" s="3">
        <v>2.0597777777777782</v>
      </c>
      <c r="AK147" s="3">
        <v>0</v>
      </c>
      <c r="AL147" s="4">
        <f>Table39[[#This Row],[NA in Training Hours Contract]]/Table39[[#This Row],[NA in Training Hours]]</f>
        <v>0</v>
      </c>
      <c r="AM147" s="3">
        <v>5.2713333333333336</v>
      </c>
      <c r="AN147" s="3">
        <v>0</v>
      </c>
      <c r="AO147" s="4">
        <f>Table39[[#This Row],[Med Aide/Tech Hours Contract]]/Table39[[#This Row],[Med Aide/Tech Hours]]</f>
        <v>0</v>
      </c>
      <c r="AP147" s="1" t="s">
        <v>145</v>
      </c>
      <c r="AQ147" s="1">
        <v>4</v>
      </c>
    </row>
    <row r="148" spans="1:43" x14ac:dyDescent="0.2">
      <c r="A148" s="1" t="s">
        <v>407</v>
      </c>
      <c r="B148" s="1" t="s">
        <v>556</v>
      </c>
      <c r="C148" s="1" t="s">
        <v>879</v>
      </c>
      <c r="D148" s="1" t="s">
        <v>1054</v>
      </c>
      <c r="E148" s="3">
        <v>94.3</v>
      </c>
      <c r="F148" s="3">
        <f t="shared" si="8"/>
        <v>368.60122222222219</v>
      </c>
      <c r="G148" s="3">
        <f>SUM(Table39[[#This Row],[RN Hours Contract (W/ Admin, DON)]], Table39[[#This Row],[LPN Contract Hours (w/ Admin)]], Table39[[#This Row],[CNA/NA/Med Aide Contract Hours]])</f>
        <v>51.718222222222231</v>
      </c>
      <c r="H148" s="4">
        <f>Table39[[#This Row],[Total Contract Hours]]/Table39[[#This Row],[Total Hours Nurse Staffing]]</f>
        <v>0.14030941598734678</v>
      </c>
      <c r="I148" s="3">
        <f>SUM(Table39[[#This Row],[RN Hours]], Table39[[#This Row],[RN Admin Hours]], Table39[[#This Row],[RN DON Hours]])</f>
        <v>49.910555555555554</v>
      </c>
      <c r="J148" s="3">
        <f t="shared" si="9"/>
        <v>0.9883333333333334</v>
      </c>
      <c r="K148" s="4">
        <f>Table39[[#This Row],[RN Hours Contract (W/ Admin, DON)]]/Table39[[#This Row],[RN Hours (w/ Admin, DON)]]</f>
        <v>1.9802090406171043E-2</v>
      </c>
      <c r="L148" s="3">
        <v>20.874444444444446</v>
      </c>
      <c r="M148" s="3">
        <v>0.9883333333333334</v>
      </c>
      <c r="N148" s="4">
        <f>Table39[[#This Row],[RN Hours Contract]]/Table39[[#This Row],[RN Hours]]</f>
        <v>4.7346569436312345E-2</v>
      </c>
      <c r="O148" s="3">
        <v>23.43611111111111</v>
      </c>
      <c r="P148" s="3">
        <v>0</v>
      </c>
      <c r="Q148" s="4">
        <f>Table39[[#This Row],[RN Admin Hours Contract]]/Table39[[#This Row],[RN Admin Hours]]</f>
        <v>0</v>
      </c>
      <c r="R148" s="3">
        <v>5.6</v>
      </c>
      <c r="S148" s="3">
        <v>0</v>
      </c>
      <c r="T148" s="4">
        <f>Table39[[#This Row],[RN DON Hours Contract]]/Table39[[#This Row],[RN DON Hours]]</f>
        <v>0</v>
      </c>
      <c r="U148" s="3">
        <f>SUM(Table39[[#This Row],[LPN Hours]], Table39[[#This Row],[LPN Admin Hours]])</f>
        <v>106.54133333333333</v>
      </c>
      <c r="V148" s="3">
        <f>Table39[[#This Row],[LPN Hours Contract]]+Table39[[#This Row],[LPN Admin Hours Contract]]</f>
        <v>8.1027777777777796</v>
      </c>
      <c r="W148" s="4">
        <f t="shared" si="10"/>
        <v>7.6052903828665364E-2</v>
      </c>
      <c r="X148" s="3">
        <v>100.458</v>
      </c>
      <c r="Y148" s="3">
        <v>8.1027777777777796</v>
      </c>
      <c r="Z148" s="4">
        <f>Table39[[#This Row],[LPN Hours Contract]]/Table39[[#This Row],[LPN Hours]]</f>
        <v>8.0658362477630252E-2</v>
      </c>
      <c r="AA148" s="3">
        <v>6.083333333333333</v>
      </c>
      <c r="AB148" s="3">
        <v>0</v>
      </c>
      <c r="AC148" s="4">
        <f>Table39[[#This Row],[LPN Admin Hours Contract]]/Table39[[#This Row],[LPN Admin Hours]]</f>
        <v>0</v>
      </c>
      <c r="AD148" s="3">
        <f>SUM(Table39[[#This Row],[CNA Hours]], Table39[[#This Row],[NA in Training Hours]], Table39[[#This Row],[Med Aide/Tech Hours]])</f>
        <v>212.14933333333332</v>
      </c>
      <c r="AE148" s="3">
        <f>SUM(Table39[[#This Row],[CNA Hours Contract]], Table39[[#This Row],[NA in Training Hours Contract]], Table39[[#This Row],[Med Aide/Tech Hours Contract]])</f>
        <v>42.62711111111112</v>
      </c>
      <c r="AF148" s="4">
        <f>Table39[[#This Row],[CNA/NA/Med Aide Contract Hours]]/Table39[[#This Row],[Total CNA, NA in Training, Med Aide/Tech Hours]]</f>
        <v>0.20092974340925476</v>
      </c>
      <c r="AG148" s="3">
        <v>212.14933333333332</v>
      </c>
      <c r="AH148" s="3">
        <v>42.62711111111112</v>
      </c>
      <c r="AI148" s="4">
        <f>Table39[[#This Row],[CNA Hours Contract]]/Table39[[#This Row],[CNA Hours]]</f>
        <v>0.20092974340925476</v>
      </c>
      <c r="AJ148" s="3">
        <v>0</v>
      </c>
      <c r="AK148" s="3">
        <v>0</v>
      </c>
      <c r="AL148" s="4">
        <v>0</v>
      </c>
      <c r="AM148" s="3">
        <v>0</v>
      </c>
      <c r="AN148" s="3">
        <v>0</v>
      </c>
      <c r="AO148" s="4">
        <v>0</v>
      </c>
      <c r="AP148" s="1" t="s">
        <v>146</v>
      </c>
      <c r="AQ148" s="1">
        <v>4</v>
      </c>
    </row>
    <row r="149" spans="1:43" x14ac:dyDescent="0.2">
      <c r="A149" s="1" t="s">
        <v>407</v>
      </c>
      <c r="B149" s="1" t="s">
        <v>557</v>
      </c>
      <c r="C149" s="1" t="s">
        <v>834</v>
      </c>
      <c r="D149" s="1" t="s">
        <v>1059</v>
      </c>
      <c r="E149" s="3">
        <v>68.888888888888886</v>
      </c>
      <c r="F149" s="3">
        <f t="shared" si="8"/>
        <v>385.43333333333334</v>
      </c>
      <c r="G149" s="3">
        <f>SUM(Table39[[#This Row],[RN Hours Contract (W/ Admin, DON)]], Table39[[#This Row],[LPN Contract Hours (w/ Admin)]], Table39[[#This Row],[CNA/NA/Med Aide Contract Hours]])</f>
        <v>0</v>
      </c>
      <c r="H149" s="4">
        <f>Table39[[#This Row],[Total Contract Hours]]/Table39[[#This Row],[Total Hours Nurse Staffing]]</f>
        <v>0</v>
      </c>
      <c r="I149" s="3">
        <f>SUM(Table39[[#This Row],[RN Hours]], Table39[[#This Row],[RN Admin Hours]], Table39[[#This Row],[RN DON Hours]])</f>
        <v>72.465555555555568</v>
      </c>
      <c r="J149" s="3">
        <f t="shared" si="9"/>
        <v>0</v>
      </c>
      <c r="K149" s="4">
        <f>Table39[[#This Row],[RN Hours Contract (W/ Admin, DON)]]/Table39[[#This Row],[RN Hours (w/ Admin, DON)]]</f>
        <v>0</v>
      </c>
      <c r="L149" s="3">
        <v>42.987777777777779</v>
      </c>
      <c r="M149" s="3">
        <v>0</v>
      </c>
      <c r="N149" s="4">
        <f>Table39[[#This Row],[RN Hours Contract]]/Table39[[#This Row],[RN Hours]]</f>
        <v>0</v>
      </c>
      <c r="O149" s="3">
        <v>25.227777777777781</v>
      </c>
      <c r="P149" s="3">
        <v>0</v>
      </c>
      <c r="Q149" s="4">
        <f>Table39[[#This Row],[RN Admin Hours Contract]]/Table39[[#This Row],[RN Admin Hours]]</f>
        <v>0</v>
      </c>
      <c r="R149" s="3">
        <v>4.25</v>
      </c>
      <c r="S149" s="3">
        <v>0</v>
      </c>
      <c r="T149" s="4">
        <f>Table39[[#This Row],[RN DON Hours Contract]]/Table39[[#This Row],[RN DON Hours]]</f>
        <v>0</v>
      </c>
      <c r="U149" s="3">
        <f>SUM(Table39[[#This Row],[LPN Hours]], Table39[[#This Row],[LPN Admin Hours]])</f>
        <v>56.134444444444448</v>
      </c>
      <c r="V149" s="3">
        <f>Table39[[#This Row],[LPN Hours Contract]]+Table39[[#This Row],[LPN Admin Hours Contract]]</f>
        <v>0</v>
      </c>
      <c r="W149" s="4">
        <f t="shared" si="10"/>
        <v>0</v>
      </c>
      <c r="X149" s="3">
        <v>56.134444444444448</v>
      </c>
      <c r="Y149" s="3">
        <v>0</v>
      </c>
      <c r="Z149" s="4">
        <f>Table39[[#This Row],[LPN Hours Contract]]/Table39[[#This Row],[LPN Hours]]</f>
        <v>0</v>
      </c>
      <c r="AA149" s="3">
        <v>0</v>
      </c>
      <c r="AB149" s="3">
        <v>0</v>
      </c>
      <c r="AC149" s="4">
        <v>0</v>
      </c>
      <c r="AD149" s="3">
        <f>SUM(Table39[[#This Row],[CNA Hours]], Table39[[#This Row],[NA in Training Hours]], Table39[[#This Row],[Med Aide/Tech Hours]])</f>
        <v>256.83333333333331</v>
      </c>
      <c r="AE149" s="3">
        <f>SUM(Table39[[#This Row],[CNA Hours Contract]], Table39[[#This Row],[NA in Training Hours Contract]], Table39[[#This Row],[Med Aide/Tech Hours Contract]])</f>
        <v>0</v>
      </c>
      <c r="AF149" s="4">
        <f>Table39[[#This Row],[CNA/NA/Med Aide Contract Hours]]/Table39[[#This Row],[Total CNA, NA in Training, Med Aide/Tech Hours]]</f>
        <v>0</v>
      </c>
      <c r="AG149" s="3">
        <v>256.83333333333331</v>
      </c>
      <c r="AH149" s="3">
        <v>0</v>
      </c>
      <c r="AI149" s="4">
        <f>Table39[[#This Row],[CNA Hours Contract]]/Table39[[#This Row],[CNA Hours]]</f>
        <v>0</v>
      </c>
      <c r="AJ149" s="3">
        <v>0</v>
      </c>
      <c r="AK149" s="3">
        <v>0</v>
      </c>
      <c r="AL149" s="4">
        <v>0</v>
      </c>
      <c r="AM149" s="3">
        <v>0</v>
      </c>
      <c r="AN149" s="3">
        <v>0</v>
      </c>
      <c r="AO149" s="4">
        <v>0</v>
      </c>
      <c r="AP149" s="1" t="s">
        <v>147</v>
      </c>
      <c r="AQ149" s="1">
        <v>4</v>
      </c>
    </row>
    <row r="150" spans="1:43" x14ac:dyDescent="0.2">
      <c r="A150" s="1" t="s">
        <v>407</v>
      </c>
      <c r="B150" s="1" t="s">
        <v>558</v>
      </c>
      <c r="C150" s="1" t="s">
        <v>839</v>
      </c>
      <c r="D150" s="1" t="s">
        <v>1043</v>
      </c>
      <c r="E150" s="3">
        <v>75.400000000000006</v>
      </c>
      <c r="F150" s="3">
        <f t="shared" si="8"/>
        <v>274.21755555555558</v>
      </c>
      <c r="G150" s="3">
        <f>SUM(Table39[[#This Row],[RN Hours Contract (W/ Admin, DON)]], Table39[[#This Row],[LPN Contract Hours (w/ Admin)]], Table39[[#This Row],[CNA/NA/Med Aide Contract Hours]])</f>
        <v>0.73422222222222222</v>
      </c>
      <c r="H150" s="4">
        <f>Table39[[#This Row],[Total Contract Hours]]/Table39[[#This Row],[Total Hours Nurse Staffing]]</f>
        <v>2.6775172024807552E-3</v>
      </c>
      <c r="I150" s="3">
        <f>SUM(Table39[[#This Row],[RN Hours]], Table39[[#This Row],[RN Admin Hours]], Table39[[#This Row],[RN DON Hours]])</f>
        <v>31.632555555555555</v>
      </c>
      <c r="J150" s="3">
        <f t="shared" si="9"/>
        <v>0.34444444444444444</v>
      </c>
      <c r="K150" s="4">
        <f>Table39[[#This Row],[RN Hours Contract (W/ Admin, DON)]]/Table39[[#This Row],[RN Hours (w/ Admin, DON)]]</f>
        <v>1.0888922453309354E-2</v>
      </c>
      <c r="L150" s="3">
        <v>20.610333333333333</v>
      </c>
      <c r="M150" s="3">
        <v>0.34444444444444444</v>
      </c>
      <c r="N150" s="4">
        <f>Table39[[#This Row],[RN Hours Contract]]/Table39[[#This Row],[RN Hours]]</f>
        <v>1.671222094634299E-2</v>
      </c>
      <c r="O150" s="3">
        <v>5.5111111111111111</v>
      </c>
      <c r="P150" s="3">
        <v>0</v>
      </c>
      <c r="Q150" s="4">
        <f>Table39[[#This Row],[RN Admin Hours Contract]]/Table39[[#This Row],[RN Admin Hours]]</f>
        <v>0</v>
      </c>
      <c r="R150" s="3">
        <v>5.5111111111111111</v>
      </c>
      <c r="S150" s="3">
        <v>0</v>
      </c>
      <c r="T150" s="4">
        <f>Table39[[#This Row],[RN DON Hours Contract]]/Table39[[#This Row],[RN DON Hours]]</f>
        <v>0</v>
      </c>
      <c r="U150" s="3">
        <f>SUM(Table39[[#This Row],[LPN Hours]], Table39[[#This Row],[LPN Admin Hours]])</f>
        <v>101.95722222222223</v>
      </c>
      <c r="V150" s="3">
        <f>Table39[[#This Row],[LPN Hours Contract]]+Table39[[#This Row],[LPN Admin Hours Contract]]</f>
        <v>0.38977777777777778</v>
      </c>
      <c r="W150" s="4">
        <f t="shared" si="10"/>
        <v>3.8229540711518443E-3</v>
      </c>
      <c r="X150" s="3">
        <v>80.978888888888889</v>
      </c>
      <c r="Y150" s="3">
        <v>0.38977777777777778</v>
      </c>
      <c r="Z150" s="4">
        <f>Table39[[#This Row],[LPN Hours Contract]]/Table39[[#This Row],[LPN Hours]]</f>
        <v>4.8133258325215077E-3</v>
      </c>
      <c r="AA150" s="3">
        <v>20.978333333333335</v>
      </c>
      <c r="AB150" s="3">
        <v>0</v>
      </c>
      <c r="AC150" s="4">
        <f>Table39[[#This Row],[LPN Admin Hours Contract]]/Table39[[#This Row],[LPN Admin Hours]]</f>
        <v>0</v>
      </c>
      <c r="AD150" s="3">
        <f>SUM(Table39[[#This Row],[CNA Hours]], Table39[[#This Row],[NA in Training Hours]], Table39[[#This Row],[Med Aide/Tech Hours]])</f>
        <v>140.62777777777777</v>
      </c>
      <c r="AE150" s="3">
        <f>SUM(Table39[[#This Row],[CNA Hours Contract]], Table39[[#This Row],[NA in Training Hours Contract]], Table39[[#This Row],[Med Aide/Tech Hours Contract]])</f>
        <v>0</v>
      </c>
      <c r="AF150" s="4">
        <f>Table39[[#This Row],[CNA/NA/Med Aide Contract Hours]]/Table39[[#This Row],[Total CNA, NA in Training, Med Aide/Tech Hours]]</f>
        <v>0</v>
      </c>
      <c r="AG150" s="3">
        <v>126.79055555555556</v>
      </c>
      <c r="AH150" s="3">
        <v>0</v>
      </c>
      <c r="AI150" s="4">
        <f>Table39[[#This Row],[CNA Hours Contract]]/Table39[[#This Row],[CNA Hours]]</f>
        <v>0</v>
      </c>
      <c r="AJ150" s="3">
        <v>0</v>
      </c>
      <c r="AK150" s="3">
        <v>0</v>
      </c>
      <c r="AL150" s="4">
        <v>0</v>
      </c>
      <c r="AM150" s="3">
        <v>13.837222222222218</v>
      </c>
      <c r="AN150" s="3">
        <v>0</v>
      </c>
      <c r="AO150" s="4">
        <f>Table39[[#This Row],[Med Aide/Tech Hours Contract]]/Table39[[#This Row],[Med Aide/Tech Hours]]</f>
        <v>0</v>
      </c>
      <c r="AP150" s="1" t="s">
        <v>148</v>
      </c>
      <c r="AQ150" s="1">
        <v>4</v>
      </c>
    </row>
    <row r="151" spans="1:43" x14ac:dyDescent="0.2">
      <c r="A151" s="1" t="s">
        <v>407</v>
      </c>
      <c r="B151" s="1" t="s">
        <v>559</v>
      </c>
      <c r="C151" s="1" t="s">
        <v>927</v>
      </c>
      <c r="D151" s="1" t="s">
        <v>1076</v>
      </c>
      <c r="E151" s="3">
        <v>135.15555555555557</v>
      </c>
      <c r="F151" s="3">
        <f t="shared" si="8"/>
        <v>446.35211111111107</v>
      </c>
      <c r="G151" s="3">
        <f>SUM(Table39[[#This Row],[RN Hours Contract (W/ Admin, DON)]], Table39[[#This Row],[LPN Contract Hours (w/ Admin)]], Table39[[#This Row],[CNA/NA/Med Aide Contract Hours]])</f>
        <v>226.21111111111111</v>
      </c>
      <c r="H151" s="4">
        <f>Table39[[#This Row],[Total Contract Hours]]/Table39[[#This Row],[Total Hours Nurse Staffing]]</f>
        <v>0.50679968903474071</v>
      </c>
      <c r="I151" s="3">
        <f>SUM(Table39[[#This Row],[RN Hours]], Table39[[#This Row],[RN Admin Hours]], Table39[[#This Row],[RN DON Hours]])</f>
        <v>28.249222222222222</v>
      </c>
      <c r="J151" s="3">
        <f t="shared" si="9"/>
        <v>7.8527777777777779</v>
      </c>
      <c r="K151" s="4">
        <f>Table39[[#This Row],[RN Hours Contract (W/ Admin, DON)]]/Table39[[#This Row],[RN Hours (w/ Admin, DON)]]</f>
        <v>0.27798208800242286</v>
      </c>
      <c r="L151" s="3">
        <v>15.430555555555555</v>
      </c>
      <c r="M151" s="3">
        <v>5.3583333333333334</v>
      </c>
      <c r="N151" s="4">
        <f>Table39[[#This Row],[RN Hours Contract]]/Table39[[#This Row],[RN Hours]]</f>
        <v>0.34725472547254727</v>
      </c>
      <c r="O151" s="3">
        <v>8.546444444444445</v>
      </c>
      <c r="P151" s="3">
        <v>0</v>
      </c>
      <c r="Q151" s="4">
        <f>Table39[[#This Row],[RN Admin Hours Contract]]/Table39[[#This Row],[RN Admin Hours]]</f>
        <v>0</v>
      </c>
      <c r="R151" s="3">
        <v>4.2722222222222221</v>
      </c>
      <c r="S151" s="3">
        <v>2.4944444444444445</v>
      </c>
      <c r="T151" s="4">
        <f>Table39[[#This Row],[RN DON Hours Contract]]/Table39[[#This Row],[RN DON Hours]]</f>
        <v>0.58387516254876459</v>
      </c>
      <c r="U151" s="3">
        <f>SUM(Table39[[#This Row],[LPN Hours]], Table39[[#This Row],[LPN Admin Hours]])</f>
        <v>164.35</v>
      </c>
      <c r="V151" s="3">
        <f>Table39[[#This Row],[LPN Hours Contract]]+Table39[[#This Row],[LPN Admin Hours Contract]]</f>
        <v>84.016666666666666</v>
      </c>
      <c r="W151" s="4">
        <f t="shared" si="10"/>
        <v>0.51120576006490215</v>
      </c>
      <c r="X151" s="3">
        <v>158.477</v>
      </c>
      <c r="Y151" s="3">
        <v>84.016666666666666</v>
      </c>
      <c r="Z151" s="4">
        <f>Table39[[#This Row],[LPN Hours Contract]]/Table39[[#This Row],[LPN Hours]]</f>
        <v>0.53015053709160742</v>
      </c>
      <c r="AA151" s="3">
        <v>5.8729999999999993</v>
      </c>
      <c r="AB151" s="3">
        <v>0</v>
      </c>
      <c r="AC151" s="4">
        <f>Table39[[#This Row],[LPN Admin Hours Contract]]/Table39[[#This Row],[LPN Admin Hours]]</f>
        <v>0</v>
      </c>
      <c r="AD151" s="3">
        <f>SUM(Table39[[#This Row],[CNA Hours]], Table39[[#This Row],[NA in Training Hours]], Table39[[#This Row],[Med Aide/Tech Hours]])</f>
        <v>253.75288888888886</v>
      </c>
      <c r="AE151" s="3">
        <f>SUM(Table39[[#This Row],[CNA Hours Contract]], Table39[[#This Row],[NA in Training Hours Contract]], Table39[[#This Row],[Med Aide/Tech Hours Contract]])</f>
        <v>134.34166666666667</v>
      </c>
      <c r="AF151" s="4">
        <f>Table39[[#This Row],[CNA/NA/Med Aide Contract Hours]]/Table39[[#This Row],[Total CNA, NA in Training, Med Aide/Tech Hours]]</f>
        <v>0.52941926003250761</v>
      </c>
      <c r="AG151" s="3">
        <v>247.48066666666665</v>
      </c>
      <c r="AH151" s="3">
        <v>134.34166666666667</v>
      </c>
      <c r="AI151" s="4">
        <f>Table39[[#This Row],[CNA Hours Contract]]/Table39[[#This Row],[CNA Hours]]</f>
        <v>0.54283701622483649</v>
      </c>
      <c r="AJ151" s="3">
        <v>0</v>
      </c>
      <c r="AK151" s="3">
        <v>0</v>
      </c>
      <c r="AL151" s="4">
        <v>0</v>
      </c>
      <c r="AM151" s="3">
        <v>6.2722222222222221</v>
      </c>
      <c r="AN151" s="3">
        <v>0</v>
      </c>
      <c r="AO151" s="4">
        <f>Table39[[#This Row],[Med Aide/Tech Hours Contract]]/Table39[[#This Row],[Med Aide/Tech Hours]]</f>
        <v>0</v>
      </c>
      <c r="AP151" s="1" t="s">
        <v>149</v>
      </c>
      <c r="AQ151" s="1">
        <v>4</v>
      </c>
    </row>
    <row r="152" spans="1:43" x14ac:dyDescent="0.2">
      <c r="A152" s="1" t="s">
        <v>407</v>
      </c>
      <c r="B152" s="1" t="s">
        <v>560</v>
      </c>
      <c r="C152" s="1" t="s">
        <v>873</v>
      </c>
      <c r="D152" s="1" t="s">
        <v>1046</v>
      </c>
      <c r="E152" s="3">
        <v>104.42222222222222</v>
      </c>
      <c r="F152" s="3">
        <f t="shared" si="8"/>
        <v>427.68155555555552</v>
      </c>
      <c r="G152" s="3">
        <f>SUM(Table39[[#This Row],[RN Hours Contract (W/ Admin, DON)]], Table39[[#This Row],[LPN Contract Hours (w/ Admin)]], Table39[[#This Row],[CNA/NA/Med Aide Contract Hours]])</f>
        <v>5.5398888888888891</v>
      </c>
      <c r="H152" s="4">
        <f>Table39[[#This Row],[Total Contract Hours]]/Table39[[#This Row],[Total Hours Nurse Staffing]]</f>
        <v>1.2953303262500085E-2</v>
      </c>
      <c r="I152" s="3">
        <f>SUM(Table39[[#This Row],[RN Hours]], Table39[[#This Row],[RN Admin Hours]], Table39[[#This Row],[RN DON Hours]])</f>
        <v>46.416666666666664</v>
      </c>
      <c r="J152" s="3">
        <f t="shared" si="9"/>
        <v>0</v>
      </c>
      <c r="K152" s="4">
        <f>Table39[[#This Row],[RN Hours Contract (W/ Admin, DON)]]/Table39[[#This Row],[RN Hours (w/ Admin, DON)]]</f>
        <v>0</v>
      </c>
      <c r="L152" s="3">
        <v>28.322222222222223</v>
      </c>
      <c r="M152" s="3">
        <v>0</v>
      </c>
      <c r="N152" s="4">
        <f>Table39[[#This Row],[RN Hours Contract]]/Table39[[#This Row],[RN Hours]]</f>
        <v>0</v>
      </c>
      <c r="O152" s="3">
        <v>14.46111111111111</v>
      </c>
      <c r="P152" s="3">
        <v>0</v>
      </c>
      <c r="Q152" s="4">
        <f>Table39[[#This Row],[RN Admin Hours Contract]]/Table39[[#This Row],[RN Admin Hours]]</f>
        <v>0</v>
      </c>
      <c r="R152" s="3">
        <v>3.6333333333333333</v>
      </c>
      <c r="S152" s="3">
        <v>0</v>
      </c>
      <c r="T152" s="4">
        <f>Table39[[#This Row],[RN DON Hours Contract]]/Table39[[#This Row],[RN DON Hours]]</f>
        <v>0</v>
      </c>
      <c r="U152" s="3">
        <f>SUM(Table39[[#This Row],[LPN Hours]], Table39[[#This Row],[LPN Admin Hours]])</f>
        <v>122.71388888888889</v>
      </c>
      <c r="V152" s="3">
        <f>Table39[[#This Row],[LPN Hours Contract]]+Table39[[#This Row],[LPN Admin Hours Contract]]</f>
        <v>1.8638888888888892</v>
      </c>
      <c r="W152" s="4">
        <f t="shared" si="10"/>
        <v>1.5188899200941668E-2</v>
      </c>
      <c r="X152" s="3">
        <v>120.80277777777778</v>
      </c>
      <c r="Y152" s="3">
        <v>1.8638888888888892</v>
      </c>
      <c r="Z152" s="4">
        <f>Table39[[#This Row],[LPN Hours Contract]]/Table39[[#This Row],[LPN Hours]]</f>
        <v>1.5429188990319394E-2</v>
      </c>
      <c r="AA152" s="3">
        <v>1.9111111111111112</v>
      </c>
      <c r="AB152" s="3">
        <v>0</v>
      </c>
      <c r="AC152" s="4">
        <f>Table39[[#This Row],[LPN Admin Hours Contract]]/Table39[[#This Row],[LPN Admin Hours]]</f>
        <v>0</v>
      </c>
      <c r="AD152" s="3">
        <f>SUM(Table39[[#This Row],[CNA Hours]], Table39[[#This Row],[NA in Training Hours]], Table39[[#This Row],[Med Aide/Tech Hours]])</f>
        <v>258.55099999999999</v>
      </c>
      <c r="AE152" s="3">
        <f>SUM(Table39[[#This Row],[CNA Hours Contract]], Table39[[#This Row],[NA in Training Hours Contract]], Table39[[#This Row],[Med Aide/Tech Hours Contract]])</f>
        <v>3.6760000000000002</v>
      </c>
      <c r="AF152" s="4">
        <f>Table39[[#This Row],[CNA/NA/Med Aide Contract Hours]]/Table39[[#This Row],[Total CNA, NA in Training, Med Aide/Tech Hours]]</f>
        <v>1.4217697862317301E-2</v>
      </c>
      <c r="AG152" s="3">
        <v>258.55099999999999</v>
      </c>
      <c r="AH152" s="3">
        <v>3.6760000000000002</v>
      </c>
      <c r="AI152" s="4">
        <f>Table39[[#This Row],[CNA Hours Contract]]/Table39[[#This Row],[CNA Hours]]</f>
        <v>1.4217697862317301E-2</v>
      </c>
      <c r="AJ152" s="3">
        <v>0</v>
      </c>
      <c r="AK152" s="3">
        <v>0</v>
      </c>
      <c r="AL152" s="4">
        <v>0</v>
      </c>
      <c r="AM152" s="3">
        <v>0</v>
      </c>
      <c r="AN152" s="3">
        <v>0</v>
      </c>
      <c r="AO152" s="4">
        <v>0</v>
      </c>
      <c r="AP152" s="1" t="s">
        <v>150</v>
      </c>
      <c r="AQ152" s="1">
        <v>4</v>
      </c>
    </row>
    <row r="153" spans="1:43" x14ac:dyDescent="0.2">
      <c r="A153" s="1" t="s">
        <v>407</v>
      </c>
      <c r="B153" s="1" t="s">
        <v>561</v>
      </c>
      <c r="C153" s="1" t="s">
        <v>845</v>
      </c>
      <c r="D153" s="1" t="s">
        <v>1029</v>
      </c>
      <c r="E153" s="3">
        <v>81.044444444444451</v>
      </c>
      <c r="F153" s="3">
        <f t="shared" si="8"/>
        <v>281.85500000000002</v>
      </c>
      <c r="G153" s="3">
        <f>SUM(Table39[[#This Row],[RN Hours Contract (W/ Admin, DON)]], Table39[[#This Row],[LPN Contract Hours (w/ Admin)]], Table39[[#This Row],[CNA/NA/Med Aide Contract Hours]])</f>
        <v>2.2055555555555557</v>
      </c>
      <c r="H153" s="4">
        <f>Table39[[#This Row],[Total Contract Hours]]/Table39[[#This Row],[Total Hours Nurse Staffing]]</f>
        <v>7.825142557540422E-3</v>
      </c>
      <c r="I153" s="3">
        <f>SUM(Table39[[#This Row],[RN Hours]], Table39[[#This Row],[RN Admin Hours]], Table39[[#This Row],[RN DON Hours]])</f>
        <v>16.045555555555556</v>
      </c>
      <c r="J153" s="3">
        <f t="shared" si="9"/>
        <v>0</v>
      </c>
      <c r="K153" s="4">
        <f>Table39[[#This Row],[RN Hours Contract (W/ Admin, DON)]]/Table39[[#This Row],[RN Hours (w/ Admin, DON)]]</f>
        <v>0</v>
      </c>
      <c r="L153" s="3">
        <v>9.9394444444444439</v>
      </c>
      <c r="M153" s="3">
        <v>0</v>
      </c>
      <c r="N153" s="4">
        <f>Table39[[#This Row],[RN Hours Contract]]/Table39[[#This Row],[RN Hours]]</f>
        <v>0</v>
      </c>
      <c r="O153" s="3">
        <v>0.36222222222222222</v>
      </c>
      <c r="P153" s="3">
        <v>0</v>
      </c>
      <c r="Q153" s="4">
        <f>Table39[[#This Row],[RN Admin Hours Contract]]/Table39[[#This Row],[RN Admin Hours]]</f>
        <v>0</v>
      </c>
      <c r="R153" s="3">
        <v>5.7438888888888897</v>
      </c>
      <c r="S153" s="3">
        <v>0</v>
      </c>
      <c r="T153" s="4">
        <f>Table39[[#This Row],[RN DON Hours Contract]]/Table39[[#This Row],[RN DON Hours]]</f>
        <v>0</v>
      </c>
      <c r="U153" s="3">
        <f>SUM(Table39[[#This Row],[LPN Hours]], Table39[[#This Row],[LPN Admin Hours]])</f>
        <v>87.078888888888883</v>
      </c>
      <c r="V153" s="3">
        <f>Table39[[#This Row],[LPN Hours Contract]]+Table39[[#This Row],[LPN Admin Hours Contract]]</f>
        <v>0.11666666666666667</v>
      </c>
      <c r="W153" s="4">
        <f t="shared" si="10"/>
        <v>1.3397812966530987E-3</v>
      </c>
      <c r="X153" s="3">
        <v>81.313333333333333</v>
      </c>
      <c r="Y153" s="3">
        <v>0</v>
      </c>
      <c r="Z153" s="4">
        <f>Table39[[#This Row],[LPN Hours Contract]]/Table39[[#This Row],[LPN Hours]]</f>
        <v>0</v>
      </c>
      <c r="AA153" s="3">
        <v>5.7655555555555553</v>
      </c>
      <c r="AB153" s="3">
        <v>0.11666666666666667</v>
      </c>
      <c r="AC153" s="4">
        <f>Table39[[#This Row],[LPN Admin Hours Contract]]/Table39[[#This Row],[LPN Admin Hours]]</f>
        <v>2.0235112738485259E-2</v>
      </c>
      <c r="AD153" s="3">
        <f>SUM(Table39[[#This Row],[CNA Hours]], Table39[[#This Row],[NA in Training Hours]], Table39[[#This Row],[Med Aide/Tech Hours]])</f>
        <v>178.73055555555555</v>
      </c>
      <c r="AE153" s="3">
        <f>SUM(Table39[[#This Row],[CNA Hours Contract]], Table39[[#This Row],[NA in Training Hours Contract]], Table39[[#This Row],[Med Aide/Tech Hours Contract]])</f>
        <v>2.088888888888889</v>
      </c>
      <c r="AF153" s="4">
        <f>Table39[[#This Row],[CNA/NA/Med Aide Contract Hours]]/Table39[[#This Row],[Total CNA, NA in Training, Med Aide/Tech Hours]]</f>
        <v>1.168736303871439E-2</v>
      </c>
      <c r="AG153" s="3">
        <v>178.73055555555555</v>
      </c>
      <c r="AH153" s="3">
        <v>2.088888888888889</v>
      </c>
      <c r="AI153" s="4">
        <f>Table39[[#This Row],[CNA Hours Contract]]/Table39[[#This Row],[CNA Hours]]</f>
        <v>1.168736303871439E-2</v>
      </c>
      <c r="AJ153" s="3">
        <v>0</v>
      </c>
      <c r="AK153" s="3">
        <v>0</v>
      </c>
      <c r="AL153" s="4">
        <v>0</v>
      </c>
      <c r="AM153" s="3">
        <v>0</v>
      </c>
      <c r="AN153" s="3">
        <v>0</v>
      </c>
      <c r="AO153" s="4">
        <v>0</v>
      </c>
      <c r="AP153" s="1" t="s">
        <v>151</v>
      </c>
      <c r="AQ153" s="1">
        <v>4</v>
      </c>
    </row>
    <row r="154" spans="1:43" x14ac:dyDescent="0.2">
      <c r="A154" s="1" t="s">
        <v>407</v>
      </c>
      <c r="B154" s="1" t="s">
        <v>562</v>
      </c>
      <c r="C154" s="1" t="s">
        <v>885</v>
      </c>
      <c r="D154" s="1" t="s">
        <v>1041</v>
      </c>
      <c r="E154" s="3">
        <v>97.988888888888894</v>
      </c>
      <c r="F154" s="3">
        <f t="shared" si="8"/>
        <v>362.8652222222222</v>
      </c>
      <c r="G154" s="3">
        <f>SUM(Table39[[#This Row],[RN Hours Contract (W/ Admin, DON)]], Table39[[#This Row],[LPN Contract Hours (w/ Admin)]], Table39[[#This Row],[CNA/NA/Med Aide Contract Hours]])</f>
        <v>76.304666666666677</v>
      </c>
      <c r="H154" s="4">
        <f>Table39[[#This Row],[Total Contract Hours]]/Table39[[#This Row],[Total Hours Nurse Staffing]]</f>
        <v>0.21028376927215403</v>
      </c>
      <c r="I154" s="3">
        <f>SUM(Table39[[#This Row],[RN Hours]], Table39[[#This Row],[RN Admin Hours]], Table39[[#This Row],[RN DON Hours]])</f>
        <v>34.122999999999998</v>
      </c>
      <c r="J154" s="3">
        <f t="shared" si="9"/>
        <v>9.8000000000000004E-2</v>
      </c>
      <c r="K154" s="4">
        <f>Table39[[#This Row],[RN Hours Contract (W/ Admin, DON)]]/Table39[[#This Row],[RN Hours (w/ Admin, DON)]]</f>
        <v>2.8719631919819481E-3</v>
      </c>
      <c r="L154" s="3">
        <v>4.2952222222222218</v>
      </c>
      <c r="M154" s="3">
        <v>9.8000000000000004E-2</v>
      </c>
      <c r="N154" s="4">
        <f>Table39[[#This Row],[RN Hours Contract]]/Table39[[#This Row],[RN Hours]]</f>
        <v>2.2816048839796158E-2</v>
      </c>
      <c r="O154" s="3">
        <v>24.227777777777778</v>
      </c>
      <c r="P154" s="3">
        <v>0</v>
      </c>
      <c r="Q154" s="4">
        <f>Table39[[#This Row],[RN Admin Hours Contract]]/Table39[[#This Row],[RN Admin Hours]]</f>
        <v>0</v>
      </c>
      <c r="R154" s="3">
        <v>5.6</v>
      </c>
      <c r="S154" s="3">
        <v>0</v>
      </c>
      <c r="T154" s="4">
        <f>Table39[[#This Row],[RN DON Hours Contract]]/Table39[[#This Row],[RN DON Hours]]</f>
        <v>0</v>
      </c>
      <c r="U154" s="3">
        <f>SUM(Table39[[#This Row],[LPN Hours]], Table39[[#This Row],[LPN Admin Hours]])</f>
        <v>105.16333333333334</v>
      </c>
      <c r="V154" s="3">
        <f>Table39[[#This Row],[LPN Hours Contract]]+Table39[[#This Row],[LPN Admin Hours Contract]]</f>
        <v>22.493111111111116</v>
      </c>
      <c r="W154" s="4">
        <f t="shared" si="10"/>
        <v>0.21388739209906285</v>
      </c>
      <c r="X154" s="3">
        <v>98.18</v>
      </c>
      <c r="Y154" s="3">
        <v>22.493111111111116</v>
      </c>
      <c r="Z154" s="4">
        <f>Table39[[#This Row],[LPN Hours Contract]]/Table39[[#This Row],[LPN Hours]]</f>
        <v>0.22910074466399585</v>
      </c>
      <c r="AA154" s="3">
        <v>6.9833333333333334</v>
      </c>
      <c r="AB154" s="3">
        <v>0</v>
      </c>
      <c r="AC154" s="4">
        <f>Table39[[#This Row],[LPN Admin Hours Contract]]/Table39[[#This Row],[LPN Admin Hours]]</f>
        <v>0</v>
      </c>
      <c r="AD154" s="3">
        <f>SUM(Table39[[#This Row],[CNA Hours]], Table39[[#This Row],[NA in Training Hours]], Table39[[#This Row],[Med Aide/Tech Hours]])</f>
        <v>223.57888888888888</v>
      </c>
      <c r="AE154" s="3">
        <f>SUM(Table39[[#This Row],[CNA Hours Contract]], Table39[[#This Row],[NA in Training Hours Contract]], Table39[[#This Row],[Med Aide/Tech Hours Contract]])</f>
        <v>53.713555555555565</v>
      </c>
      <c r="AF154" s="4">
        <f>Table39[[#This Row],[CNA/NA/Med Aide Contract Hours]]/Table39[[#This Row],[Total CNA, NA in Training, Med Aide/Tech Hours]]</f>
        <v>0.24024430849662815</v>
      </c>
      <c r="AG154" s="3">
        <v>207.42333333333332</v>
      </c>
      <c r="AH154" s="3">
        <v>53.713555555555565</v>
      </c>
      <c r="AI154" s="4">
        <f>Table39[[#This Row],[CNA Hours Contract]]/Table39[[#This Row],[CNA Hours]]</f>
        <v>0.25895618729276154</v>
      </c>
      <c r="AJ154" s="3">
        <v>0</v>
      </c>
      <c r="AK154" s="3">
        <v>0</v>
      </c>
      <c r="AL154" s="4">
        <v>0</v>
      </c>
      <c r="AM154" s="3">
        <v>16.155555555555555</v>
      </c>
      <c r="AN154" s="3">
        <v>0</v>
      </c>
      <c r="AO154" s="4">
        <f>Table39[[#This Row],[Med Aide/Tech Hours Contract]]/Table39[[#This Row],[Med Aide/Tech Hours]]</f>
        <v>0</v>
      </c>
      <c r="AP154" s="1" t="s">
        <v>152</v>
      </c>
      <c r="AQ154" s="1">
        <v>4</v>
      </c>
    </row>
    <row r="155" spans="1:43" x14ac:dyDescent="0.2">
      <c r="A155" s="1" t="s">
        <v>407</v>
      </c>
      <c r="B155" s="1" t="s">
        <v>563</v>
      </c>
      <c r="C155" s="1" t="s">
        <v>933</v>
      </c>
      <c r="D155" s="1" t="s">
        <v>1066</v>
      </c>
      <c r="E155" s="3">
        <v>24.111111111111111</v>
      </c>
      <c r="F155" s="3">
        <f t="shared" si="8"/>
        <v>121.46133333333333</v>
      </c>
      <c r="G155" s="3">
        <f>SUM(Table39[[#This Row],[RN Hours Contract (W/ Admin, DON)]], Table39[[#This Row],[LPN Contract Hours (w/ Admin)]], Table39[[#This Row],[CNA/NA/Med Aide Contract Hours]])</f>
        <v>13.001888888888887</v>
      </c>
      <c r="H155" s="4">
        <f>Table39[[#This Row],[Total Contract Hours]]/Table39[[#This Row],[Total Hours Nurse Staffing]]</f>
        <v>0.10704549778987733</v>
      </c>
      <c r="I155" s="3">
        <f>SUM(Table39[[#This Row],[RN Hours]], Table39[[#This Row],[RN Admin Hours]], Table39[[#This Row],[RN DON Hours]])</f>
        <v>17.969444444444445</v>
      </c>
      <c r="J155" s="3">
        <f t="shared" si="9"/>
        <v>0.17499999999999999</v>
      </c>
      <c r="K155" s="4">
        <f>Table39[[#This Row],[RN Hours Contract (W/ Admin, DON)]]/Table39[[#This Row],[RN Hours (w/ Admin, DON)]]</f>
        <v>9.7387540578141897E-3</v>
      </c>
      <c r="L155" s="3">
        <v>0.46388888888888891</v>
      </c>
      <c r="M155" s="3">
        <v>0.17499999999999999</v>
      </c>
      <c r="N155" s="4">
        <f>Table39[[#This Row],[RN Hours Contract]]/Table39[[#This Row],[RN Hours]]</f>
        <v>0.3772455089820359</v>
      </c>
      <c r="O155" s="3">
        <v>16.350000000000001</v>
      </c>
      <c r="P155" s="3">
        <v>0</v>
      </c>
      <c r="Q155" s="4">
        <f>Table39[[#This Row],[RN Admin Hours Contract]]/Table39[[#This Row],[RN Admin Hours]]</f>
        <v>0</v>
      </c>
      <c r="R155" s="3">
        <v>1.1555555555555554</v>
      </c>
      <c r="S155" s="3">
        <v>0</v>
      </c>
      <c r="T155" s="4">
        <f>Table39[[#This Row],[RN DON Hours Contract]]/Table39[[#This Row],[RN DON Hours]]</f>
        <v>0</v>
      </c>
      <c r="U155" s="3">
        <f>SUM(Table39[[#This Row],[LPN Hours]], Table39[[#This Row],[LPN Admin Hours]])</f>
        <v>42.23533333333333</v>
      </c>
      <c r="V155" s="3">
        <f>Table39[[#This Row],[LPN Hours Contract]]+Table39[[#This Row],[LPN Admin Hours Contract]]</f>
        <v>2.4998888888888895</v>
      </c>
      <c r="W155" s="4">
        <f t="shared" si="10"/>
        <v>5.9189514834867084E-2</v>
      </c>
      <c r="X155" s="3">
        <v>42.23533333333333</v>
      </c>
      <c r="Y155" s="3">
        <v>2.4998888888888895</v>
      </c>
      <c r="Z155" s="4">
        <f>Table39[[#This Row],[LPN Hours Contract]]/Table39[[#This Row],[LPN Hours]]</f>
        <v>5.9189514834867084E-2</v>
      </c>
      <c r="AA155" s="3">
        <v>0</v>
      </c>
      <c r="AB155" s="3">
        <v>0</v>
      </c>
      <c r="AC155" s="4">
        <v>0</v>
      </c>
      <c r="AD155" s="3">
        <f>SUM(Table39[[#This Row],[CNA Hours]], Table39[[#This Row],[NA in Training Hours]], Table39[[#This Row],[Med Aide/Tech Hours]])</f>
        <v>61.256555555555551</v>
      </c>
      <c r="AE155" s="3">
        <f>SUM(Table39[[#This Row],[CNA Hours Contract]], Table39[[#This Row],[NA in Training Hours Contract]], Table39[[#This Row],[Med Aide/Tech Hours Contract]])</f>
        <v>10.326999999999998</v>
      </c>
      <c r="AF155" s="4">
        <f>Table39[[#This Row],[CNA/NA/Med Aide Contract Hours]]/Table39[[#This Row],[Total CNA, NA in Training, Med Aide/Tech Hours]]</f>
        <v>0.16858603795693519</v>
      </c>
      <c r="AG155" s="3">
        <v>60.387999999999998</v>
      </c>
      <c r="AH155" s="3">
        <v>9.4584444444444422</v>
      </c>
      <c r="AI155" s="4">
        <f>Table39[[#This Row],[CNA Hours Contract]]/Table39[[#This Row],[CNA Hours]]</f>
        <v>0.15662788044718226</v>
      </c>
      <c r="AJ155" s="3">
        <v>0</v>
      </c>
      <c r="AK155" s="3">
        <v>0</v>
      </c>
      <c r="AL155" s="4">
        <v>0</v>
      </c>
      <c r="AM155" s="3">
        <v>0.86855555555555553</v>
      </c>
      <c r="AN155" s="3">
        <v>0.86855555555555553</v>
      </c>
      <c r="AO155" s="4">
        <f>Table39[[#This Row],[Med Aide/Tech Hours Contract]]/Table39[[#This Row],[Med Aide/Tech Hours]]</f>
        <v>1</v>
      </c>
      <c r="AP155" s="1" t="s">
        <v>153</v>
      </c>
      <c r="AQ155" s="1">
        <v>4</v>
      </c>
    </row>
    <row r="156" spans="1:43" x14ac:dyDescent="0.2">
      <c r="A156" s="1" t="s">
        <v>407</v>
      </c>
      <c r="B156" s="1" t="s">
        <v>564</v>
      </c>
      <c r="C156" s="1" t="s">
        <v>873</v>
      </c>
      <c r="D156" s="1" t="s">
        <v>1046</v>
      </c>
      <c r="E156" s="3">
        <v>82.777777777777771</v>
      </c>
      <c r="F156" s="3">
        <f t="shared" si="8"/>
        <v>300.983</v>
      </c>
      <c r="G156" s="3">
        <f>SUM(Table39[[#This Row],[RN Hours Contract (W/ Admin, DON)]], Table39[[#This Row],[LPN Contract Hours (w/ Admin)]], Table39[[#This Row],[CNA/NA/Med Aide Contract Hours]])</f>
        <v>58.353666666666655</v>
      </c>
      <c r="H156" s="4">
        <f>Table39[[#This Row],[Total Contract Hours]]/Table39[[#This Row],[Total Hours Nurse Staffing]]</f>
        <v>0.19387695207592009</v>
      </c>
      <c r="I156" s="3">
        <f>SUM(Table39[[#This Row],[RN Hours]], Table39[[#This Row],[RN Admin Hours]], Table39[[#This Row],[RN DON Hours]])</f>
        <v>40.642333333333333</v>
      </c>
      <c r="J156" s="3">
        <f t="shared" si="9"/>
        <v>1.6861111111111111</v>
      </c>
      <c r="K156" s="4">
        <f>Table39[[#This Row],[RN Hours Contract (W/ Admin, DON)]]/Table39[[#This Row],[RN Hours (w/ Admin, DON)]]</f>
        <v>4.148657256664507E-2</v>
      </c>
      <c r="L156" s="3">
        <v>25.855555555555554</v>
      </c>
      <c r="M156" s="3">
        <v>1.6861111111111111</v>
      </c>
      <c r="N156" s="4">
        <f>Table39[[#This Row],[RN Hours Contract]]/Table39[[#This Row],[RN Hours]]</f>
        <v>6.5212720240653207E-2</v>
      </c>
      <c r="O156" s="3">
        <v>9.0978888888888925</v>
      </c>
      <c r="P156" s="3">
        <v>0</v>
      </c>
      <c r="Q156" s="4">
        <f>Table39[[#This Row],[RN Admin Hours Contract]]/Table39[[#This Row],[RN Admin Hours]]</f>
        <v>0</v>
      </c>
      <c r="R156" s="3">
        <v>5.6888888888888891</v>
      </c>
      <c r="S156" s="3">
        <v>0</v>
      </c>
      <c r="T156" s="4">
        <f>Table39[[#This Row],[RN DON Hours Contract]]/Table39[[#This Row],[RN DON Hours]]</f>
        <v>0</v>
      </c>
      <c r="U156" s="3">
        <f>SUM(Table39[[#This Row],[LPN Hours]], Table39[[#This Row],[LPN Admin Hours]])</f>
        <v>81.204111111111118</v>
      </c>
      <c r="V156" s="3">
        <f>Table39[[#This Row],[LPN Hours Contract]]+Table39[[#This Row],[LPN Admin Hours Contract]]</f>
        <v>28.155888888888885</v>
      </c>
      <c r="W156" s="4">
        <f t="shared" si="10"/>
        <v>0.34672984536907675</v>
      </c>
      <c r="X156" s="3">
        <v>64.234999999999999</v>
      </c>
      <c r="Y156" s="3">
        <v>28.155888888888885</v>
      </c>
      <c r="Z156" s="4">
        <f>Table39[[#This Row],[LPN Hours Contract]]/Table39[[#This Row],[LPN Hours]]</f>
        <v>0.43832628456275996</v>
      </c>
      <c r="AA156" s="3">
        <v>16.969111111111115</v>
      </c>
      <c r="AB156" s="3">
        <v>0</v>
      </c>
      <c r="AC156" s="4">
        <f>Table39[[#This Row],[LPN Admin Hours Contract]]/Table39[[#This Row],[LPN Admin Hours]]</f>
        <v>0</v>
      </c>
      <c r="AD156" s="3">
        <f>SUM(Table39[[#This Row],[CNA Hours]], Table39[[#This Row],[NA in Training Hours]], Table39[[#This Row],[Med Aide/Tech Hours]])</f>
        <v>179.13655555555556</v>
      </c>
      <c r="AE156" s="3">
        <f>SUM(Table39[[#This Row],[CNA Hours Contract]], Table39[[#This Row],[NA in Training Hours Contract]], Table39[[#This Row],[Med Aide/Tech Hours Contract]])</f>
        <v>28.511666666666663</v>
      </c>
      <c r="AF156" s="4">
        <f>Table39[[#This Row],[CNA/NA/Med Aide Contract Hours]]/Table39[[#This Row],[Total CNA, NA in Training, Med Aide/Tech Hours]]</f>
        <v>0.15916163274572034</v>
      </c>
      <c r="AG156" s="3">
        <v>139.21977777777778</v>
      </c>
      <c r="AH156" s="3">
        <v>28.511666666666663</v>
      </c>
      <c r="AI156" s="4">
        <f>Table39[[#This Row],[CNA Hours Contract]]/Table39[[#This Row],[CNA Hours]]</f>
        <v>0.20479609378616381</v>
      </c>
      <c r="AJ156" s="3">
        <v>0</v>
      </c>
      <c r="AK156" s="3">
        <v>0</v>
      </c>
      <c r="AL156" s="4">
        <v>0</v>
      </c>
      <c r="AM156" s="3">
        <v>39.916777777777781</v>
      </c>
      <c r="AN156" s="3">
        <v>0</v>
      </c>
      <c r="AO156" s="4">
        <f>Table39[[#This Row],[Med Aide/Tech Hours Contract]]/Table39[[#This Row],[Med Aide/Tech Hours]]</f>
        <v>0</v>
      </c>
      <c r="AP156" s="1" t="s">
        <v>154</v>
      </c>
      <c r="AQ156" s="1">
        <v>4</v>
      </c>
    </row>
    <row r="157" spans="1:43" x14ac:dyDescent="0.2">
      <c r="A157" s="1" t="s">
        <v>407</v>
      </c>
      <c r="B157" s="1" t="s">
        <v>565</v>
      </c>
      <c r="C157" s="1" t="s">
        <v>943</v>
      </c>
      <c r="D157" s="1" t="s">
        <v>1086</v>
      </c>
      <c r="E157" s="3">
        <v>30.166666666666668</v>
      </c>
      <c r="F157" s="3">
        <f t="shared" si="8"/>
        <v>153.04111111111109</v>
      </c>
      <c r="G157" s="3">
        <f>SUM(Table39[[#This Row],[RN Hours Contract (W/ Admin, DON)]], Table39[[#This Row],[LPN Contract Hours (w/ Admin)]], Table39[[#This Row],[CNA/NA/Med Aide Contract Hours]])</f>
        <v>0</v>
      </c>
      <c r="H157" s="4">
        <f>Table39[[#This Row],[Total Contract Hours]]/Table39[[#This Row],[Total Hours Nurse Staffing]]</f>
        <v>0</v>
      </c>
      <c r="I157" s="3">
        <f>SUM(Table39[[#This Row],[RN Hours]], Table39[[#This Row],[RN Admin Hours]], Table39[[#This Row],[RN DON Hours]])</f>
        <v>33.573555555555558</v>
      </c>
      <c r="J157" s="3">
        <f t="shared" si="9"/>
        <v>0</v>
      </c>
      <c r="K157" s="4">
        <f>Table39[[#This Row],[RN Hours Contract (W/ Admin, DON)]]/Table39[[#This Row],[RN Hours (w/ Admin, DON)]]</f>
        <v>0</v>
      </c>
      <c r="L157" s="3">
        <v>20.936333333333334</v>
      </c>
      <c r="M157" s="3">
        <v>0</v>
      </c>
      <c r="N157" s="4">
        <f>Table39[[#This Row],[RN Hours Contract]]/Table39[[#This Row],[RN Hours]]</f>
        <v>0</v>
      </c>
      <c r="O157" s="3">
        <v>9.2538888888888913</v>
      </c>
      <c r="P157" s="3">
        <v>0</v>
      </c>
      <c r="Q157" s="4">
        <f>Table39[[#This Row],[RN Admin Hours Contract]]/Table39[[#This Row],[RN Admin Hours]]</f>
        <v>0</v>
      </c>
      <c r="R157" s="3">
        <v>3.3833333333333333</v>
      </c>
      <c r="S157" s="3">
        <v>0</v>
      </c>
      <c r="T157" s="4">
        <f>Table39[[#This Row],[RN DON Hours Contract]]/Table39[[#This Row],[RN DON Hours]]</f>
        <v>0</v>
      </c>
      <c r="U157" s="3">
        <f>SUM(Table39[[#This Row],[LPN Hours]], Table39[[#This Row],[LPN Admin Hours]])</f>
        <v>34.792999999999999</v>
      </c>
      <c r="V157" s="3">
        <f>Table39[[#This Row],[LPN Hours Contract]]+Table39[[#This Row],[LPN Admin Hours Contract]]</f>
        <v>0</v>
      </c>
      <c r="W157" s="4">
        <f t="shared" si="10"/>
        <v>0</v>
      </c>
      <c r="X157" s="3">
        <v>30.149444444444441</v>
      </c>
      <c r="Y157" s="3">
        <v>0</v>
      </c>
      <c r="Z157" s="4">
        <f>Table39[[#This Row],[LPN Hours Contract]]/Table39[[#This Row],[LPN Hours]]</f>
        <v>0</v>
      </c>
      <c r="AA157" s="3">
        <v>4.6435555555555554</v>
      </c>
      <c r="AB157" s="3">
        <v>0</v>
      </c>
      <c r="AC157" s="4">
        <f>Table39[[#This Row],[LPN Admin Hours Contract]]/Table39[[#This Row],[LPN Admin Hours]]</f>
        <v>0</v>
      </c>
      <c r="AD157" s="3">
        <f>SUM(Table39[[#This Row],[CNA Hours]], Table39[[#This Row],[NA in Training Hours]], Table39[[#This Row],[Med Aide/Tech Hours]])</f>
        <v>84.674555555555557</v>
      </c>
      <c r="AE157" s="3">
        <f>SUM(Table39[[#This Row],[CNA Hours Contract]], Table39[[#This Row],[NA in Training Hours Contract]], Table39[[#This Row],[Med Aide/Tech Hours Contract]])</f>
        <v>0</v>
      </c>
      <c r="AF157" s="4">
        <f>Table39[[#This Row],[CNA/NA/Med Aide Contract Hours]]/Table39[[#This Row],[Total CNA, NA in Training, Med Aide/Tech Hours]]</f>
        <v>0</v>
      </c>
      <c r="AG157" s="3">
        <v>84.674555555555557</v>
      </c>
      <c r="AH157" s="3">
        <v>0</v>
      </c>
      <c r="AI157" s="4">
        <f>Table39[[#This Row],[CNA Hours Contract]]/Table39[[#This Row],[CNA Hours]]</f>
        <v>0</v>
      </c>
      <c r="AJ157" s="3">
        <v>0</v>
      </c>
      <c r="AK157" s="3">
        <v>0</v>
      </c>
      <c r="AL157" s="4">
        <v>0</v>
      </c>
      <c r="AM157" s="3">
        <v>0</v>
      </c>
      <c r="AN157" s="3">
        <v>0</v>
      </c>
      <c r="AO157" s="4">
        <v>0</v>
      </c>
      <c r="AP157" s="1" t="s">
        <v>155</v>
      </c>
      <c r="AQ157" s="1">
        <v>4</v>
      </c>
    </row>
    <row r="158" spans="1:43" x14ac:dyDescent="0.2">
      <c r="A158" s="1" t="s">
        <v>407</v>
      </c>
      <c r="B158" s="1" t="s">
        <v>566</v>
      </c>
      <c r="C158" s="1" t="s">
        <v>875</v>
      </c>
      <c r="D158" s="1" t="s">
        <v>1039</v>
      </c>
      <c r="E158" s="3">
        <v>109.01111111111111</v>
      </c>
      <c r="F158" s="3">
        <f t="shared" si="8"/>
        <v>329.51155555555556</v>
      </c>
      <c r="G158" s="3">
        <f>SUM(Table39[[#This Row],[RN Hours Contract (W/ Admin, DON)]], Table39[[#This Row],[LPN Contract Hours (w/ Admin)]], Table39[[#This Row],[CNA/NA/Med Aide Contract Hours]])</f>
        <v>0.14444444444444446</v>
      </c>
      <c r="H158" s="4">
        <f>Table39[[#This Row],[Total Contract Hours]]/Table39[[#This Row],[Total Hours Nurse Staffing]]</f>
        <v>4.3835926846605281E-4</v>
      </c>
      <c r="I158" s="3">
        <f>SUM(Table39[[#This Row],[RN Hours]], Table39[[#This Row],[RN Admin Hours]], Table39[[#This Row],[RN DON Hours]])</f>
        <v>33.272111111111116</v>
      </c>
      <c r="J158" s="3">
        <f t="shared" si="9"/>
        <v>0.14444444444444446</v>
      </c>
      <c r="K158" s="4">
        <f>Table39[[#This Row],[RN Hours Contract (W/ Admin, DON)]]/Table39[[#This Row],[RN Hours (w/ Admin, DON)]]</f>
        <v>4.3413068669456234E-3</v>
      </c>
      <c r="L158" s="3">
        <v>17.488777777777777</v>
      </c>
      <c r="M158" s="3">
        <v>4.4444444444444446E-2</v>
      </c>
      <c r="N158" s="4">
        <f>Table39[[#This Row],[RN Hours Contract]]/Table39[[#This Row],[RN Hours]]</f>
        <v>2.5413122065578563E-3</v>
      </c>
      <c r="O158" s="3">
        <v>10.35</v>
      </c>
      <c r="P158" s="3">
        <v>0.1</v>
      </c>
      <c r="Q158" s="4">
        <f>Table39[[#This Row],[RN Admin Hours Contract]]/Table39[[#This Row],[RN Admin Hours]]</f>
        <v>9.6618357487922718E-3</v>
      </c>
      <c r="R158" s="3">
        <v>5.4333333333333336</v>
      </c>
      <c r="S158" s="3">
        <v>0</v>
      </c>
      <c r="T158" s="4">
        <f>Table39[[#This Row],[RN DON Hours Contract]]/Table39[[#This Row],[RN DON Hours]]</f>
        <v>0</v>
      </c>
      <c r="U158" s="3">
        <f>SUM(Table39[[#This Row],[LPN Hours]], Table39[[#This Row],[LPN Admin Hours]])</f>
        <v>73.167111111111112</v>
      </c>
      <c r="V158" s="3">
        <f>Table39[[#This Row],[LPN Hours Contract]]+Table39[[#This Row],[LPN Admin Hours Contract]]</f>
        <v>0</v>
      </c>
      <c r="W158" s="4">
        <f t="shared" si="10"/>
        <v>0</v>
      </c>
      <c r="X158" s="3">
        <v>70.397666666666666</v>
      </c>
      <c r="Y158" s="3">
        <v>0</v>
      </c>
      <c r="Z158" s="4">
        <f>Table39[[#This Row],[LPN Hours Contract]]/Table39[[#This Row],[LPN Hours]]</f>
        <v>0</v>
      </c>
      <c r="AA158" s="3">
        <v>2.7694444444444444</v>
      </c>
      <c r="AB158" s="3">
        <v>0</v>
      </c>
      <c r="AC158" s="4">
        <f>Table39[[#This Row],[LPN Admin Hours Contract]]/Table39[[#This Row],[LPN Admin Hours]]</f>
        <v>0</v>
      </c>
      <c r="AD158" s="3">
        <f>SUM(Table39[[#This Row],[CNA Hours]], Table39[[#This Row],[NA in Training Hours]], Table39[[#This Row],[Med Aide/Tech Hours]])</f>
        <v>223.07233333333332</v>
      </c>
      <c r="AE158" s="3">
        <f>SUM(Table39[[#This Row],[CNA Hours Contract]], Table39[[#This Row],[NA in Training Hours Contract]], Table39[[#This Row],[Med Aide/Tech Hours Contract]])</f>
        <v>0</v>
      </c>
      <c r="AF158" s="4">
        <f>Table39[[#This Row],[CNA/NA/Med Aide Contract Hours]]/Table39[[#This Row],[Total CNA, NA in Training, Med Aide/Tech Hours]]</f>
        <v>0</v>
      </c>
      <c r="AG158" s="3">
        <v>205.63066666666666</v>
      </c>
      <c r="AH158" s="3">
        <v>0</v>
      </c>
      <c r="AI158" s="4">
        <f>Table39[[#This Row],[CNA Hours Contract]]/Table39[[#This Row],[CNA Hours]]</f>
        <v>0</v>
      </c>
      <c r="AJ158" s="3">
        <v>0.26411111111111113</v>
      </c>
      <c r="AK158" s="3">
        <v>0</v>
      </c>
      <c r="AL158" s="4">
        <f>Table39[[#This Row],[NA in Training Hours Contract]]/Table39[[#This Row],[NA in Training Hours]]</f>
        <v>0</v>
      </c>
      <c r="AM158" s="3">
        <v>17.177555555555557</v>
      </c>
      <c r="AN158" s="3">
        <v>0</v>
      </c>
      <c r="AO158" s="4">
        <f>Table39[[#This Row],[Med Aide/Tech Hours Contract]]/Table39[[#This Row],[Med Aide/Tech Hours]]</f>
        <v>0</v>
      </c>
      <c r="AP158" s="1" t="s">
        <v>156</v>
      </c>
      <c r="AQ158" s="1">
        <v>4</v>
      </c>
    </row>
    <row r="159" spans="1:43" x14ac:dyDescent="0.2">
      <c r="A159" s="1" t="s">
        <v>407</v>
      </c>
      <c r="B159" s="1" t="s">
        <v>567</v>
      </c>
      <c r="C159" s="1" t="s">
        <v>866</v>
      </c>
      <c r="D159" s="1" t="s">
        <v>1087</v>
      </c>
      <c r="E159" s="3">
        <v>60.43333333333333</v>
      </c>
      <c r="F159" s="3">
        <f t="shared" si="8"/>
        <v>277.8024444444444</v>
      </c>
      <c r="G159" s="3">
        <f>SUM(Table39[[#This Row],[RN Hours Contract (W/ Admin, DON)]], Table39[[#This Row],[LPN Contract Hours (w/ Admin)]], Table39[[#This Row],[CNA/NA/Med Aide Contract Hours]])</f>
        <v>6.4396666666666667</v>
      </c>
      <c r="H159" s="4">
        <f>Table39[[#This Row],[Total Contract Hours]]/Table39[[#This Row],[Total Hours Nurse Staffing]]</f>
        <v>2.318074155015035E-2</v>
      </c>
      <c r="I159" s="3">
        <f>SUM(Table39[[#This Row],[RN Hours]], Table39[[#This Row],[RN Admin Hours]], Table39[[#This Row],[RN DON Hours]])</f>
        <v>73.739111111111114</v>
      </c>
      <c r="J159" s="3">
        <f t="shared" si="9"/>
        <v>1.2006666666666668</v>
      </c>
      <c r="K159" s="4">
        <f>Table39[[#This Row],[RN Hours Contract (W/ Admin, DON)]]/Table39[[#This Row],[RN Hours (w/ Admin, DON)]]</f>
        <v>1.6282630053100121E-2</v>
      </c>
      <c r="L159" s="3">
        <v>68.850222222222229</v>
      </c>
      <c r="M159" s="3">
        <v>1.2006666666666668</v>
      </c>
      <c r="N159" s="4">
        <f>Table39[[#This Row],[RN Hours Contract]]/Table39[[#This Row],[RN Hours]]</f>
        <v>1.7438820499247967E-2</v>
      </c>
      <c r="O159" s="3">
        <v>0</v>
      </c>
      <c r="P159" s="3">
        <v>0</v>
      </c>
      <c r="Q159" s="4">
        <v>0</v>
      </c>
      <c r="R159" s="3">
        <v>4.8888888888888893</v>
      </c>
      <c r="S159" s="3">
        <v>0</v>
      </c>
      <c r="T159" s="4">
        <f>Table39[[#This Row],[RN DON Hours Contract]]/Table39[[#This Row],[RN DON Hours]]</f>
        <v>0</v>
      </c>
      <c r="U159" s="3">
        <f>SUM(Table39[[#This Row],[LPN Hours]], Table39[[#This Row],[LPN Admin Hours]])</f>
        <v>42.107888888888887</v>
      </c>
      <c r="V159" s="3">
        <f>Table39[[#This Row],[LPN Hours Contract]]+Table39[[#This Row],[LPN Admin Hours Contract]]</f>
        <v>5.1501111111111113</v>
      </c>
      <c r="W159" s="4">
        <f t="shared" si="10"/>
        <v>0.12230751165656475</v>
      </c>
      <c r="X159" s="3">
        <v>42.107888888888887</v>
      </c>
      <c r="Y159" s="3">
        <v>5.1501111111111113</v>
      </c>
      <c r="Z159" s="4">
        <f>Table39[[#This Row],[LPN Hours Contract]]/Table39[[#This Row],[LPN Hours]]</f>
        <v>0.12230751165656475</v>
      </c>
      <c r="AA159" s="3">
        <v>0</v>
      </c>
      <c r="AB159" s="3">
        <v>0</v>
      </c>
      <c r="AC159" s="4">
        <v>0</v>
      </c>
      <c r="AD159" s="3">
        <f>SUM(Table39[[#This Row],[CNA Hours]], Table39[[#This Row],[NA in Training Hours]], Table39[[#This Row],[Med Aide/Tech Hours]])</f>
        <v>161.95544444444442</v>
      </c>
      <c r="AE159" s="3">
        <f>SUM(Table39[[#This Row],[CNA Hours Contract]], Table39[[#This Row],[NA in Training Hours Contract]], Table39[[#This Row],[Med Aide/Tech Hours Contract]])</f>
        <v>8.8888888888888892E-2</v>
      </c>
      <c r="AF159" s="4">
        <f>Table39[[#This Row],[CNA/NA/Med Aide Contract Hours]]/Table39[[#This Row],[Total CNA, NA in Training, Med Aide/Tech Hours]]</f>
        <v>5.4884779695924609E-4</v>
      </c>
      <c r="AG159" s="3">
        <v>157.31633333333332</v>
      </c>
      <c r="AH159" s="3">
        <v>8.8888888888888892E-2</v>
      </c>
      <c r="AI159" s="4">
        <f>Table39[[#This Row],[CNA Hours Contract]]/Table39[[#This Row],[CNA Hours]]</f>
        <v>5.6503280368570905E-4</v>
      </c>
      <c r="AJ159" s="3">
        <v>0</v>
      </c>
      <c r="AK159" s="3">
        <v>0</v>
      </c>
      <c r="AL159" s="4">
        <v>0</v>
      </c>
      <c r="AM159" s="3">
        <v>4.6391111111111103</v>
      </c>
      <c r="AN159" s="3">
        <v>0</v>
      </c>
      <c r="AO159" s="4">
        <f>Table39[[#This Row],[Med Aide/Tech Hours Contract]]/Table39[[#This Row],[Med Aide/Tech Hours]]</f>
        <v>0</v>
      </c>
      <c r="AP159" s="1" t="s">
        <v>157</v>
      </c>
      <c r="AQ159" s="1">
        <v>4</v>
      </c>
    </row>
    <row r="160" spans="1:43" x14ac:dyDescent="0.2">
      <c r="A160" s="1" t="s">
        <v>407</v>
      </c>
      <c r="B160" s="1" t="s">
        <v>568</v>
      </c>
      <c r="C160" s="1" t="s">
        <v>885</v>
      </c>
      <c r="D160" s="1" t="s">
        <v>1041</v>
      </c>
      <c r="E160" s="3">
        <v>67.466666666666669</v>
      </c>
      <c r="F160" s="3">
        <f t="shared" si="8"/>
        <v>277.70611111111111</v>
      </c>
      <c r="G160" s="3">
        <f>SUM(Table39[[#This Row],[RN Hours Contract (W/ Admin, DON)]], Table39[[#This Row],[LPN Contract Hours (w/ Admin)]], Table39[[#This Row],[CNA/NA/Med Aide Contract Hours]])</f>
        <v>0</v>
      </c>
      <c r="H160" s="4">
        <f>Table39[[#This Row],[Total Contract Hours]]/Table39[[#This Row],[Total Hours Nurse Staffing]]</f>
        <v>0</v>
      </c>
      <c r="I160" s="3">
        <f>SUM(Table39[[#This Row],[RN Hours]], Table39[[#This Row],[RN Admin Hours]], Table39[[#This Row],[RN DON Hours]])</f>
        <v>46.487000000000002</v>
      </c>
      <c r="J160" s="3">
        <f t="shared" si="9"/>
        <v>0</v>
      </c>
      <c r="K160" s="4">
        <f>Table39[[#This Row],[RN Hours Contract (W/ Admin, DON)]]/Table39[[#This Row],[RN Hours (w/ Admin, DON)]]</f>
        <v>0</v>
      </c>
      <c r="L160" s="3">
        <v>20.304444444444446</v>
      </c>
      <c r="M160" s="3">
        <v>0</v>
      </c>
      <c r="N160" s="4">
        <f>Table39[[#This Row],[RN Hours Contract]]/Table39[[#This Row],[RN Hours]]</f>
        <v>0</v>
      </c>
      <c r="O160" s="3">
        <v>20.315888888888892</v>
      </c>
      <c r="P160" s="3">
        <v>0</v>
      </c>
      <c r="Q160" s="4">
        <f>Table39[[#This Row],[RN Admin Hours Contract]]/Table39[[#This Row],[RN Admin Hours]]</f>
        <v>0</v>
      </c>
      <c r="R160" s="3">
        <v>5.8666666666666663</v>
      </c>
      <c r="S160" s="3">
        <v>0</v>
      </c>
      <c r="T160" s="4">
        <f>Table39[[#This Row],[RN DON Hours Contract]]/Table39[[#This Row],[RN DON Hours]]</f>
        <v>0</v>
      </c>
      <c r="U160" s="3">
        <f>SUM(Table39[[#This Row],[LPN Hours]], Table39[[#This Row],[LPN Admin Hours]])</f>
        <v>114.46666666666667</v>
      </c>
      <c r="V160" s="3">
        <f>Table39[[#This Row],[LPN Hours Contract]]+Table39[[#This Row],[LPN Admin Hours Contract]]</f>
        <v>0</v>
      </c>
      <c r="W160" s="4">
        <f t="shared" si="10"/>
        <v>0</v>
      </c>
      <c r="X160" s="3">
        <v>114.46666666666667</v>
      </c>
      <c r="Y160" s="3">
        <v>0</v>
      </c>
      <c r="Z160" s="4">
        <f>Table39[[#This Row],[LPN Hours Contract]]/Table39[[#This Row],[LPN Hours]]</f>
        <v>0</v>
      </c>
      <c r="AA160" s="3">
        <v>0</v>
      </c>
      <c r="AB160" s="3">
        <v>0</v>
      </c>
      <c r="AC160" s="4">
        <v>0</v>
      </c>
      <c r="AD160" s="3">
        <f>SUM(Table39[[#This Row],[CNA Hours]], Table39[[#This Row],[NA in Training Hours]], Table39[[#This Row],[Med Aide/Tech Hours]])</f>
        <v>116.75244444444444</v>
      </c>
      <c r="AE160" s="3">
        <f>SUM(Table39[[#This Row],[CNA Hours Contract]], Table39[[#This Row],[NA in Training Hours Contract]], Table39[[#This Row],[Med Aide/Tech Hours Contract]])</f>
        <v>0</v>
      </c>
      <c r="AF160" s="4">
        <f>Table39[[#This Row],[CNA/NA/Med Aide Contract Hours]]/Table39[[#This Row],[Total CNA, NA in Training, Med Aide/Tech Hours]]</f>
        <v>0</v>
      </c>
      <c r="AG160" s="3">
        <v>116.75244444444444</v>
      </c>
      <c r="AH160" s="3">
        <v>0</v>
      </c>
      <c r="AI160" s="4">
        <f>Table39[[#This Row],[CNA Hours Contract]]/Table39[[#This Row],[CNA Hours]]</f>
        <v>0</v>
      </c>
      <c r="AJ160" s="3">
        <v>0</v>
      </c>
      <c r="AK160" s="3">
        <v>0</v>
      </c>
      <c r="AL160" s="4">
        <v>0</v>
      </c>
      <c r="AM160" s="3">
        <v>0</v>
      </c>
      <c r="AN160" s="3">
        <v>0</v>
      </c>
      <c r="AO160" s="4">
        <v>0</v>
      </c>
      <c r="AP160" s="1" t="s">
        <v>158</v>
      </c>
      <c r="AQ160" s="1">
        <v>4</v>
      </c>
    </row>
    <row r="161" spans="1:43" x14ac:dyDescent="0.2">
      <c r="A161" s="1" t="s">
        <v>407</v>
      </c>
      <c r="B161" s="1" t="s">
        <v>569</v>
      </c>
      <c r="C161" s="1" t="s">
        <v>921</v>
      </c>
      <c r="D161" s="1" t="s">
        <v>1022</v>
      </c>
      <c r="E161" s="3">
        <v>85.233333333333334</v>
      </c>
      <c r="F161" s="3">
        <f t="shared" si="8"/>
        <v>347.41666666666663</v>
      </c>
      <c r="G161" s="3">
        <f>SUM(Table39[[#This Row],[RN Hours Contract (W/ Admin, DON)]], Table39[[#This Row],[LPN Contract Hours (w/ Admin)]], Table39[[#This Row],[CNA/NA/Med Aide Contract Hours]])</f>
        <v>0</v>
      </c>
      <c r="H161" s="4">
        <f>Table39[[#This Row],[Total Contract Hours]]/Table39[[#This Row],[Total Hours Nurse Staffing]]</f>
        <v>0</v>
      </c>
      <c r="I161" s="3">
        <f>SUM(Table39[[#This Row],[RN Hours]], Table39[[#This Row],[RN Admin Hours]], Table39[[#This Row],[RN DON Hours]])</f>
        <v>83.530555555555566</v>
      </c>
      <c r="J161" s="3">
        <f t="shared" si="9"/>
        <v>0</v>
      </c>
      <c r="K161" s="4">
        <f>Table39[[#This Row],[RN Hours Contract (W/ Admin, DON)]]/Table39[[#This Row],[RN Hours (w/ Admin, DON)]]</f>
        <v>0</v>
      </c>
      <c r="L161" s="3">
        <v>47.661111111111111</v>
      </c>
      <c r="M161" s="3">
        <v>0</v>
      </c>
      <c r="N161" s="4">
        <f>Table39[[#This Row],[RN Hours Contract]]/Table39[[#This Row],[RN Hours]]</f>
        <v>0</v>
      </c>
      <c r="O161" s="3">
        <v>33.736111111111114</v>
      </c>
      <c r="P161" s="3">
        <v>0</v>
      </c>
      <c r="Q161" s="4">
        <f>Table39[[#This Row],[RN Admin Hours Contract]]/Table39[[#This Row],[RN Admin Hours]]</f>
        <v>0</v>
      </c>
      <c r="R161" s="3">
        <v>2.1333333333333333</v>
      </c>
      <c r="S161" s="3">
        <v>0</v>
      </c>
      <c r="T161" s="4">
        <f>Table39[[#This Row],[RN DON Hours Contract]]/Table39[[#This Row],[RN DON Hours]]</f>
        <v>0</v>
      </c>
      <c r="U161" s="3">
        <f>SUM(Table39[[#This Row],[LPN Hours]], Table39[[#This Row],[LPN Admin Hours]])</f>
        <v>66.49444444444444</v>
      </c>
      <c r="V161" s="3">
        <f>Table39[[#This Row],[LPN Hours Contract]]+Table39[[#This Row],[LPN Admin Hours Contract]]</f>
        <v>0</v>
      </c>
      <c r="W161" s="4">
        <f t="shared" si="10"/>
        <v>0</v>
      </c>
      <c r="X161" s="3">
        <v>57.119444444444447</v>
      </c>
      <c r="Y161" s="3">
        <v>0</v>
      </c>
      <c r="Z161" s="4">
        <f>Table39[[#This Row],[LPN Hours Contract]]/Table39[[#This Row],[LPN Hours]]</f>
        <v>0</v>
      </c>
      <c r="AA161" s="3">
        <v>9.375</v>
      </c>
      <c r="AB161" s="3">
        <v>0</v>
      </c>
      <c r="AC161" s="4">
        <f>Table39[[#This Row],[LPN Admin Hours Contract]]/Table39[[#This Row],[LPN Admin Hours]]</f>
        <v>0</v>
      </c>
      <c r="AD161" s="3">
        <f>SUM(Table39[[#This Row],[CNA Hours]], Table39[[#This Row],[NA in Training Hours]], Table39[[#This Row],[Med Aide/Tech Hours]])</f>
        <v>197.39166666666665</v>
      </c>
      <c r="AE161" s="3">
        <f>SUM(Table39[[#This Row],[CNA Hours Contract]], Table39[[#This Row],[NA in Training Hours Contract]], Table39[[#This Row],[Med Aide/Tech Hours Contract]])</f>
        <v>0</v>
      </c>
      <c r="AF161" s="4">
        <f>Table39[[#This Row],[CNA/NA/Med Aide Contract Hours]]/Table39[[#This Row],[Total CNA, NA in Training, Med Aide/Tech Hours]]</f>
        <v>0</v>
      </c>
      <c r="AG161" s="3">
        <v>167.96944444444443</v>
      </c>
      <c r="AH161" s="3">
        <v>0</v>
      </c>
      <c r="AI161" s="4">
        <f>Table39[[#This Row],[CNA Hours Contract]]/Table39[[#This Row],[CNA Hours]]</f>
        <v>0</v>
      </c>
      <c r="AJ161" s="3">
        <v>4.4527777777777775</v>
      </c>
      <c r="AK161" s="3">
        <v>0</v>
      </c>
      <c r="AL161" s="4">
        <f>Table39[[#This Row],[NA in Training Hours Contract]]/Table39[[#This Row],[NA in Training Hours]]</f>
        <v>0</v>
      </c>
      <c r="AM161" s="3">
        <v>24.969444444444445</v>
      </c>
      <c r="AN161" s="3">
        <v>0</v>
      </c>
      <c r="AO161" s="4">
        <f>Table39[[#This Row],[Med Aide/Tech Hours Contract]]/Table39[[#This Row],[Med Aide/Tech Hours]]</f>
        <v>0</v>
      </c>
      <c r="AP161" s="1" t="s">
        <v>159</v>
      </c>
      <c r="AQ161" s="1">
        <v>4</v>
      </c>
    </row>
    <row r="162" spans="1:43" x14ac:dyDescent="0.2">
      <c r="A162" s="1" t="s">
        <v>407</v>
      </c>
      <c r="B162" s="1" t="s">
        <v>570</v>
      </c>
      <c r="C162" s="1" t="s">
        <v>852</v>
      </c>
      <c r="D162" s="1" t="s">
        <v>1067</v>
      </c>
      <c r="E162" s="3">
        <v>64.811111111111117</v>
      </c>
      <c r="F162" s="3">
        <f t="shared" si="8"/>
        <v>244.07122222222222</v>
      </c>
      <c r="G162" s="3">
        <f>SUM(Table39[[#This Row],[RN Hours Contract (W/ Admin, DON)]], Table39[[#This Row],[LPN Contract Hours (w/ Admin)]], Table39[[#This Row],[CNA/NA/Med Aide Contract Hours]])</f>
        <v>27.717555555555563</v>
      </c>
      <c r="H162" s="4">
        <f>Table39[[#This Row],[Total Contract Hours]]/Table39[[#This Row],[Total Hours Nurse Staffing]]</f>
        <v>0.11356339064963282</v>
      </c>
      <c r="I162" s="3">
        <f>SUM(Table39[[#This Row],[RN Hours]], Table39[[#This Row],[RN Admin Hours]], Table39[[#This Row],[RN DON Hours]])</f>
        <v>31.303222222222225</v>
      </c>
      <c r="J162" s="3">
        <f t="shared" si="9"/>
        <v>0</v>
      </c>
      <c r="K162" s="4">
        <f>Table39[[#This Row],[RN Hours Contract (W/ Admin, DON)]]/Table39[[#This Row],[RN Hours (w/ Admin, DON)]]</f>
        <v>0</v>
      </c>
      <c r="L162" s="3">
        <v>17.438111111111112</v>
      </c>
      <c r="M162" s="3">
        <v>0</v>
      </c>
      <c r="N162" s="4">
        <f>Table39[[#This Row],[RN Hours Contract]]/Table39[[#This Row],[RN Hours]]</f>
        <v>0</v>
      </c>
      <c r="O162" s="3">
        <v>11.67622222222222</v>
      </c>
      <c r="P162" s="3">
        <v>0</v>
      </c>
      <c r="Q162" s="4">
        <f>Table39[[#This Row],[RN Admin Hours Contract]]/Table39[[#This Row],[RN Admin Hours]]</f>
        <v>0</v>
      </c>
      <c r="R162" s="3">
        <v>2.1888888888888891</v>
      </c>
      <c r="S162" s="3">
        <v>0</v>
      </c>
      <c r="T162" s="4">
        <f>Table39[[#This Row],[RN DON Hours Contract]]/Table39[[#This Row],[RN DON Hours]]</f>
        <v>0</v>
      </c>
      <c r="U162" s="3">
        <f>SUM(Table39[[#This Row],[LPN Hours]], Table39[[#This Row],[LPN Admin Hours]])</f>
        <v>74.102888888888884</v>
      </c>
      <c r="V162" s="3">
        <f>Table39[[#This Row],[LPN Hours Contract]]+Table39[[#This Row],[LPN Admin Hours Contract]]</f>
        <v>19.031000000000006</v>
      </c>
      <c r="W162" s="4">
        <f t="shared" si="10"/>
        <v>0.25681859756554709</v>
      </c>
      <c r="X162" s="3">
        <v>68.680666666666667</v>
      </c>
      <c r="Y162" s="3">
        <v>19.031000000000006</v>
      </c>
      <c r="Z162" s="4">
        <f>Table39[[#This Row],[LPN Hours Contract]]/Table39[[#This Row],[LPN Hours]]</f>
        <v>0.27709399054561701</v>
      </c>
      <c r="AA162" s="3">
        <v>5.4222222222222225</v>
      </c>
      <c r="AB162" s="3">
        <v>0</v>
      </c>
      <c r="AC162" s="4">
        <f>Table39[[#This Row],[LPN Admin Hours Contract]]/Table39[[#This Row],[LPN Admin Hours]]</f>
        <v>0</v>
      </c>
      <c r="AD162" s="3">
        <f>SUM(Table39[[#This Row],[CNA Hours]], Table39[[#This Row],[NA in Training Hours]], Table39[[#This Row],[Med Aide/Tech Hours]])</f>
        <v>138.66511111111112</v>
      </c>
      <c r="AE162" s="3">
        <f>SUM(Table39[[#This Row],[CNA Hours Contract]], Table39[[#This Row],[NA in Training Hours Contract]], Table39[[#This Row],[Med Aide/Tech Hours Contract]])</f>
        <v>8.6865555555555556</v>
      </c>
      <c r="AF162" s="4">
        <f>Table39[[#This Row],[CNA/NA/Med Aide Contract Hours]]/Table39[[#This Row],[Total CNA, NA in Training, Med Aide/Tech Hours]]</f>
        <v>6.2644132225842281E-2</v>
      </c>
      <c r="AG162" s="3">
        <v>138.66511111111112</v>
      </c>
      <c r="AH162" s="3">
        <v>8.6865555555555556</v>
      </c>
      <c r="AI162" s="4">
        <f>Table39[[#This Row],[CNA Hours Contract]]/Table39[[#This Row],[CNA Hours]]</f>
        <v>6.2644132225842281E-2</v>
      </c>
      <c r="AJ162" s="3">
        <v>0</v>
      </c>
      <c r="AK162" s="3">
        <v>0</v>
      </c>
      <c r="AL162" s="4">
        <v>0</v>
      </c>
      <c r="AM162" s="3">
        <v>0</v>
      </c>
      <c r="AN162" s="3">
        <v>0</v>
      </c>
      <c r="AO162" s="4">
        <v>0</v>
      </c>
      <c r="AP162" s="1" t="s">
        <v>160</v>
      </c>
      <c r="AQ162" s="1">
        <v>4</v>
      </c>
    </row>
    <row r="163" spans="1:43" x14ac:dyDescent="0.2">
      <c r="A163" s="1" t="s">
        <v>407</v>
      </c>
      <c r="B163" s="1" t="s">
        <v>571</v>
      </c>
      <c r="C163" s="1" t="s">
        <v>944</v>
      </c>
      <c r="D163" s="1" t="s">
        <v>1036</v>
      </c>
      <c r="E163" s="3">
        <v>38.766666666666666</v>
      </c>
      <c r="F163" s="3">
        <f t="shared" si="8"/>
        <v>149.59077777777776</v>
      </c>
      <c r="G163" s="3">
        <f>SUM(Table39[[#This Row],[RN Hours Contract (W/ Admin, DON)]], Table39[[#This Row],[LPN Contract Hours (w/ Admin)]], Table39[[#This Row],[CNA/NA/Med Aide Contract Hours]])</f>
        <v>0.18888888888888888</v>
      </c>
      <c r="H163" s="4">
        <f>Table39[[#This Row],[Total Contract Hours]]/Table39[[#This Row],[Total Hours Nurse Staffing]]</f>
        <v>1.2627041031198448E-3</v>
      </c>
      <c r="I163" s="3">
        <f>SUM(Table39[[#This Row],[RN Hours]], Table39[[#This Row],[RN Admin Hours]], Table39[[#This Row],[RN DON Hours]])</f>
        <v>58.464333333333329</v>
      </c>
      <c r="J163" s="3">
        <f t="shared" si="9"/>
        <v>0.18888888888888888</v>
      </c>
      <c r="K163" s="4">
        <f>Table39[[#This Row],[RN Hours Contract (W/ Admin, DON)]]/Table39[[#This Row],[RN Hours (w/ Admin, DON)]]</f>
        <v>3.2308396952367923E-3</v>
      </c>
      <c r="L163" s="3">
        <v>46.93933333333333</v>
      </c>
      <c r="M163" s="3">
        <v>0.18888888888888888</v>
      </c>
      <c r="N163" s="4">
        <f>Table39[[#This Row],[RN Hours Contract]]/Table39[[#This Row],[RN Hours]]</f>
        <v>4.024106766653884E-3</v>
      </c>
      <c r="O163" s="3">
        <v>7.666666666666667</v>
      </c>
      <c r="P163" s="3">
        <v>0</v>
      </c>
      <c r="Q163" s="4">
        <f>Table39[[#This Row],[RN Admin Hours Contract]]/Table39[[#This Row],[RN Admin Hours]]</f>
        <v>0</v>
      </c>
      <c r="R163" s="3">
        <v>3.8583333333333334</v>
      </c>
      <c r="S163" s="3">
        <v>0</v>
      </c>
      <c r="T163" s="4">
        <f>Table39[[#This Row],[RN DON Hours Contract]]/Table39[[#This Row],[RN DON Hours]]</f>
        <v>0</v>
      </c>
      <c r="U163" s="3">
        <f>SUM(Table39[[#This Row],[LPN Hours]], Table39[[#This Row],[LPN Admin Hours]])</f>
        <v>15.496111111111112</v>
      </c>
      <c r="V163" s="3">
        <f>Table39[[#This Row],[LPN Hours Contract]]+Table39[[#This Row],[LPN Admin Hours Contract]]</f>
        <v>0</v>
      </c>
      <c r="W163" s="4">
        <f t="shared" si="10"/>
        <v>0</v>
      </c>
      <c r="X163" s="3">
        <v>15.496111111111112</v>
      </c>
      <c r="Y163" s="3">
        <v>0</v>
      </c>
      <c r="Z163" s="4">
        <f>Table39[[#This Row],[LPN Hours Contract]]/Table39[[#This Row],[LPN Hours]]</f>
        <v>0</v>
      </c>
      <c r="AA163" s="3">
        <v>0</v>
      </c>
      <c r="AB163" s="3">
        <v>0</v>
      </c>
      <c r="AC163" s="4">
        <v>0</v>
      </c>
      <c r="AD163" s="3">
        <f>SUM(Table39[[#This Row],[CNA Hours]], Table39[[#This Row],[NA in Training Hours]], Table39[[#This Row],[Med Aide/Tech Hours]])</f>
        <v>75.630333333333326</v>
      </c>
      <c r="AE163" s="3">
        <f>SUM(Table39[[#This Row],[CNA Hours Contract]], Table39[[#This Row],[NA in Training Hours Contract]], Table39[[#This Row],[Med Aide/Tech Hours Contract]])</f>
        <v>0</v>
      </c>
      <c r="AF163" s="4">
        <f>Table39[[#This Row],[CNA/NA/Med Aide Contract Hours]]/Table39[[#This Row],[Total CNA, NA in Training, Med Aide/Tech Hours]]</f>
        <v>0</v>
      </c>
      <c r="AG163" s="3">
        <v>75.630333333333326</v>
      </c>
      <c r="AH163" s="3">
        <v>0</v>
      </c>
      <c r="AI163" s="4">
        <f>Table39[[#This Row],[CNA Hours Contract]]/Table39[[#This Row],[CNA Hours]]</f>
        <v>0</v>
      </c>
      <c r="AJ163" s="3">
        <v>0</v>
      </c>
      <c r="AK163" s="3">
        <v>0</v>
      </c>
      <c r="AL163" s="4">
        <v>0</v>
      </c>
      <c r="AM163" s="3">
        <v>0</v>
      </c>
      <c r="AN163" s="3">
        <v>0</v>
      </c>
      <c r="AO163" s="4">
        <v>0</v>
      </c>
      <c r="AP163" s="1" t="s">
        <v>161</v>
      </c>
      <c r="AQ163" s="1">
        <v>4</v>
      </c>
    </row>
    <row r="164" spans="1:43" x14ac:dyDescent="0.2">
      <c r="A164" s="1" t="s">
        <v>407</v>
      </c>
      <c r="B164" s="1" t="s">
        <v>572</v>
      </c>
      <c r="C164" s="1" t="s">
        <v>843</v>
      </c>
      <c r="D164" s="1" t="s">
        <v>1021</v>
      </c>
      <c r="E164" s="3">
        <v>100.72222222222223</v>
      </c>
      <c r="F164" s="3">
        <f t="shared" si="8"/>
        <v>377.30555555555554</v>
      </c>
      <c r="G164" s="3">
        <f>SUM(Table39[[#This Row],[RN Hours Contract (W/ Admin, DON)]], Table39[[#This Row],[LPN Contract Hours (w/ Admin)]], Table39[[#This Row],[CNA/NA/Med Aide Contract Hours]])</f>
        <v>0</v>
      </c>
      <c r="H164" s="4">
        <f>Table39[[#This Row],[Total Contract Hours]]/Table39[[#This Row],[Total Hours Nurse Staffing]]</f>
        <v>0</v>
      </c>
      <c r="I164" s="3">
        <f>SUM(Table39[[#This Row],[RN Hours]], Table39[[#This Row],[RN Admin Hours]], Table39[[#This Row],[RN DON Hours]])</f>
        <v>56.577777777777776</v>
      </c>
      <c r="J164" s="3">
        <f t="shared" si="9"/>
        <v>0</v>
      </c>
      <c r="K164" s="4">
        <f>Table39[[#This Row],[RN Hours Contract (W/ Admin, DON)]]/Table39[[#This Row],[RN Hours (w/ Admin, DON)]]</f>
        <v>0</v>
      </c>
      <c r="L164" s="3">
        <v>29.594444444444445</v>
      </c>
      <c r="M164" s="3">
        <v>0</v>
      </c>
      <c r="N164" s="4">
        <f>Table39[[#This Row],[RN Hours Contract]]/Table39[[#This Row],[RN Hours]]</f>
        <v>0</v>
      </c>
      <c r="O164" s="3">
        <v>21.56111111111111</v>
      </c>
      <c r="P164" s="3">
        <v>0</v>
      </c>
      <c r="Q164" s="4">
        <f>Table39[[#This Row],[RN Admin Hours Contract]]/Table39[[#This Row],[RN Admin Hours]]</f>
        <v>0</v>
      </c>
      <c r="R164" s="3">
        <v>5.4222222222222225</v>
      </c>
      <c r="S164" s="3">
        <v>0</v>
      </c>
      <c r="T164" s="4">
        <f>Table39[[#This Row],[RN DON Hours Contract]]/Table39[[#This Row],[RN DON Hours]]</f>
        <v>0</v>
      </c>
      <c r="U164" s="3">
        <f>SUM(Table39[[#This Row],[LPN Hours]], Table39[[#This Row],[LPN Admin Hours]])</f>
        <v>100</v>
      </c>
      <c r="V164" s="3">
        <f>Table39[[#This Row],[LPN Hours Contract]]+Table39[[#This Row],[LPN Admin Hours Contract]]</f>
        <v>0</v>
      </c>
      <c r="W164" s="4">
        <f t="shared" si="10"/>
        <v>0</v>
      </c>
      <c r="X164" s="3">
        <v>94.766666666666666</v>
      </c>
      <c r="Y164" s="3">
        <v>0</v>
      </c>
      <c r="Z164" s="4">
        <f>Table39[[#This Row],[LPN Hours Contract]]/Table39[[#This Row],[LPN Hours]]</f>
        <v>0</v>
      </c>
      <c r="AA164" s="3">
        <v>5.2333333333333334</v>
      </c>
      <c r="AB164" s="3">
        <v>0</v>
      </c>
      <c r="AC164" s="4">
        <f>Table39[[#This Row],[LPN Admin Hours Contract]]/Table39[[#This Row],[LPN Admin Hours]]</f>
        <v>0</v>
      </c>
      <c r="AD164" s="3">
        <f>SUM(Table39[[#This Row],[CNA Hours]], Table39[[#This Row],[NA in Training Hours]], Table39[[#This Row],[Med Aide/Tech Hours]])</f>
        <v>220.72777777777779</v>
      </c>
      <c r="AE164" s="3">
        <f>SUM(Table39[[#This Row],[CNA Hours Contract]], Table39[[#This Row],[NA in Training Hours Contract]], Table39[[#This Row],[Med Aide/Tech Hours Contract]])</f>
        <v>0</v>
      </c>
      <c r="AF164" s="4">
        <f>Table39[[#This Row],[CNA/NA/Med Aide Contract Hours]]/Table39[[#This Row],[Total CNA, NA in Training, Med Aide/Tech Hours]]</f>
        <v>0</v>
      </c>
      <c r="AG164" s="3">
        <v>220.72777777777779</v>
      </c>
      <c r="AH164" s="3">
        <v>0</v>
      </c>
      <c r="AI164" s="4">
        <f>Table39[[#This Row],[CNA Hours Contract]]/Table39[[#This Row],[CNA Hours]]</f>
        <v>0</v>
      </c>
      <c r="AJ164" s="3">
        <v>0</v>
      </c>
      <c r="AK164" s="3">
        <v>0</v>
      </c>
      <c r="AL164" s="4">
        <v>0</v>
      </c>
      <c r="AM164" s="3">
        <v>0</v>
      </c>
      <c r="AN164" s="3">
        <v>0</v>
      </c>
      <c r="AO164" s="4">
        <v>0</v>
      </c>
      <c r="AP164" s="1" t="s">
        <v>162</v>
      </c>
      <c r="AQ164" s="1">
        <v>4</v>
      </c>
    </row>
    <row r="165" spans="1:43" x14ac:dyDescent="0.2">
      <c r="A165" s="1" t="s">
        <v>407</v>
      </c>
      <c r="B165" s="1" t="s">
        <v>573</v>
      </c>
      <c r="C165" s="1" t="s">
        <v>945</v>
      </c>
      <c r="D165" s="1" t="s">
        <v>1069</v>
      </c>
      <c r="E165" s="3">
        <v>83.066666666666663</v>
      </c>
      <c r="F165" s="3">
        <f t="shared" si="8"/>
        <v>307.59911111111114</v>
      </c>
      <c r="G165" s="3">
        <f>SUM(Table39[[#This Row],[RN Hours Contract (W/ Admin, DON)]], Table39[[#This Row],[LPN Contract Hours (w/ Admin)]], Table39[[#This Row],[CNA/NA/Med Aide Contract Hours]])</f>
        <v>0</v>
      </c>
      <c r="H165" s="4">
        <f>Table39[[#This Row],[Total Contract Hours]]/Table39[[#This Row],[Total Hours Nurse Staffing]]</f>
        <v>0</v>
      </c>
      <c r="I165" s="3">
        <f>SUM(Table39[[#This Row],[RN Hours]], Table39[[#This Row],[RN Admin Hours]], Table39[[#This Row],[RN DON Hours]])</f>
        <v>31.941444444444446</v>
      </c>
      <c r="J165" s="3">
        <f t="shared" si="9"/>
        <v>0</v>
      </c>
      <c r="K165" s="4">
        <f>Table39[[#This Row],[RN Hours Contract (W/ Admin, DON)]]/Table39[[#This Row],[RN Hours (w/ Admin, DON)]]</f>
        <v>0</v>
      </c>
      <c r="L165" s="3">
        <v>12.491444444444445</v>
      </c>
      <c r="M165" s="3">
        <v>0</v>
      </c>
      <c r="N165" s="4">
        <f>Table39[[#This Row],[RN Hours Contract]]/Table39[[#This Row],[RN Hours]]</f>
        <v>0</v>
      </c>
      <c r="O165" s="3">
        <v>13.466666666666667</v>
      </c>
      <c r="P165" s="3">
        <v>0</v>
      </c>
      <c r="Q165" s="4">
        <f>Table39[[#This Row],[RN Admin Hours Contract]]/Table39[[#This Row],[RN Admin Hours]]</f>
        <v>0</v>
      </c>
      <c r="R165" s="3">
        <v>5.9833333333333334</v>
      </c>
      <c r="S165" s="3">
        <v>0</v>
      </c>
      <c r="T165" s="4">
        <f>Table39[[#This Row],[RN DON Hours Contract]]/Table39[[#This Row],[RN DON Hours]]</f>
        <v>0</v>
      </c>
      <c r="U165" s="3">
        <f>SUM(Table39[[#This Row],[LPN Hours]], Table39[[#This Row],[LPN Admin Hours]])</f>
        <v>86.598777777777784</v>
      </c>
      <c r="V165" s="3">
        <f>Table39[[#This Row],[LPN Hours Contract]]+Table39[[#This Row],[LPN Admin Hours Contract]]</f>
        <v>0</v>
      </c>
      <c r="W165" s="4">
        <f t="shared" si="10"/>
        <v>0</v>
      </c>
      <c r="X165" s="3">
        <v>74.015444444444455</v>
      </c>
      <c r="Y165" s="3">
        <v>0</v>
      </c>
      <c r="Z165" s="4">
        <f>Table39[[#This Row],[LPN Hours Contract]]/Table39[[#This Row],[LPN Hours]]</f>
        <v>0</v>
      </c>
      <c r="AA165" s="3">
        <v>12.583333333333334</v>
      </c>
      <c r="AB165" s="3">
        <v>0</v>
      </c>
      <c r="AC165" s="4">
        <f>Table39[[#This Row],[LPN Admin Hours Contract]]/Table39[[#This Row],[LPN Admin Hours]]</f>
        <v>0</v>
      </c>
      <c r="AD165" s="3">
        <f>SUM(Table39[[#This Row],[CNA Hours]], Table39[[#This Row],[NA in Training Hours]], Table39[[#This Row],[Med Aide/Tech Hours]])</f>
        <v>189.05888888888893</v>
      </c>
      <c r="AE165" s="3">
        <f>SUM(Table39[[#This Row],[CNA Hours Contract]], Table39[[#This Row],[NA in Training Hours Contract]], Table39[[#This Row],[Med Aide/Tech Hours Contract]])</f>
        <v>0</v>
      </c>
      <c r="AF165" s="4">
        <f>Table39[[#This Row],[CNA/NA/Med Aide Contract Hours]]/Table39[[#This Row],[Total CNA, NA in Training, Med Aide/Tech Hours]]</f>
        <v>0</v>
      </c>
      <c r="AG165" s="3">
        <v>141.5337777777778</v>
      </c>
      <c r="AH165" s="3">
        <v>0</v>
      </c>
      <c r="AI165" s="4">
        <f>Table39[[#This Row],[CNA Hours Contract]]/Table39[[#This Row],[CNA Hours]]</f>
        <v>0</v>
      </c>
      <c r="AJ165" s="3">
        <v>35.667111111111119</v>
      </c>
      <c r="AK165" s="3">
        <v>0</v>
      </c>
      <c r="AL165" s="4">
        <f>Table39[[#This Row],[NA in Training Hours Contract]]/Table39[[#This Row],[NA in Training Hours]]</f>
        <v>0</v>
      </c>
      <c r="AM165" s="3">
        <v>11.858000000000002</v>
      </c>
      <c r="AN165" s="3">
        <v>0</v>
      </c>
      <c r="AO165" s="4">
        <f>Table39[[#This Row],[Med Aide/Tech Hours Contract]]/Table39[[#This Row],[Med Aide/Tech Hours]]</f>
        <v>0</v>
      </c>
      <c r="AP165" s="1" t="s">
        <v>163</v>
      </c>
      <c r="AQ165" s="1">
        <v>4</v>
      </c>
    </row>
    <row r="166" spans="1:43" x14ac:dyDescent="0.2">
      <c r="A166" s="1" t="s">
        <v>407</v>
      </c>
      <c r="B166" s="1" t="s">
        <v>574</v>
      </c>
      <c r="C166" s="1" t="s">
        <v>946</v>
      </c>
      <c r="D166" s="1" t="s">
        <v>1065</v>
      </c>
      <c r="E166" s="3">
        <v>63.922222222222224</v>
      </c>
      <c r="F166" s="3">
        <f t="shared" si="8"/>
        <v>228.18177777777777</v>
      </c>
      <c r="G166" s="3">
        <f>SUM(Table39[[#This Row],[RN Hours Contract (W/ Admin, DON)]], Table39[[#This Row],[LPN Contract Hours (w/ Admin)]], Table39[[#This Row],[CNA/NA/Med Aide Contract Hours]])</f>
        <v>0</v>
      </c>
      <c r="H166" s="4">
        <f>Table39[[#This Row],[Total Contract Hours]]/Table39[[#This Row],[Total Hours Nurse Staffing]]</f>
        <v>0</v>
      </c>
      <c r="I166" s="3">
        <f>SUM(Table39[[#This Row],[RN Hours]], Table39[[#This Row],[RN Admin Hours]], Table39[[#This Row],[RN DON Hours]])</f>
        <v>34.966000000000001</v>
      </c>
      <c r="J166" s="3">
        <f t="shared" si="9"/>
        <v>0</v>
      </c>
      <c r="K166" s="4">
        <f>Table39[[#This Row],[RN Hours Contract (W/ Admin, DON)]]/Table39[[#This Row],[RN Hours (w/ Admin, DON)]]</f>
        <v>0</v>
      </c>
      <c r="L166" s="3">
        <v>23.081</v>
      </c>
      <c r="M166" s="3">
        <v>0</v>
      </c>
      <c r="N166" s="4">
        <f>Table39[[#This Row],[RN Hours Contract]]/Table39[[#This Row],[RN Hours]]</f>
        <v>0</v>
      </c>
      <c r="O166" s="3">
        <v>6.5516666666666667</v>
      </c>
      <c r="P166" s="3">
        <v>0</v>
      </c>
      <c r="Q166" s="4">
        <f>Table39[[#This Row],[RN Admin Hours Contract]]/Table39[[#This Row],[RN Admin Hours]]</f>
        <v>0</v>
      </c>
      <c r="R166" s="3">
        <v>5.333333333333333</v>
      </c>
      <c r="S166" s="3">
        <v>0</v>
      </c>
      <c r="T166" s="4">
        <f>Table39[[#This Row],[RN DON Hours Contract]]/Table39[[#This Row],[RN DON Hours]]</f>
        <v>0</v>
      </c>
      <c r="U166" s="3">
        <f>SUM(Table39[[#This Row],[LPN Hours]], Table39[[#This Row],[LPN Admin Hours]])</f>
        <v>77.52011111111112</v>
      </c>
      <c r="V166" s="3">
        <f>Table39[[#This Row],[LPN Hours Contract]]+Table39[[#This Row],[LPN Admin Hours Contract]]</f>
        <v>0</v>
      </c>
      <c r="W166" s="4">
        <f t="shared" si="10"/>
        <v>0</v>
      </c>
      <c r="X166" s="3">
        <v>69.619666666666674</v>
      </c>
      <c r="Y166" s="3">
        <v>0</v>
      </c>
      <c r="Z166" s="4">
        <f>Table39[[#This Row],[LPN Hours Contract]]/Table39[[#This Row],[LPN Hours]]</f>
        <v>0</v>
      </c>
      <c r="AA166" s="3">
        <v>7.9004444444444424</v>
      </c>
      <c r="AB166" s="3">
        <v>0</v>
      </c>
      <c r="AC166" s="4">
        <f>Table39[[#This Row],[LPN Admin Hours Contract]]/Table39[[#This Row],[LPN Admin Hours]]</f>
        <v>0</v>
      </c>
      <c r="AD166" s="3">
        <f>SUM(Table39[[#This Row],[CNA Hours]], Table39[[#This Row],[NA in Training Hours]], Table39[[#This Row],[Med Aide/Tech Hours]])</f>
        <v>115.69566666666665</v>
      </c>
      <c r="AE166" s="3">
        <f>SUM(Table39[[#This Row],[CNA Hours Contract]], Table39[[#This Row],[NA in Training Hours Contract]], Table39[[#This Row],[Med Aide/Tech Hours Contract]])</f>
        <v>0</v>
      </c>
      <c r="AF166" s="4">
        <f>Table39[[#This Row],[CNA/NA/Med Aide Contract Hours]]/Table39[[#This Row],[Total CNA, NA in Training, Med Aide/Tech Hours]]</f>
        <v>0</v>
      </c>
      <c r="AG166" s="3">
        <v>97.170888888888882</v>
      </c>
      <c r="AH166" s="3">
        <v>0</v>
      </c>
      <c r="AI166" s="4">
        <f>Table39[[#This Row],[CNA Hours Contract]]/Table39[[#This Row],[CNA Hours]]</f>
        <v>0</v>
      </c>
      <c r="AJ166" s="3">
        <v>18.524777777777771</v>
      </c>
      <c r="AK166" s="3">
        <v>0</v>
      </c>
      <c r="AL166" s="4">
        <f>Table39[[#This Row],[NA in Training Hours Contract]]/Table39[[#This Row],[NA in Training Hours]]</f>
        <v>0</v>
      </c>
      <c r="AM166" s="3">
        <v>0</v>
      </c>
      <c r="AN166" s="3">
        <v>0</v>
      </c>
      <c r="AO166" s="4">
        <v>0</v>
      </c>
      <c r="AP166" s="1" t="s">
        <v>164</v>
      </c>
      <c r="AQ166" s="1">
        <v>4</v>
      </c>
    </row>
    <row r="167" spans="1:43" x14ac:dyDescent="0.2">
      <c r="A167" s="1" t="s">
        <v>407</v>
      </c>
      <c r="B167" s="1" t="s">
        <v>575</v>
      </c>
      <c r="C167" s="1" t="s">
        <v>915</v>
      </c>
      <c r="D167" s="1" t="s">
        <v>1088</v>
      </c>
      <c r="E167" s="3">
        <v>75.644444444444446</v>
      </c>
      <c r="F167" s="3">
        <f t="shared" si="8"/>
        <v>274.39722222222224</v>
      </c>
      <c r="G167" s="3">
        <f>SUM(Table39[[#This Row],[RN Hours Contract (W/ Admin, DON)]], Table39[[#This Row],[LPN Contract Hours (w/ Admin)]], Table39[[#This Row],[CNA/NA/Med Aide Contract Hours]])</f>
        <v>0</v>
      </c>
      <c r="H167" s="4">
        <f>Table39[[#This Row],[Total Contract Hours]]/Table39[[#This Row],[Total Hours Nurse Staffing]]</f>
        <v>0</v>
      </c>
      <c r="I167" s="3">
        <f>SUM(Table39[[#This Row],[RN Hours]], Table39[[#This Row],[RN Admin Hours]], Table39[[#This Row],[RN DON Hours]])</f>
        <v>25.047222222222224</v>
      </c>
      <c r="J167" s="3">
        <f t="shared" si="9"/>
        <v>0</v>
      </c>
      <c r="K167" s="4">
        <f>Table39[[#This Row],[RN Hours Contract (W/ Admin, DON)]]/Table39[[#This Row],[RN Hours (w/ Admin, DON)]]</f>
        <v>0</v>
      </c>
      <c r="L167" s="3">
        <v>14.358333333333333</v>
      </c>
      <c r="M167" s="3">
        <v>0</v>
      </c>
      <c r="N167" s="4">
        <f>Table39[[#This Row],[RN Hours Contract]]/Table39[[#This Row],[RN Hours]]</f>
        <v>0</v>
      </c>
      <c r="O167" s="3">
        <v>5.177777777777778</v>
      </c>
      <c r="P167" s="3">
        <v>0</v>
      </c>
      <c r="Q167" s="4">
        <f>Table39[[#This Row],[RN Admin Hours Contract]]/Table39[[#This Row],[RN Admin Hours]]</f>
        <v>0</v>
      </c>
      <c r="R167" s="3">
        <v>5.5111111111111111</v>
      </c>
      <c r="S167" s="3">
        <v>0</v>
      </c>
      <c r="T167" s="4">
        <f>Table39[[#This Row],[RN DON Hours Contract]]/Table39[[#This Row],[RN DON Hours]]</f>
        <v>0</v>
      </c>
      <c r="U167" s="3">
        <f>SUM(Table39[[#This Row],[LPN Hours]], Table39[[#This Row],[LPN Admin Hours]])</f>
        <v>90.183333333333337</v>
      </c>
      <c r="V167" s="3">
        <f>Table39[[#This Row],[LPN Hours Contract]]+Table39[[#This Row],[LPN Admin Hours Contract]]</f>
        <v>0</v>
      </c>
      <c r="W167" s="4">
        <f t="shared" si="10"/>
        <v>0</v>
      </c>
      <c r="X167" s="3">
        <v>85.783333333333331</v>
      </c>
      <c r="Y167" s="3">
        <v>0</v>
      </c>
      <c r="Z167" s="4">
        <f>Table39[[#This Row],[LPN Hours Contract]]/Table39[[#This Row],[LPN Hours]]</f>
        <v>0</v>
      </c>
      <c r="AA167" s="3">
        <v>4.4000000000000004</v>
      </c>
      <c r="AB167" s="3">
        <v>0</v>
      </c>
      <c r="AC167" s="4">
        <f>Table39[[#This Row],[LPN Admin Hours Contract]]/Table39[[#This Row],[LPN Admin Hours]]</f>
        <v>0</v>
      </c>
      <c r="AD167" s="3">
        <f>SUM(Table39[[#This Row],[CNA Hours]], Table39[[#This Row],[NA in Training Hours]], Table39[[#This Row],[Med Aide/Tech Hours]])</f>
        <v>159.16666666666666</v>
      </c>
      <c r="AE167" s="3">
        <f>SUM(Table39[[#This Row],[CNA Hours Contract]], Table39[[#This Row],[NA in Training Hours Contract]], Table39[[#This Row],[Med Aide/Tech Hours Contract]])</f>
        <v>0</v>
      </c>
      <c r="AF167" s="4">
        <f>Table39[[#This Row],[CNA/NA/Med Aide Contract Hours]]/Table39[[#This Row],[Total CNA, NA in Training, Med Aide/Tech Hours]]</f>
        <v>0</v>
      </c>
      <c r="AG167" s="3">
        <v>159.16666666666666</v>
      </c>
      <c r="AH167" s="3">
        <v>0</v>
      </c>
      <c r="AI167" s="4">
        <f>Table39[[#This Row],[CNA Hours Contract]]/Table39[[#This Row],[CNA Hours]]</f>
        <v>0</v>
      </c>
      <c r="AJ167" s="3">
        <v>0</v>
      </c>
      <c r="AK167" s="3">
        <v>0</v>
      </c>
      <c r="AL167" s="4">
        <v>0</v>
      </c>
      <c r="AM167" s="3">
        <v>0</v>
      </c>
      <c r="AN167" s="3">
        <v>0</v>
      </c>
      <c r="AO167" s="4">
        <v>0</v>
      </c>
      <c r="AP167" s="1" t="s">
        <v>165</v>
      </c>
      <c r="AQ167" s="1">
        <v>4</v>
      </c>
    </row>
    <row r="168" spans="1:43" x14ac:dyDescent="0.2">
      <c r="A168" s="1" t="s">
        <v>407</v>
      </c>
      <c r="B168" s="1" t="s">
        <v>576</v>
      </c>
      <c r="C168" s="1" t="s">
        <v>846</v>
      </c>
      <c r="D168" s="1" t="s">
        <v>1089</v>
      </c>
      <c r="E168" s="3">
        <v>66.63333333333334</v>
      </c>
      <c r="F168" s="3">
        <f t="shared" si="8"/>
        <v>251.90200000000002</v>
      </c>
      <c r="G168" s="3">
        <f>SUM(Table39[[#This Row],[RN Hours Contract (W/ Admin, DON)]], Table39[[#This Row],[LPN Contract Hours (w/ Admin)]], Table39[[#This Row],[CNA/NA/Med Aide Contract Hours]])</f>
        <v>71.219222222222214</v>
      </c>
      <c r="H168" s="4">
        <f>Table39[[#This Row],[Total Contract Hours]]/Table39[[#This Row],[Total Hours Nurse Staffing]]</f>
        <v>0.28272591016435838</v>
      </c>
      <c r="I168" s="3">
        <f>SUM(Table39[[#This Row],[RN Hours]], Table39[[#This Row],[RN Admin Hours]], Table39[[#This Row],[RN DON Hours]])</f>
        <v>45.678222222222225</v>
      </c>
      <c r="J168" s="3">
        <f t="shared" si="9"/>
        <v>0</v>
      </c>
      <c r="K168" s="4">
        <f>Table39[[#This Row],[RN Hours Contract (W/ Admin, DON)]]/Table39[[#This Row],[RN Hours (w/ Admin, DON)]]</f>
        <v>0</v>
      </c>
      <c r="L168" s="3">
        <v>23.897555555555559</v>
      </c>
      <c r="M168" s="3">
        <v>0</v>
      </c>
      <c r="N168" s="4">
        <f>Table39[[#This Row],[RN Hours Contract]]/Table39[[#This Row],[RN Hours]]</f>
        <v>0</v>
      </c>
      <c r="O168" s="3">
        <v>16.992777777777778</v>
      </c>
      <c r="P168" s="3">
        <v>0</v>
      </c>
      <c r="Q168" s="4">
        <f>Table39[[#This Row],[RN Admin Hours Contract]]/Table39[[#This Row],[RN Admin Hours]]</f>
        <v>0</v>
      </c>
      <c r="R168" s="3">
        <v>4.7878888888888893</v>
      </c>
      <c r="S168" s="3">
        <v>0</v>
      </c>
      <c r="T168" s="4">
        <f>Table39[[#This Row],[RN DON Hours Contract]]/Table39[[#This Row],[RN DON Hours]]</f>
        <v>0</v>
      </c>
      <c r="U168" s="3">
        <f>SUM(Table39[[#This Row],[LPN Hours]], Table39[[#This Row],[LPN Admin Hours]])</f>
        <v>67.137111111111111</v>
      </c>
      <c r="V168" s="3">
        <f>Table39[[#This Row],[LPN Hours Contract]]+Table39[[#This Row],[LPN Admin Hours Contract]]</f>
        <v>20.938000000000002</v>
      </c>
      <c r="W168" s="4">
        <f t="shared" si="10"/>
        <v>0.31186924271060551</v>
      </c>
      <c r="X168" s="3">
        <v>66.933333333333337</v>
      </c>
      <c r="Y168" s="3">
        <v>20.938000000000002</v>
      </c>
      <c r="Z168" s="4">
        <f>Table39[[#This Row],[LPN Hours Contract]]/Table39[[#This Row],[LPN Hours]]</f>
        <v>0.31281872509960162</v>
      </c>
      <c r="AA168" s="3">
        <v>0.20377777777777778</v>
      </c>
      <c r="AB168" s="3">
        <v>0</v>
      </c>
      <c r="AC168" s="4">
        <f>Table39[[#This Row],[LPN Admin Hours Contract]]/Table39[[#This Row],[LPN Admin Hours]]</f>
        <v>0</v>
      </c>
      <c r="AD168" s="3">
        <f>SUM(Table39[[#This Row],[CNA Hours]], Table39[[#This Row],[NA in Training Hours]], Table39[[#This Row],[Med Aide/Tech Hours]])</f>
        <v>139.08666666666667</v>
      </c>
      <c r="AE168" s="3">
        <f>SUM(Table39[[#This Row],[CNA Hours Contract]], Table39[[#This Row],[NA in Training Hours Contract]], Table39[[#This Row],[Med Aide/Tech Hours Contract]])</f>
        <v>50.281222222222219</v>
      </c>
      <c r="AF168" s="4">
        <f>Table39[[#This Row],[CNA/NA/Med Aide Contract Hours]]/Table39[[#This Row],[Total CNA, NA in Training, Med Aide/Tech Hours]]</f>
        <v>0.36151000974612146</v>
      </c>
      <c r="AG168" s="3">
        <v>138.69866666666667</v>
      </c>
      <c r="AH168" s="3">
        <v>50.281222222222219</v>
      </c>
      <c r="AI168" s="4">
        <f>Table39[[#This Row],[CNA Hours Contract]]/Table39[[#This Row],[CNA Hours]]</f>
        <v>0.36252130918505981</v>
      </c>
      <c r="AJ168" s="3">
        <v>0.38800000000000001</v>
      </c>
      <c r="AK168" s="3">
        <v>0</v>
      </c>
      <c r="AL168" s="4">
        <f>Table39[[#This Row],[NA in Training Hours Contract]]/Table39[[#This Row],[NA in Training Hours]]</f>
        <v>0</v>
      </c>
      <c r="AM168" s="3">
        <v>0</v>
      </c>
      <c r="AN168" s="3">
        <v>0</v>
      </c>
      <c r="AO168" s="4">
        <v>0</v>
      </c>
      <c r="AP168" s="1" t="s">
        <v>166</v>
      </c>
      <c r="AQ168" s="1">
        <v>4</v>
      </c>
    </row>
    <row r="169" spans="1:43" x14ac:dyDescent="0.2">
      <c r="A169" s="1" t="s">
        <v>407</v>
      </c>
      <c r="B169" s="1" t="s">
        <v>577</v>
      </c>
      <c r="C169" s="1" t="s">
        <v>947</v>
      </c>
      <c r="D169" s="1" t="s">
        <v>1090</v>
      </c>
      <c r="E169" s="3">
        <v>48.111111111111114</v>
      </c>
      <c r="F169" s="3">
        <f t="shared" si="8"/>
        <v>197.92233333333331</v>
      </c>
      <c r="G169" s="3">
        <f>SUM(Table39[[#This Row],[RN Hours Contract (W/ Admin, DON)]], Table39[[#This Row],[LPN Contract Hours (w/ Admin)]], Table39[[#This Row],[CNA/NA/Med Aide Contract Hours]])</f>
        <v>61.655666666666654</v>
      </c>
      <c r="H169" s="4">
        <f>Table39[[#This Row],[Total Contract Hours]]/Table39[[#This Row],[Total Hours Nurse Staffing]]</f>
        <v>0.31151444927050509</v>
      </c>
      <c r="I169" s="3">
        <f>SUM(Table39[[#This Row],[RN Hours]], Table39[[#This Row],[RN Admin Hours]], Table39[[#This Row],[RN DON Hours]])</f>
        <v>23.18322222222222</v>
      </c>
      <c r="J169" s="3">
        <f t="shared" si="9"/>
        <v>3.3943333333333334</v>
      </c>
      <c r="K169" s="4">
        <f>Table39[[#This Row],[RN Hours Contract (W/ Admin, DON)]]/Table39[[#This Row],[RN Hours (w/ Admin, DON)]]</f>
        <v>0.14641335448528392</v>
      </c>
      <c r="L169" s="3">
        <v>8.1609999999999996</v>
      </c>
      <c r="M169" s="3">
        <v>1.4387777777777779</v>
      </c>
      <c r="N169" s="4">
        <f>Table39[[#This Row],[RN Hours Contract]]/Table39[[#This Row],[RN Hours]]</f>
        <v>0.17629920080600148</v>
      </c>
      <c r="O169" s="3">
        <v>8.8000000000000007</v>
      </c>
      <c r="P169" s="3">
        <v>0</v>
      </c>
      <c r="Q169" s="4">
        <f>Table39[[#This Row],[RN Admin Hours Contract]]/Table39[[#This Row],[RN Admin Hours]]</f>
        <v>0</v>
      </c>
      <c r="R169" s="3">
        <v>6.2222222222222223</v>
      </c>
      <c r="S169" s="3">
        <v>1.9555555555555555</v>
      </c>
      <c r="T169" s="4">
        <f>Table39[[#This Row],[RN DON Hours Contract]]/Table39[[#This Row],[RN DON Hours]]</f>
        <v>0.31428571428571428</v>
      </c>
      <c r="U169" s="3">
        <f>SUM(Table39[[#This Row],[LPN Hours]], Table39[[#This Row],[LPN Admin Hours]])</f>
        <v>58.681666666666672</v>
      </c>
      <c r="V169" s="3">
        <f>Table39[[#This Row],[LPN Hours Contract]]+Table39[[#This Row],[LPN Admin Hours Contract]]</f>
        <v>11.812222222222221</v>
      </c>
      <c r="W169" s="4">
        <f t="shared" si="10"/>
        <v>0.20129322995067545</v>
      </c>
      <c r="X169" s="3">
        <v>48.084444444444451</v>
      </c>
      <c r="Y169" s="3">
        <v>11.812222222222221</v>
      </c>
      <c r="Z169" s="4">
        <f>Table39[[#This Row],[LPN Hours Contract]]/Table39[[#This Row],[LPN Hours]]</f>
        <v>0.24565579073851551</v>
      </c>
      <c r="AA169" s="3">
        <v>10.597222222222221</v>
      </c>
      <c r="AB169" s="3">
        <v>0</v>
      </c>
      <c r="AC169" s="4">
        <f>Table39[[#This Row],[LPN Admin Hours Contract]]/Table39[[#This Row],[LPN Admin Hours]]</f>
        <v>0</v>
      </c>
      <c r="AD169" s="3">
        <f>SUM(Table39[[#This Row],[CNA Hours]], Table39[[#This Row],[NA in Training Hours]], Table39[[#This Row],[Med Aide/Tech Hours]])</f>
        <v>116.05744444444444</v>
      </c>
      <c r="AE169" s="3">
        <f>SUM(Table39[[#This Row],[CNA Hours Contract]], Table39[[#This Row],[NA in Training Hours Contract]], Table39[[#This Row],[Med Aide/Tech Hours Contract]])</f>
        <v>46.449111111111101</v>
      </c>
      <c r="AF169" s="4">
        <f>Table39[[#This Row],[CNA/NA/Med Aide Contract Hours]]/Table39[[#This Row],[Total CNA, NA in Training, Med Aide/Tech Hours]]</f>
        <v>0.40022517584682671</v>
      </c>
      <c r="AG169" s="3">
        <v>110.68522222222222</v>
      </c>
      <c r="AH169" s="3">
        <v>46.449111111111101</v>
      </c>
      <c r="AI169" s="4">
        <f>Table39[[#This Row],[CNA Hours Contract]]/Table39[[#This Row],[CNA Hours]]</f>
        <v>0.41965052044486506</v>
      </c>
      <c r="AJ169" s="3">
        <v>0</v>
      </c>
      <c r="AK169" s="3">
        <v>0</v>
      </c>
      <c r="AL169" s="4">
        <v>0</v>
      </c>
      <c r="AM169" s="3">
        <v>5.3722222222222218</v>
      </c>
      <c r="AN169" s="3">
        <v>0</v>
      </c>
      <c r="AO169" s="4">
        <f>Table39[[#This Row],[Med Aide/Tech Hours Contract]]/Table39[[#This Row],[Med Aide/Tech Hours]]</f>
        <v>0</v>
      </c>
      <c r="AP169" s="1" t="s">
        <v>167</v>
      </c>
      <c r="AQ169" s="1">
        <v>4</v>
      </c>
    </row>
    <row r="170" spans="1:43" x14ac:dyDescent="0.2">
      <c r="A170" s="1" t="s">
        <v>407</v>
      </c>
      <c r="B170" s="1" t="s">
        <v>578</v>
      </c>
      <c r="C170" s="1" t="s">
        <v>849</v>
      </c>
      <c r="D170" s="1" t="s">
        <v>1014</v>
      </c>
      <c r="E170" s="3">
        <v>59.144444444444446</v>
      </c>
      <c r="F170" s="3">
        <f t="shared" si="8"/>
        <v>227.58688888888889</v>
      </c>
      <c r="G170" s="3">
        <f>SUM(Table39[[#This Row],[RN Hours Contract (W/ Admin, DON)]], Table39[[#This Row],[LPN Contract Hours (w/ Admin)]], Table39[[#This Row],[CNA/NA/Med Aide Contract Hours]])</f>
        <v>60.791666666666657</v>
      </c>
      <c r="H170" s="4">
        <f>Table39[[#This Row],[Total Contract Hours]]/Table39[[#This Row],[Total Hours Nurse Staffing]]</f>
        <v>0.26711409854697737</v>
      </c>
      <c r="I170" s="3">
        <f>SUM(Table39[[#This Row],[RN Hours]], Table39[[#This Row],[RN Admin Hours]], Table39[[#This Row],[RN DON Hours]])</f>
        <v>38.329222222222228</v>
      </c>
      <c r="J170" s="3">
        <f t="shared" si="9"/>
        <v>1.0583333333333333</v>
      </c>
      <c r="K170" s="4">
        <f>Table39[[#This Row],[RN Hours Contract (W/ Admin, DON)]]/Table39[[#This Row],[RN Hours (w/ Admin, DON)]]</f>
        <v>2.7611656902334449E-2</v>
      </c>
      <c r="L170" s="3">
        <v>14.236111111111111</v>
      </c>
      <c r="M170" s="3">
        <v>1.0583333333333333</v>
      </c>
      <c r="N170" s="4">
        <f>Table39[[#This Row],[RN Hours Contract]]/Table39[[#This Row],[RN Hours]]</f>
        <v>7.4341463414634143E-2</v>
      </c>
      <c r="O170" s="3">
        <v>15.651444444444445</v>
      </c>
      <c r="P170" s="3">
        <v>0</v>
      </c>
      <c r="Q170" s="4">
        <f>Table39[[#This Row],[RN Admin Hours Contract]]/Table39[[#This Row],[RN Admin Hours]]</f>
        <v>0</v>
      </c>
      <c r="R170" s="3">
        <v>8.4416666666666664</v>
      </c>
      <c r="S170" s="3">
        <v>0</v>
      </c>
      <c r="T170" s="4">
        <f>Table39[[#This Row],[RN DON Hours Contract]]/Table39[[#This Row],[RN DON Hours]]</f>
        <v>0</v>
      </c>
      <c r="U170" s="3">
        <f>SUM(Table39[[#This Row],[LPN Hours]], Table39[[#This Row],[LPN Admin Hours]])</f>
        <v>74.763000000000005</v>
      </c>
      <c r="V170" s="3">
        <f>Table39[[#This Row],[LPN Hours Contract]]+Table39[[#This Row],[LPN Admin Hours Contract]]</f>
        <v>46.49722222222222</v>
      </c>
      <c r="W170" s="4">
        <f t="shared" si="10"/>
        <v>0.62192825625272152</v>
      </c>
      <c r="X170" s="3">
        <v>68.24633333333334</v>
      </c>
      <c r="Y170" s="3">
        <v>46.49722222222222</v>
      </c>
      <c r="Z170" s="4">
        <f>Table39[[#This Row],[LPN Hours Contract]]/Table39[[#This Row],[LPN Hours]]</f>
        <v>0.68131458425930891</v>
      </c>
      <c r="AA170" s="3">
        <v>6.5166666666666666</v>
      </c>
      <c r="AB170" s="3">
        <v>0</v>
      </c>
      <c r="AC170" s="4">
        <f>Table39[[#This Row],[LPN Admin Hours Contract]]/Table39[[#This Row],[LPN Admin Hours]]</f>
        <v>0</v>
      </c>
      <c r="AD170" s="3">
        <f>SUM(Table39[[#This Row],[CNA Hours]], Table39[[#This Row],[NA in Training Hours]], Table39[[#This Row],[Med Aide/Tech Hours]])</f>
        <v>114.49466666666667</v>
      </c>
      <c r="AE170" s="3">
        <f>SUM(Table39[[#This Row],[CNA Hours Contract]], Table39[[#This Row],[NA in Training Hours Contract]], Table39[[#This Row],[Med Aide/Tech Hours Contract]])</f>
        <v>13.236111111111111</v>
      </c>
      <c r="AF170" s="4">
        <f>Table39[[#This Row],[CNA/NA/Med Aide Contract Hours]]/Table39[[#This Row],[Total CNA, NA in Training, Med Aide/Tech Hours]]</f>
        <v>0.11560460846308221</v>
      </c>
      <c r="AG170" s="3">
        <v>114.49466666666667</v>
      </c>
      <c r="AH170" s="3">
        <v>13.236111111111111</v>
      </c>
      <c r="AI170" s="4">
        <f>Table39[[#This Row],[CNA Hours Contract]]/Table39[[#This Row],[CNA Hours]]</f>
        <v>0.11560460846308221</v>
      </c>
      <c r="AJ170" s="3">
        <v>0</v>
      </c>
      <c r="AK170" s="3">
        <v>0</v>
      </c>
      <c r="AL170" s="4">
        <v>0</v>
      </c>
      <c r="AM170" s="3">
        <v>0</v>
      </c>
      <c r="AN170" s="3">
        <v>0</v>
      </c>
      <c r="AO170" s="4">
        <v>0</v>
      </c>
      <c r="AP170" s="1" t="s">
        <v>168</v>
      </c>
      <c r="AQ170" s="1">
        <v>4</v>
      </c>
    </row>
    <row r="171" spans="1:43" x14ac:dyDescent="0.2">
      <c r="A171" s="1" t="s">
        <v>407</v>
      </c>
      <c r="B171" s="1" t="s">
        <v>579</v>
      </c>
      <c r="C171" s="1" t="s">
        <v>948</v>
      </c>
      <c r="D171" s="1" t="s">
        <v>1069</v>
      </c>
      <c r="E171" s="3">
        <v>59.3</v>
      </c>
      <c r="F171" s="3">
        <f t="shared" si="8"/>
        <v>331.85555555555555</v>
      </c>
      <c r="G171" s="3">
        <f>SUM(Table39[[#This Row],[RN Hours Contract (W/ Admin, DON)]], Table39[[#This Row],[LPN Contract Hours (w/ Admin)]], Table39[[#This Row],[CNA/NA/Med Aide Contract Hours]])</f>
        <v>0</v>
      </c>
      <c r="H171" s="4">
        <f>Table39[[#This Row],[Total Contract Hours]]/Table39[[#This Row],[Total Hours Nurse Staffing]]</f>
        <v>0</v>
      </c>
      <c r="I171" s="3">
        <f>SUM(Table39[[#This Row],[RN Hours]], Table39[[#This Row],[RN Admin Hours]], Table39[[#This Row],[RN DON Hours]])</f>
        <v>48.027777777777779</v>
      </c>
      <c r="J171" s="3">
        <f t="shared" si="9"/>
        <v>0</v>
      </c>
      <c r="K171" s="4">
        <f>Table39[[#This Row],[RN Hours Contract (W/ Admin, DON)]]/Table39[[#This Row],[RN Hours (w/ Admin, DON)]]</f>
        <v>0</v>
      </c>
      <c r="L171" s="3">
        <v>19.665555555555557</v>
      </c>
      <c r="M171" s="3">
        <v>0</v>
      </c>
      <c r="N171" s="4">
        <f>Table39[[#This Row],[RN Hours Contract]]/Table39[[#This Row],[RN Hours]]</f>
        <v>0</v>
      </c>
      <c r="O171" s="3">
        <v>28.362222222222222</v>
      </c>
      <c r="P171" s="3">
        <v>0</v>
      </c>
      <c r="Q171" s="4">
        <f>Table39[[#This Row],[RN Admin Hours Contract]]/Table39[[#This Row],[RN Admin Hours]]</f>
        <v>0</v>
      </c>
      <c r="R171" s="3">
        <v>0</v>
      </c>
      <c r="S171" s="3">
        <v>0</v>
      </c>
      <c r="T171" s="4">
        <v>0</v>
      </c>
      <c r="U171" s="3">
        <f>SUM(Table39[[#This Row],[LPN Hours]], Table39[[#This Row],[LPN Admin Hours]])</f>
        <v>85.231111111111119</v>
      </c>
      <c r="V171" s="3">
        <f>Table39[[#This Row],[LPN Hours Contract]]+Table39[[#This Row],[LPN Admin Hours Contract]]</f>
        <v>0</v>
      </c>
      <c r="W171" s="4">
        <f t="shared" si="10"/>
        <v>0</v>
      </c>
      <c r="X171" s="3">
        <v>70.89222222222223</v>
      </c>
      <c r="Y171" s="3">
        <v>0</v>
      </c>
      <c r="Z171" s="4">
        <f>Table39[[#This Row],[LPN Hours Contract]]/Table39[[#This Row],[LPN Hours]]</f>
        <v>0</v>
      </c>
      <c r="AA171" s="3">
        <v>14.338888888888892</v>
      </c>
      <c r="AB171" s="3">
        <v>0</v>
      </c>
      <c r="AC171" s="4">
        <f>Table39[[#This Row],[LPN Admin Hours Contract]]/Table39[[#This Row],[LPN Admin Hours]]</f>
        <v>0</v>
      </c>
      <c r="AD171" s="3">
        <f>SUM(Table39[[#This Row],[CNA Hours]], Table39[[#This Row],[NA in Training Hours]], Table39[[#This Row],[Med Aide/Tech Hours]])</f>
        <v>198.59666666666666</v>
      </c>
      <c r="AE171" s="3">
        <f>SUM(Table39[[#This Row],[CNA Hours Contract]], Table39[[#This Row],[NA in Training Hours Contract]], Table39[[#This Row],[Med Aide/Tech Hours Contract]])</f>
        <v>0</v>
      </c>
      <c r="AF171" s="4">
        <f>Table39[[#This Row],[CNA/NA/Med Aide Contract Hours]]/Table39[[#This Row],[Total CNA, NA in Training, Med Aide/Tech Hours]]</f>
        <v>0</v>
      </c>
      <c r="AG171" s="3">
        <v>198.59666666666666</v>
      </c>
      <c r="AH171" s="3">
        <v>0</v>
      </c>
      <c r="AI171" s="4">
        <f>Table39[[#This Row],[CNA Hours Contract]]/Table39[[#This Row],[CNA Hours]]</f>
        <v>0</v>
      </c>
      <c r="AJ171" s="3">
        <v>0</v>
      </c>
      <c r="AK171" s="3">
        <v>0</v>
      </c>
      <c r="AL171" s="4">
        <v>0</v>
      </c>
      <c r="AM171" s="3">
        <v>0</v>
      </c>
      <c r="AN171" s="3">
        <v>0</v>
      </c>
      <c r="AO171" s="4">
        <v>0</v>
      </c>
      <c r="AP171" s="1" t="s">
        <v>169</v>
      </c>
      <c r="AQ171" s="1">
        <v>4</v>
      </c>
    </row>
    <row r="172" spans="1:43" x14ac:dyDescent="0.2">
      <c r="A172" s="1" t="s">
        <v>407</v>
      </c>
      <c r="B172" s="1" t="s">
        <v>580</v>
      </c>
      <c r="C172" s="1" t="s">
        <v>949</v>
      </c>
      <c r="D172" s="1" t="s">
        <v>1091</v>
      </c>
      <c r="E172" s="3">
        <v>112.11111111111111</v>
      </c>
      <c r="F172" s="3">
        <f t="shared" si="8"/>
        <v>371.88866666666667</v>
      </c>
      <c r="G172" s="3">
        <f>SUM(Table39[[#This Row],[RN Hours Contract (W/ Admin, DON)]], Table39[[#This Row],[LPN Contract Hours (w/ Admin)]], Table39[[#This Row],[CNA/NA/Med Aide Contract Hours]])</f>
        <v>69.083111111111123</v>
      </c>
      <c r="H172" s="4">
        <f>Table39[[#This Row],[Total Contract Hours]]/Table39[[#This Row],[Total Hours Nurse Staffing]]</f>
        <v>0.18576288363482743</v>
      </c>
      <c r="I172" s="3">
        <f>SUM(Table39[[#This Row],[RN Hours]], Table39[[#This Row],[RN Admin Hours]], Table39[[#This Row],[RN DON Hours]])</f>
        <v>52.848111111111109</v>
      </c>
      <c r="J172" s="3">
        <f t="shared" si="9"/>
        <v>1.8342222222222224</v>
      </c>
      <c r="K172" s="4">
        <f>Table39[[#This Row],[RN Hours Contract (W/ Admin, DON)]]/Table39[[#This Row],[RN Hours (w/ Admin, DON)]]</f>
        <v>3.4707431990631435E-2</v>
      </c>
      <c r="L172" s="3">
        <v>24.825888888888887</v>
      </c>
      <c r="M172" s="3">
        <v>1.8342222222222224</v>
      </c>
      <c r="N172" s="4">
        <f>Table39[[#This Row],[RN Hours Contract]]/Table39[[#This Row],[RN Hours]]</f>
        <v>7.3883446044228043E-2</v>
      </c>
      <c r="O172" s="3">
        <v>23.4</v>
      </c>
      <c r="P172" s="3">
        <v>0</v>
      </c>
      <c r="Q172" s="4">
        <f>Table39[[#This Row],[RN Admin Hours Contract]]/Table39[[#This Row],[RN Admin Hours]]</f>
        <v>0</v>
      </c>
      <c r="R172" s="3">
        <v>4.6222222222222218</v>
      </c>
      <c r="S172" s="3">
        <v>0</v>
      </c>
      <c r="T172" s="4">
        <f>Table39[[#This Row],[RN DON Hours Contract]]/Table39[[#This Row],[RN DON Hours]]</f>
        <v>0</v>
      </c>
      <c r="U172" s="3">
        <f>SUM(Table39[[#This Row],[LPN Hours]], Table39[[#This Row],[LPN Admin Hours]])</f>
        <v>92.290111111111102</v>
      </c>
      <c r="V172" s="3">
        <f>Table39[[#This Row],[LPN Hours Contract]]+Table39[[#This Row],[LPN Admin Hours Contract]]</f>
        <v>37.204000000000015</v>
      </c>
      <c r="W172" s="4">
        <f t="shared" si="10"/>
        <v>0.40312011278444443</v>
      </c>
      <c r="X172" s="3">
        <v>84.903999999999996</v>
      </c>
      <c r="Y172" s="3">
        <v>37.204000000000015</v>
      </c>
      <c r="Z172" s="4">
        <f>Table39[[#This Row],[LPN Hours Contract]]/Table39[[#This Row],[LPN Hours]]</f>
        <v>0.43818901347404149</v>
      </c>
      <c r="AA172" s="3">
        <v>7.3861111111111111</v>
      </c>
      <c r="AB172" s="3">
        <v>0</v>
      </c>
      <c r="AC172" s="4">
        <f>Table39[[#This Row],[LPN Admin Hours Contract]]/Table39[[#This Row],[LPN Admin Hours]]</f>
        <v>0</v>
      </c>
      <c r="AD172" s="3">
        <f>SUM(Table39[[#This Row],[CNA Hours]], Table39[[#This Row],[NA in Training Hours]], Table39[[#This Row],[Med Aide/Tech Hours]])</f>
        <v>226.75044444444444</v>
      </c>
      <c r="AE172" s="3">
        <f>SUM(Table39[[#This Row],[CNA Hours Contract]], Table39[[#This Row],[NA in Training Hours Contract]], Table39[[#This Row],[Med Aide/Tech Hours Contract]])</f>
        <v>30.044888888888888</v>
      </c>
      <c r="AF172" s="4">
        <f>Table39[[#This Row],[CNA/NA/Med Aide Contract Hours]]/Table39[[#This Row],[Total CNA, NA in Training, Med Aide/Tech Hours]]</f>
        <v>0.13250200661128192</v>
      </c>
      <c r="AG172" s="3">
        <v>199.91433333333333</v>
      </c>
      <c r="AH172" s="3">
        <v>30.044888888888888</v>
      </c>
      <c r="AI172" s="4">
        <f>Table39[[#This Row],[CNA Hours Contract]]/Table39[[#This Row],[CNA Hours]]</f>
        <v>0.15028881815488745</v>
      </c>
      <c r="AJ172" s="3">
        <v>0</v>
      </c>
      <c r="AK172" s="3">
        <v>0</v>
      </c>
      <c r="AL172" s="4">
        <v>0</v>
      </c>
      <c r="AM172" s="3">
        <v>26.836111111111112</v>
      </c>
      <c r="AN172" s="3">
        <v>0</v>
      </c>
      <c r="AO172" s="4">
        <f>Table39[[#This Row],[Med Aide/Tech Hours Contract]]/Table39[[#This Row],[Med Aide/Tech Hours]]</f>
        <v>0</v>
      </c>
      <c r="AP172" s="1" t="s">
        <v>170</v>
      </c>
      <c r="AQ172" s="1">
        <v>4</v>
      </c>
    </row>
    <row r="173" spans="1:43" x14ac:dyDescent="0.2">
      <c r="A173" s="1" t="s">
        <v>407</v>
      </c>
      <c r="B173" s="1" t="s">
        <v>581</v>
      </c>
      <c r="C173" s="1" t="s">
        <v>862</v>
      </c>
      <c r="D173" s="1" t="s">
        <v>1081</v>
      </c>
      <c r="E173" s="3">
        <v>60.011111111111113</v>
      </c>
      <c r="F173" s="3">
        <f t="shared" si="8"/>
        <v>198.12455555555556</v>
      </c>
      <c r="G173" s="3">
        <f>SUM(Table39[[#This Row],[RN Hours Contract (W/ Admin, DON)]], Table39[[#This Row],[LPN Contract Hours (w/ Admin)]], Table39[[#This Row],[CNA/NA/Med Aide Contract Hours]])</f>
        <v>0</v>
      </c>
      <c r="H173" s="4">
        <f>Table39[[#This Row],[Total Contract Hours]]/Table39[[#This Row],[Total Hours Nurse Staffing]]</f>
        <v>0</v>
      </c>
      <c r="I173" s="3">
        <f>SUM(Table39[[#This Row],[RN Hours]], Table39[[#This Row],[RN Admin Hours]], Table39[[#This Row],[RN DON Hours]])</f>
        <v>40.721333333333334</v>
      </c>
      <c r="J173" s="3">
        <f t="shared" si="9"/>
        <v>0</v>
      </c>
      <c r="K173" s="4">
        <f>Table39[[#This Row],[RN Hours Contract (W/ Admin, DON)]]/Table39[[#This Row],[RN Hours (w/ Admin, DON)]]</f>
        <v>0</v>
      </c>
      <c r="L173" s="3">
        <v>24.421888888888887</v>
      </c>
      <c r="M173" s="3">
        <v>0</v>
      </c>
      <c r="N173" s="4">
        <f>Table39[[#This Row],[RN Hours Contract]]/Table39[[#This Row],[RN Hours]]</f>
        <v>0</v>
      </c>
      <c r="O173" s="3">
        <v>10.573444444444444</v>
      </c>
      <c r="P173" s="3">
        <v>0</v>
      </c>
      <c r="Q173" s="4">
        <f>Table39[[#This Row],[RN Admin Hours Contract]]/Table39[[#This Row],[RN Admin Hours]]</f>
        <v>0</v>
      </c>
      <c r="R173" s="3">
        <v>5.7260000000000018</v>
      </c>
      <c r="S173" s="3">
        <v>0</v>
      </c>
      <c r="T173" s="4">
        <f>Table39[[#This Row],[RN DON Hours Contract]]/Table39[[#This Row],[RN DON Hours]]</f>
        <v>0</v>
      </c>
      <c r="U173" s="3">
        <f>SUM(Table39[[#This Row],[LPN Hours]], Table39[[#This Row],[LPN Admin Hours]])</f>
        <v>49.459777777777781</v>
      </c>
      <c r="V173" s="3">
        <f>Table39[[#This Row],[LPN Hours Contract]]+Table39[[#This Row],[LPN Admin Hours Contract]]</f>
        <v>0</v>
      </c>
      <c r="W173" s="4">
        <f t="shared" si="10"/>
        <v>0</v>
      </c>
      <c r="X173" s="3">
        <v>49.459777777777781</v>
      </c>
      <c r="Y173" s="3">
        <v>0</v>
      </c>
      <c r="Z173" s="4">
        <f>Table39[[#This Row],[LPN Hours Contract]]/Table39[[#This Row],[LPN Hours]]</f>
        <v>0</v>
      </c>
      <c r="AA173" s="3">
        <v>0</v>
      </c>
      <c r="AB173" s="3">
        <v>0</v>
      </c>
      <c r="AC173" s="4">
        <v>0</v>
      </c>
      <c r="AD173" s="3">
        <f>SUM(Table39[[#This Row],[CNA Hours]], Table39[[#This Row],[NA in Training Hours]], Table39[[#This Row],[Med Aide/Tech Hours]])</f>
        <v>107.94344444444444</v>
      </c>
      <c r="AE173" s="3">
        <f>SUM(Table39[[#This Row],[CNA Hours Contract]], Table39[[#This Row],[NA in Training Hours Contract]], Table39[[#This Row],[Med Aide/Tech Hours Contract]])</f>
        <v>0</v>
      </c>
      <c r="AF173" s="4">
        <f>Table39[[#This Row],[CNA/NA/Med Aide Contract Hours]]/Table39[[#This Row],[Total CNA, NA in Training, Med Aide/Tech Hours]]</f>
        <v>0</v>
      </c>
      <c r="AG173" s="3">
        <v>107.94344444444444</v>
      </c>
      <c r="AH173" s="3">
        <v>0</v>
      </c>
      <c r="AI173" s="4">
        <f>Table39[[#This Row],[CNA Hours Contract]]/Table39[[#This Row],[CNA Hours]]</f>
        <v>0</v>
      </c>
      <c r="AJ173" s="3">
        <v>0</v>
      </c>
      <c r="AK173" s="3">
        <v>0</v>
      </c>
      <c r="AL173" s="4">
        <v>0</v>
      </c>
      <c r="AM173" s="3">
        <v>0</v>
      </c>
      <c r="AN173" s="3">
        <v>0</v>
      </c>
      <c r="AO173" s="4">
        <v>0</v>
      </c>
      <c r="AP173" s="1" t="s">
        <v>171</v>
      </c>
      <c r="AQ173" s="1">
        <v>4</v>
      </c>
    </row>
    <row r="174" spans="1:43" x14ac:dyDescent="0.2">
      <c r="A174" s="1" t="s">
        <v>407</v>
      </c>
      <c r="B174" s="1" t="s">
        <v>582</v>
      </c>
      <c r="C174" s="1" t="s">
        <v>950</v>
      </c>
      <c r="D174" s="1" t="s">
        <v>1021</v>
      </c>
      <c r="E174" s="3">
        <v>80.188888888888883</v>
      </c>
      <c r="F174" s="3">
        <f t="shared" si="8"/>
        <v>277.00777777777779</v>
      </c>
      <c r="G174" s="3">
        <f>SUM(Table39[[#This Row],[RN Hours Contract (W/ Admin, DON)]], Table39[[#This Row],[LPN Contract Hours (w/ Admin)]], Table39[[#This Row],[CNA/NA/Med Aide Contract Hours]])</f>
        <v>3.6855555555555557</v>
      </c>
      <c r="H174" s="4">
        <f>Table39[[#This Row],[Total Contract Hours]]/Table39[[#This Row],[Total Hours Nurse Staffing]]</f>
        <v>1.3304881130493728E-2</v>
      </c>
      <c r="I174" s="3">
        <f>SUM(Table39[[#This Row],[RN Hours]], Table39[[#This Row],[RN Admin Hours]], Table39[[#This Row],[RN DON Hours]])</f>
        <v>53.37133333333334</v>
      </c>
      <c r="J174" s="3">
        <f t="shared" si="9"/>
        <v>9.6333333333333326E-2</v>
      </c>
      <c r="K174" s="4">
        <f>Table39[[#This Row],[RN Hours Contract (W/ Admin, DON)]]/Table39[[#This Row],[RN Hours (w/ Admin, DON)]]</f>
        <v>1.8049639631762366E-3</v>
      </c>
      <c r="L174" s="3">
        <v>32.42688888888889</v>
      </c>
      <c r="M174" s="3">
        <v>9.6333333333333326E-2</v>
      </c>
      <c r="N174" s="4">
        <f>Table39[[#This Row],[RN Hours Contract]]/Table39[[#This Row],[RN Hours]]</f>
        <v>2.9707855620506982E-3</v>
      </c>
      <c r="O174" s="3">
        <v>15.78888888888889</v>
      </c>
      <c r="P174" s="3">
        <v>0</v>
      </c>
      <c r="Q174" s="4">
        <f>Table39[[#This Row],[RN Admin Hours Contract]]/Table39[[#This Row],[RN Admin Hours]]</f>
        <v>0</v>
      </c>
      <c r="R174" s="3">
        <v>5.1555555555555559</v>
      </c>
      <c r="S174" s="3">
        <v>0</v>
      </c>
      <c r="T174" s="4">
        <f>Table39[[#This Row],[RN DON Hours Contract]]/Table39[[#This Row],[RN DON Hours]]</f>
        <v>0</v>
      </c>
      <c r="U174" s="3">
        <f>SUM(Table39[[#This Row],[LPN Hours]], Table39[[#This Row],[LPN Admin Hours]])</f>
        <v>64.154444444444437</v>
      </c>
      <c r="V174" s="3">
        <f>Table39[[#This Row],[LPN Hours Contract]]+Table39[[#This Row],[LPN Admin Hours Contract]]</f>
        <v>1.3044444444444445</v>
      </c>
      <c r="W174" s="4">
        <f t="shared" si="10"/>
        <v>2.0332877258005859E-2</v>
      </c>
      <c r="X174" s="3">
        <v>64.154444444444437</v>
      </c>
      <c r="Y174" s="3">
        <v>1.3044444444444445</v>
      </c>
      <c r="Z174" s="4">
        <f>Table39[[#This Row],[LPN Hours Contract]]/Table39[[#This Row],[LPN Hours]]</f>
        <v>2.0332877258005859E-2</v>
      </c>
      <c r="AA174" s="3">
        <v>0</v>
      </c>
      <c r="AB174" s="3">
        <v>0</v>
      </c>
      <c r="AC174" s="4">
        <v>0</v>
      </c>
      <c r="AD174" s="3">
        <f>SUM(Table39[[#This Row],[CNA Hours]], Table39[[#This Row],[NA in Training Hours]], Table39[[#This Row],[Med Aide/Tech Hours]])</f>
        <v>159.482</v>
      </c>
      <c r="AE174" s="3">
        <f>SUM(Table39[[#This Row],[CNA Hours Contract]], Table39[[#This Row],[NA in Training Hours Contract]], Table39[[#This Row],[Med Aide/Tech Hours Contract]])</f>
        <v>2.2847777777777778</v>
      </c>
      <c r="AF174" s="4">
        <f>Table39[[#This Row],[CNA/NA/Med Aide Contract Hours]]/Table39[[#This Row],[Total CNA, NA in Training, Med Aide/Tech Hours]]</f>
        <v>1.4326242320624133E-2</v>
      </c>
      <c r="AG174" s="3">
        <v>115.09866666666666</v>
      </c>
      <c r="AH174" s="3">
        <v>0.42922222222222223</v>
      </c>
      <c r="AI174" s="4">
        <f>Table39[[#This Row],[CNA Hours Contract]]/Table39[[#This Row],[CNA Hours]]</f>
        <v>3.7291676320219949E-3</v>
      </c>
      <c r="AJ174" s="3">
        <v>44.383333333333333</v>
      </c>
      <c r="AK174" s="3">
        <v>1.8555555555555556</v>
      </c>
      <c r="AL174" s="4">
        <f>Table39[[#This Row],[NA in Training Hours Contract]]/Table39[[#This Row],[NA in Training Hours]]</f>
        <v>4.1807485292276882E-2</v>
      </c>
      <c r="AM174" s="3">
        <v>0</v>
      </c>
      <c r="AN174" s="3">
        <v>0</v>
      </c>
      <c r="AO174" s="4">
        <v>0</v>
      </c>
      <c r="AP174" s="1" t="s">
        <v>172</v>
      </c>
      <c r="AQ174" s="1">
        <v>4</v>
      </c>
    </row>
    <row r="175" spans="1:43" x14ac:dyDescent="0.2">
      <c r="A175" s="1" t="s">
        <v>407</v>
      </c>
      <c r="B175" s="1" t="s">
        <v>583</v>
      </c>
      <c r="C175" s="1" t="s">
        <v>837</v>
      </c>
      <c r="D175" s="1" t="s">
        <v>1038</v>
      </c>
      <c r="E175" s="3">
        <v>82.766666666666666</v>
      </c>
      <c r="F175" s="3">
        <f t="shared" si="8"/>
        <v>289.28344444444446</v>
      </c>
      <c r="G175" s="3">
        <f>SUM(Table39[[#This Row],[RN Hours Contract (W/ Admin, DON)]], Table39[[#This Row],[LPN Contract Hours (w/ Admin)]], Table39[[#This Row],[CNA/NA/Med Aide Contract Hours]])</f>
        <v>4.8444444444444441</v>
      </c>
      <c r="H175" s="4">
        <f>Table39[[#This Row],[Total Contract Hours]]/Table39[[#This Row],[Total Hours Nurse Staffing]]</f>
        <v>1.6746359107234696E-2</v>
      </c>
      <c r="I175" s="3">
        <f>SUM(Table39[[#This Row],[RN Hours]], Table39[[#This Row],[RN Admin Hours]], Table39[[#This Row],[RN DON Hours]])</f>
        <v>48.319444444444443</v>
      </c>
      <c r="J175" s="3">
        <f t="shared" si="9"/>
        <v>0</v>
      </c>
      <c r="K175" s="4">
        <f>Table39[[#This Row],[RN Hours Contract (W/ Admin, DON)]]/Table39[[#This Row],[RN Hours (w/ Admin, DON)]]</f>
        <v>0</v>
      </c>
      <c r="L175" s="3">
        <v>32.541666666666664</v>
      </c>
      <c r="M175" s="3">
        <v>0</v>
      </c>
      <c r="N175" s="4">
        <f>Table39[[#This Row],[RN Hours Contract]]/Table39[[#This Row],[RN Hours]]</f>
        <v>0</v>
      </c>
      <c r="O175" s="3">
        <v>10.766666666666667</v>
      </c>
      <c r="P175" s="3">
        <v>0</v>
      </c>
      <c r="Q175" s="4">
        <f>Table39[[#This Row],[RN Admin Hours Contract]]/Table39[[#This Row],[RN Admin Hours]]</f>
        <v>0</v>
      </c>
      <c r="R175" s="3">
        <v>5.0111111111111111</v>
      </c>
      <c r="S175" s="3">
        <v>0</v>
      </c>
      <c r="T175" s="4">
        <f>Table39[[#This Row],[RN DON Hours Contract]]/Table39[[#This Row],[RN DON Hours]]</f>
        <v>0</v>
      </c>
      <c r="U175" s="3">
        <f>SUM(Table39[[#This Row],[LPN Hours]], Table39[[#This Row],[LPN Admin Hours]])</f>
        <v>62.783333333333331</v>
      </c>
      <c r="V175" s="3">
        <f>Table39[[#This Row],[LPN Hours Contract]]+Table39[[#This Row],[LPN Admin Hours Contract]]</f>
        <v>0</v>
      </c>
      <c r="W175" s="4">
        <f t="shared" si="10"/>
        <v>0</v>
      </c>
      <c r="X175" s="3">
        <v>56.444444444444443</v>
      </c>
      <c r="Y175" s="3">
        <v>0</v>
      </c>
      <c r="Z175" s="4">
        <f>Table39[[#This Row],[LPN Hours Contract]]/Table39[[#This Row],[LPN Hours]]</f>
        <v>0</v>
      </c>
      <c r="AA175" s="3">
        <v>6.3388888888888886</v>
      </c>
      <c r="AB175" s="3">
        <v>0</v>
      </c>
      <c r="AC175" s="4">
        <f>Table39[[#This Row],[LPN Admin Hours Contract]]/Table39[[#This Row],[LPN Admin Hours]]</f>
        <v>0</v>
      </c>
      <c r="AD175" s="3">
        <f>SUM(Table39[[#This Row],[CNA Hours]], Table39[[#This Row],[NA in Training Hours]], Table39[[#This Row],[Med Aide/Tech Hours]])</f>
        <v>178.18066666666667</v>
      </c>
      <c r="AE175" s="3">
        <f>SUM(Table39[[#This Row],[CNA Hours Contract]], Table39[[#This Row],[NA in Training Hours Contract]], Table39[[#This Row],[Med Aide/Tech Hours Contract]])</f>
        <v>4.8444444444444441</v>
      </c>
      <c r="AF175" s="4">
        <f>Table39[[#This Row],[CNA/NA/Med Aide Contract Hours]]/Table39[[#This Row],[Total CNA, NA in Training, Med Aide/Tech Hours]]</f>
        <v>2.7188384324025674E-2</v>
      </c>
      <c r="AG175" s="3">
        <v>167.04455555555555</v>
      </c>
      <c r="AH175" s="3">
        <v>0</v>
      </c>
      <c r="AI175" s="4">
        <f>Table39[[#This Row],[CNA Hours Contract]]/Table39[[#This Row],[CNA Hours]]</f>
        <v>0</v>
      </c>
      <c r="AJ175" s="3">
        <v>11.136111111111111</v>
      </c>
      <c r="AK175" s="3">
        <v>4.8444444444444441</v>
      </c>
      <c r="AL175" s="4">
        <f>Table39[[#This Row],[NA in Training Hours Contract]]/Table39[[#This Row],[NA in Training Hours]]</f>
        <v>0.4350212022948366</v>
      </c>
      <c r="AM175" s="3">
        <v>0</v>
      </c>
      <c r="AN175" s="3">
        <v>0</v>
      </c>
      <c r="AO175" s="4">
        <v>0</v>
      </c>
      <c r="AP175" s="1" t="s">
        <v>173</v>
      </c>
      <c r="AQ175" s="1">
        <v>4</v>
      </c>
    </row>
    <row r="176" spans="1:43" x14ac:dyDescent="0.2">
      <c r="A176" s="1" t="s">
        <v>407</v>
      </c>
      <c r="B176" s="1" t="s">
        <v>584</v>
      </c>
      <c r="C176" s="1" t="s">
        <v>951</v>
      </c>
      <c r="D176" s="1" t="s">
        <v>1028</v>
      </c>
      <c r="E176" s="3">
        <v>68.344444444444449</v>
      </c>
      <c r="F176" s="3">
        <f t="shared" si="8"/>
        <v>241.1888888888889</v>
      </c>
      <c r="G176" s="3">
        <f>SUM(Table39[[#This Row],[RN Hours Contract (W/ Admin, DON)]], Table39[[#This Row],[LPN Contract Hours (w/ Admin)]], Table39[[#This Row],[CNA/NA/Med Aide Contract Hours]])</f>
        <v>0</v>
      </c>
      <c r="H176" s="4">
        <f>Table39[[#This Row],[Total Contract Hours]]/Table39[[#This Row],[Total Hours Nurse Staffing]]</f>
        <v>0</v>
      </c>
      <c r="I176" s="3">
        <f>SUM(Table39[[#This Row],[RN Hours]], Table39[[#This Row],[RN Admin Hours]], Table39[[#This Row],[RN DON Hours]])</f>
        <v>47.675000000000004</v>
      </c>
      <c r="J176" s="3">
        <f t="shared" si="9"/>
        <v>0</v>
      </c>
      <c r="K176" s="4">
        <f>Table39[[#This Row],[RN Hours Contract (W/ Admin, DON)]]/Table39[[#This Row],[RN Hours (w/ Admin, DON)]]</f>
        <v>0</v>
      </c>
      <c r="L176" s="3">
        <v>18.202777777777779</v>
      </c>
      <c r="M176" s="3">
        <v>0</v>
      </c>
      <c r="N176" s="4">
        <f>Table39[[#This Row],[RN Hours Contract]]/Table39[[#This Row],[RN Hours]]</f>
        <v>0</v>
      </c>
      <c r="O176" s="3">
        <v>24.138888888888889</v>
      </c>
      <c r="P176" s="3">
        <v>0</v>
      </c>
      <c r="Q176" s="4">
        <f>Table39[[#This Row],[RN Admin Hours Contract]]/Table39[[#This Row],[RN Admin Hours]]</f>
        <v>0</v>
      </c>
      <c r="R176" s="3">
        <v>5.333333333333333</v>
      </c>
      <c r="S176" s="3">
        <v>0</v>
      </c>
      <c r="T176" s="4">
        <f>Table39[[#This Row],[RN DON Hours Contract]]/Table39[[#This Row],[RN DON Hours]]</f>
        <v>0</v>
      </c>
      <c r="U176" s="3">
        <f>SUM(Table39[[#This Row],[LPN Hours]], Table39[[#This Row],[LPN Admin Hours]])</f>
        <v>57.533333333333331</v>
      </c>
      <c r="V176" s="3">
        <f>Table39[[#This Row],[LPN Hours Contract]]+Table39[[#This Row],[LPN Admin Hours Contract]]</f>
        <v>0</v>
      </c>
      <c r="W176" s="4">
        <f t="shared" si="10"/>
        <v>0</v>
      </c>
      <c r="X176" s="3">
        <v>52.366666666666667</v>
      </c>
      <c r="Y176" s="3">
        <v>0</v>
      </c>
      <c r="Z176" s="4">
        <f>Table39[[#This Row],[LPN Hours Contract]]/Table39[[#This Row],[LPN Hours]]</f>
        <v>0</v>
      </c>
      <c r="AA176" s="3">
        <v>5.166666666666667</v>
      </c>
      <c r="AB176" s="3">
        <v>0</v>
      </c>
      <c r="AC176" s="4">
        <f>Table39[[#This Row],[LPN Admin Hours Contract]]/Table39[[#This Row],[LPN Admin Hours]]</f>
        <v>0</v>
      </c>
      <c r="AD176" s="3">
        <f>SUM(Table39[[#This Row],[CNA Hours]], Table39[[#This Row],[NA in Training Hours]], Table39[[#This Row],[Med Aide/Tech Hours]])</f>
        <v>135.98055555555555</v>
      </c>
      <c r="AE176" s="3">
        <f>SUM(Table39[[#This Row],[CNA Hours Contract]], Table39[[#This Row],[NA in Training Hours Contract]], Table39[[#This Row],[Med Aide/Tech Hours Contract]])</f>
        <v>0</v>
      </c>
      <c r="AF176" s="4">
        <f>Table39[[#This Row],[CNA/NA/Med Aide Contract Hours]]/Table39[[#This Row],[Total CNA, NA in Training, Med Aide/Tech Hours]]</f>
        <v>0</v>
      </c>
      <c r="AG176" s="3">
        <v>126.04166666666667</v>
      </c>
      <c r="AH176" s="3">
        <v>0</v>
      </c>
      <c r="AI176" s="4">
        <f>Table39[[#This Row],[CNA Hours Contract]]/Table39[[#This Row],[CNA Hours]]</f>
        <v>0</v>
      </c>
      <c r="AJ176" s="3">
        <v>9.9388888888888882</v>
      </c>
      <c r="AK176" s="3">
        <v>0</v>
      </c>
      <c r="AL176" s="4">
        <f>Table39[[#This Row],[NA in Training Hours Contract]]/Table39[[#This Row],[NA in Training Hours]]</f>
        <v>0</v>
      </c>
      <c r="AM176" s="3">
        <v>0</v>
      </c>
      <c r="AN176" s="3">
        <v>0</v>
      </c>
      <c r="AO176" s="4">
        <v>0</v>
      </c>
      <c r="AP176" s="1" t="s">
        <v>174</v>
      </c>
      <c r="AQ176" s="1">
        <v>4</v>
      </c>
    </row>
    <row r="177" spans="1:43" x14ac:dyDescent="0.2">
      <c r="A177" s="1" t="s">
        <v>407</v>
      </c>
      <c r="B177" s="1" t="s">
        <v>585</v>
      </c>
      <c r="C177" s="1" t="s">
        <v>824</v>
      </c>
      <c r="D177" s="1" t="s">
        <v>1045</v>
      </c>
      <c r="E177" s="3">
        <v>18.355555555555554</v>
      </c>
      <c r="F177" s="3">
        <f t="shared" si="8"/>
        <v>142.79288888888888</v>
      </c>
      <c r="G177" s="3">
        <f>SUM(Table39[[#This Row],[RN Hours Contract (W/ Admin, DON)]], Table39[[#This Row],[LPN Contract Hours (w/ Admin)]], Table39[[#This Row],[CNA/NA/Med Aide Contract Hours]])</f>
        <v>0</v>
      </c>
      <c r="H177" s="4">
        <f>Table39[[#This Row],[Total Contract Hours]]/Table39[[#This Row],[Total Hours Nurse Staffing]]</f>
        <v>0</v>
      </c>
      <c r="I177" s="3">
        <f>SUM(Table39[[#This Row],[RN Hours]], Table39[[#This Row],[RN Admin Hours]], Table39[[#This Row],[RN DON Hours]])</f>
        <v>36.960666666666668</v>
      </c>
      <c r="J177" s="3">
        <f t="shared" si="9"/>
        <v>0</v>
      </c>
      <c r="K177" s="4">
        <f>Table39[[#This Row],[RN Hours Contract (W/ Admin, DON)]]/Table39[[#This Row],[RN Hours (w/ Admin, DON)]]</f>
        <v>0</v>
      </c>
      <c r="L177" s="3">
        <v>25.826666666666668</v>
      </c>
      <c r="M177" s="3">
        <v>0</v>
      </c>
      <c r="N177" s="4">
        <f>Table39[[#This Row],[RN Hours Contract]]/Table39[[#This Row],[RN Hours]]</f>
        <v>0</v>
      </c>
      <c r="O177" s="3">
        <v>5.4451111111111095</v>
      </c>
      <c r="P177" s="3">
        <v>0</v>
      </c>
      <c r="Q177" s="4">
        <f>Table39[[#This Row],[RN Admin Hours Contract]]/Table39[[#This Row],[RN Admin Hours]]</f>
        <v>0</v>
      </c>
      <c r="R177" s="3">
        <v>5.6888888888888891</v>
      </c>
      <c r="S177" s="3">
        <v>0</v>
      </c>
      <c r="T177" s="4">
        <f>Table39[[#This Row],[RN DON Hours Contract]]/Table39[[#This Row],[RN DON Hours]]</f>
        <v>0</v>
      </c>
      <c r="U177" s="3">
        <f>SUM(Table39[[#This Row],[LPN Hours]], Table39[[#This Row],[LPN Admin Hours]])</f>
        <v>40.618666666666662</v>
      </c>
      <c r="V177" s="3">
        <f>Table39[[#This Row],[LPN Hours Contract]]+Table39[[#This Row],[LPN Admin Hours Contract]]</f>
        <v>0</v>
      </c>
      <c r="W177" s="4">
        <f t="shared" si="10"/>
        <v>0</v>
      </c>
      <c r="X177" s="3">
        <v>40.618666666666662</v>
      </c>
      <c r="Y177" s="3">
        <v>0</v>
      </c>
      <c r="Z177" s="4">
        <f>Table39[[#This Row],[LPN Hours Contract]]/Table39[[#This Row],[LPN Hours]]</f>
        <v>0</v>
      </c>
      <c r="AA177" s="3">
        <v>0</v>
      </c>
      <c r="AB177" s="3">
        <v>0</v>
      </c>
      <c r="AC177" s="4">
        <v>0</v>
      </c>
      <c r="AD177" s="3">
        <f>SUM(Table39[[#This Row],[CNA Hours]], Table39[[#This Row],[NA in Training Hours]], Table39[[#This Row],[Med Aide/Tech Hours]])</f>
        <v>65.213555555555558</v>
      </c>
      <c r="AE177" s="3">
        <f>SUM(Table39[[#This Row],[CNA Hours Contract]], Table39[[#This Row],[NA in Training Hours Contract]], Table39[[#This Row],[Med Aide/Tech Hours Contract]])</f>
        <v>0</v>
      </c>
      <c r="AF177" s="4">
        <f>Table39[[#This Row],[CNA/NA/Med Aide Contract Hours]]/Table39[[#This Row],[Total CNA, NA in Training, Med Aide/Tech Hours]]</f>
        <v>0</v>
      </c>
      <c r="AG177" s="3">
        <v>65.213555555555558</v>
      </c>
      <c r="AH177" s="3">
        <v>0</v>
      </c>
      <c r="AI177" s="4">
        <f>Table39[[#This Row],[CNA Hours Contract]]/Table39[[#This Row],[CNA Hours]]</f>
        <v>0</v>
      </c>
      <c r="AJ177" s="3">
        <v>0</v>
      </c>
      <c r="AK177" s="3">
        <v>0</v>
      </c>
      <c r="AL177" s="4">
        <v>0</v>
      </c>
      <c r="AM177" s="3">
        <v>0</v>
      </c>
      <c r="AN177" s="3">
        <v>0</v>
      </c>
      <c r="AO177" s="4">
        <v>0</v>
      </c>
      <c r="AP177" s="1" t="s">
        <v>175</v>
      </c>
      <c r="AQ177" s="1">
        <v>4</v>
      </c>
    </row>
    <row r="178" spans="1:43" x14ac:dyDescent="0.2">
      <c r="A178" s="1" t="s">
        <v>407</v>
      </c>
      <c r="B178" s="1" t="s">
        <v>586</v>
      </c>
      <c r="C178" s="1" t="s">
        <v>890</v>
      </c>
      <c r="D178" s="1" t="s">
        <v>1016</v>
      </c>
      <c r="E178" s="3">
        <v>65.544444444444451</v>
      </c>
      <c r="F178" s="3">
        <f t="shared" si="8"/>
        <v>248.28655555555554</v>
      </c>
      <c r="G178" s="3">
        <f>SUM(Table39[[#This Row],[RN Hours Contract (W/ Admin, DON)]], Table39[[#This Row],[LPN Contract Hours (w/ Admin)]], Table39[[#This Row],[CNA/NA/Med Aide Contract Hours]])</f>
        <v>13.527777777777779</v>
      </c>
      <c r="H178" s="4">
        <f>Table39[[#This Row],[Total Contract Hours]]/Table39[[#This Row],[Total Hours Nurse Staffing]]</f>
        <v>5.4484536013271412E-2</v>
      </c>
      <c r="I178" s="3">
        <f>SUM(Table39[[#This Row],[RN Hours]], Table39[[#This Row],[RN Admin Hours]], Table39[[#This Row],[RN DON Hours]])</f>
        <v>31.280777777777779</v>
      </c>
      <c r="J178" s="3">
        <f t="shared" si="9"/>
        <v>3.761333333333333</v>
      </c>
      <c r="K178" s="4">
        <f>Table39[[#This Row],[RN Hours Contract (W/ Admin, DON)]]/Table39[[#This Row],[RN Hours (w/ Admin, DON)]]</f>
        <v>0.1202442394512782</v>
      </c>
      <c r="L178" s="3">
        <v>13.975222222222222</v>
      </c>
      <c r="M178" s="3">
        <v>3.761333333333333</v>
      </c>
      <c r="N178" s="4">
        <f>Table39[[#This Row],[RN Hours Contract]]/Table39[[#This Row],[RN Hours]]</f>
        <v>0.26914300706806488</v>
      </c>
      <c r="O178" s="3">
        <v>11.794444444444444</v>
      </c>
      <c r="P178" s="3">
        <v>0</v>
      </c>
      <c r="Q178" s="4">
        <f>Table39[[#This Row],[RN Admin Hours Contract]]/Table39[[#This Row],[RN Admin Hours]]</f>
        <v>0</v>
      </c>
      <c r="R178" s="3">
        <v>5.5111111111111111</v>
      </c>
      <c r="S178" s="3">
        <v>0</v>
      </c>
      <c r="T178" s="4">
        <f>Table39[[#This Row],[RN DON Hours Contract]]/Table39[[#This Row],[RN DON Hours]]</f>
        <v>0</v>
      </c>
      <c r="U178" s="3">
        <f>SUM(Table39[[#This Row],[LPN Hours]], Table39[[#This Row],[LPN Admin Hours]])</f>
        <v>86.788666666666657</v>
      </c>
      <c r="V178" s="3">
        <f>Table39[[#This Row],[LPN Hours Contract]]+Table39[[#This Row],[LPN Admin Hours Contract]]</f>
        <v>0.66799999999999993</v>
      </c>
      <c r="W178" s="4">
        <f t="shared" si="10"/>
        <v>7.6968575005953157E-3</v>
      </c>
      <c r="X178" s="3">
        <v>85.373888888888885</v>
      </c>
      <c r="Y178" s="3">
        <v>0.66799999999999993</v>
      </c>
      <c r="Z178" s="4">
        <f>Table39[[#This Row],[LPN Hours Contract]]/Table39[[#This Row],[LPN Hours]]</f>
        <v>7.8244063693687239E-3</v>
      </c>
      <c r="AA178" s="3">
        <v>1.4147777777777779</v>
      </c>
      <c r="AB178" s="3">
        <v>0</v>
      </c>
      <c r="AC178" s="4">
        <f>Table39[[#This Row],[LPN Admin Hours Contract]]/Table39[[#This Row],[LPN Admin Hours]]</f>
        <v>0</v>
      </c>
      <c r="AD178" s="3">
        <f>SUM(Table39[[#This Row],[CNA Hours]], Table39[[#This Row],[NA in Training Hours]], Table39[[#This Row],[Med Aide/Tech Hours]])</f>
        <v>130.21711111111111</v>
      </c>
      <c r="AE178" s="3">
        <f>SUM(Table39[[#This Row],[CNA Hours Contract]], Table39[[#This Row],[NA in Training Hours Contract]], Table39[[#This Row],[Med Aide/Tech Hours Contract]])</f>
        <v>9.0984444444444463</v>
      </c>
      <c r="AF178" s="4">
        <f>Table39[[#This Row],[CNA/NA/Med Aide Contract Hours]]/Table39[[#This Row],[Total CNA, NA in Training, Med Aide/Tech Hours]]</f>
        <v>6.9871343073192302E-2</v>
      </c>
      <c r="AG178" s="3">
        <v>130.21711111111111</v>
      </c>
      <c r="AH178" s="3">
        <v>9.0984444444444463</v>
      </c>
      <c r="AI178" s="4">
        <f>Table39[[#This Row],[CNA Hours Contract]]/Table39[[#This Row],[CNA Hours]]</f>
        <v>6.9871343073192302E-2</v>
      </c>
      <c r="AJ178" s="3">
        <v>0</v>
      </c>
      <c r="AK178" s="3">
        <v>0</v>
      </c>
      <c r="AL178" s="4">
        <v>0</v>
      </c>
      <c r="AM178" s="3">
        <v>0</v>
      </c>
      <c r="AN178" s="3">
        <v>0</v>
      </c>
      <c r="AO178" s="4">
        <v>0</v>
      </c>
      <c r="AP178" s="1" t="s">
        <v>176</v>
      </c>
      <c r="AQ178" s="1">
        <v>4</v>
      </c>
    </row>
    <row r="179" spans="1:43" x14ac:dyDescent="0.2">
      <c r="A179" s="1" t="s">
        <v>407</v>
      </c>
      <c r="B179" s="1" t="s">
        <v>587</v>
      </c>
      <c r="C179" s="1" t="s">
        <v>872</v>
      </c>
      <c r="D179" s="1" t="s">
        <v>1060</v>
      </c>
      <c r="E179" s="3">
        <v>30</v>
      </c>
      <c r="F179" s="3">
        <f t="shared" si="8"/>
        <v>137.84944444444446</v>
      </c>
      <c r="G179" s="3">
        <f>SUM(Table39[[#This Row],[RN Hours Contract (W/ Admin, DON)]], Table39[[#This Row],[LPN Contract Hours (w/ Admin)]], Table39[[#This Row],[CNA/NA/Med Aide Contract Hours]])</f>
        <v>0</v>
      </c>
      <c r="H179" s="4">
        <f>Table39[[#This Row],[Total Contract Hours]]/Table39[[#This Row],[Total Hours Nurse Staffing]]</f>
        <v>0</v>
      </c>
      <c r="I179" s="3">
        <f>SUM(Table39[[#This Row],[RN Hours]], Table39[[#This Row],[RN Admin Hours]], Table39[[#This Row],[RN DON Hours]])</f>
        <v>31.844444444444449</v>
      </c>
      <c r="J179" s="3">
        <f t="shared" si="9"/>
        <v>0</v>
      </c>
      <c r="K179" s="4">
        <f>Table39[[#This Row],[RN Hours Contract (W/ Admin, DON)]]/Table39[[#This Row],[RN Hours (w/ Admin, DON)]]</f>
        <v>0</v>
      </c>
      <c r="L179" s="3">
        <v>17.033333333333335</v>
      </c>
      <c r="M179" s="3">
        <v>0</v>
      </c>
      <c r="N179" s="4">
        <f>Table39[[#This Row],[RN Hours Contract]]/Table39[[#This Row],[RN Hours]]</f>
        <v>0</v>
      </c>
      <c r="O179" s="3">
        <v>8.8555555555555561</v>
      </c>
      <c r="P179" s="3">
        <v>0</v>
      </c>
      <c r="Q179" s="4">
        <f>Table39[[#This Row],[RN Admin Hours Contract]]/Table39[[#This Row],[RN Admin Hours]]</f>
        <v>0</v>
      </c>
      <c r="R179" s="3">
        <v>5.9555555555555557</v>
      </c>
      <c r="S179" s="3">
        <v>0</v>
      </c>
      <c r="T179" s="4">
        <f>Table39[[#This Row],[RN DON Hours Contract]]/Table39[[#This Row],[RN DON Hours]]</f>
        <v>0</v>
      </c>
      <c r="U179" s="3">
        <f>SUM(Table39[[#This Row],[LPN Hours]], Table39[[#This Row],[LPN Admin Hours]])</f>
        <v>23.85</v>
      </c>
      <c r="V179" s="3">
        <f>Table39[[#This Row],[LPN Hours Contract]]+Table39[[#This Row],[LPN Admin Hours Contract]]</f>
        <v>0</v>
      </c>
      <c r="W179" s="4">
        <f t="shared" si="10"/>
        <v>0</v>
      </c>
      <c r="X179" s="3">
        <v>23.85</v>
      </c>
      <c r="Y179" s="3">
        <v>0</v>
      </c>
      <c r="Z179" s="4">
        <f>Table39[[#This Row],[LPN Hours Contract]]/Table39[[#This Row],[LPN Hours]]</f>
        <v>0</v>
      </c>
      <c r="AA179" s="3">
        <v>0</v>
      </c>
      <c r="AB179" s="3">
        <v>0</v>
      </c>
      <c r="AC179" s="4">
        <v>0</v>
      </c>
      <c r="AD179" s="3">
        <f>SUM(Table39[[#This Row],[CNA Hours]], Table39[[#This Row],[NA in Training Hours]], Table39[[#This Row],[Med Aide/Tech Hours]])</f>
        <v>82.155000000000001</v>
      </c>
      <c r="AE179" s="3">
        <f>SUM(Table39[[#This Row],[CNA Hours Contract]], Table39[[#This Row],[NA in Training Hours Contract]], Table39[[#This Row],[Med Aide/Tech Hours Contract]])</f>
        <v>0</v>
      </c>
      <c r="AF179" s="4">
        <f>Table39[[#This Row],[CNA/NA/Med Aide Contract Hours]]/Table39[[#This Row],[Total CNA, NA in Training, Med Aide/Tech Hours]]</f>
        <v>0</v>
      </c>
      <c r="AG179" s="3">
        <v>82.155000000000001</v>
      </c>
      <c r="AH179" s="3">
        <v>0</v>
      </c>
      <c r="AI179" s="4">
        <f>Table39[[#This Row],[CNA Hours Contract]]/Table39[[#This Row],[CNA Hours]]</f>
        <v>0</v>
      </c>
      <c r="AJ179" s="3">
        <v>0</v>
      </c>
      <c r="AK179" s="3">
        <v>0</v>
      </c>
      <c r="AL179" s="4">
        <v>0</v>
      </c>
      <c r="AM179" s="3">
        <v>0</v>
      </c>
      <c r="AN179" s="3">
        <v>0</v>
      </c>
      <c r="AO179" s="4">
        <v>0</v>
      </c>
      <c r="AP179" s="1" t="s">
        <v>177</v>
      </c>
      <c r="AQ179" s="1">
        <v>4</v>
      </c>
    </row>
    <row r="180" spans="1:43" x14ac:dyDescent="0.2">
      <c r="A180" s="1" t="s">
        <v>407</v>
      </c>
      <c r="B180" s="1" t="s">
        <v>588</v>
      </c>
      <c r="C180" s="1" t="s">
        <v>906</v>
      </c>
      <c r="D180" s="1" t="s">
        <v>1062</v>
      </c>
      <c r="E180" s="3">
        <v>48</v>
      </c>
      <c r="F180" s="3">
        <f t="shared" si="8"/>
        <v>233.82355555555557</v>
      </c>
      <c r="G180" s="3">
        <f>SUM(Table39[[#This Row],[RN Hours Contract (W/ Admin, DON)]], Table39[[#This Row],[LPN Contract Hours (w/ Admin)]], Table39[[#This Row],[CNA/NA/Med Aide Contract Hours]])</f>
        <v>0</v>
      </c>
      <c r="H180" s="4">
        <f>Table39[[#This Row],[Total Contract Hours]]/Table39[[#This Row],[Total Hours Nurse Staffing]]</f>
        <v>0</v>
      </c>
      <c r="I180" s="3">
        <f>SUM(Table39[[#This Row],[RN Hours]], Table39[[#This Row],[RN Admin Hours]], Table39[[#This Row],[RN DON Hours]])</f>
        <v>33.218555555555561</v>
      </c>
      <c r="J180" s="3">
        <f t="shared" si="9"/>
        <v>0</v>
      </c>
      <c r="K180" s="4">
        <f>Table39[[#This Row],[RN Hours Contract (W/ Admin, DON)]]/Table39[[#This Row],[RN Hours (w/ Admin, DON)]]</f>
        <v>0</v>
      </c>
      <c r="L180" s="3">
        <v>8.9517777777777781</v>
      </c>
      <c r="M180" s="3">
        <v>0</v>
      </c>
      <c r="N180" s="4">
        <f>Table39[[#This Row],[RN Hours Contract]]/Table39[[#This Row],[RN Hours]]</f>
        <v>0</v>
      </c>
      <c r="O180" s="3">
        <v>19.022333333333336</v>
      </c>
      <c r="P180" s="3">
        <v>0</v>
      </c>
      <c r="Q180" s="4">
        <f>Table39[[#This Row],[RN Admin Hours Contract]]/Table39[[#This Row],[RN Admin Hours]]</f>
        <v>0</v>
      </c>
      <c r="R180" s="3">
        <v>5.2444444444444445</v>
      </c>
      <c r="S180" s="3">
        <v>0</v>
      </c>
      <c r="T180" s="4">
        <f>Table39[[#This Row],[RN DON Hours Contract]]/Table39[[#This Row],[RN DON Hours]]</f>
        <v>0</v>
      </c>
      <c r="U180" s="3">
        <f>SUM(Table39[[#This Row],[LPN Hours]], Table39[[#This Row],[LPN Admin Hours]])</f>
        <v>58.568222222222225</v>
      </c>
      <c r="V180" s="3">
        <f>Table39[[#This Row],[LPN Hours Contract]]+Table39[[#This Row],[LPN Admin Hours Contract]]</f>
        <v>0</v>
      </c>
      <c r="W180" s="4">
        <f t="shared" si="10"/>
        <v>0</v>
      </c>
      <c r="X180" s="3">
        <v>58.568222222222225</v>
      </c>
      <c r="Y180" s="3">
        <v>0</v>
      </c>
      <c r="Z180" s="4">
        <f>Table39[[#This Row],[LPN Hours Contract]]/Table39[[#This Row],[LPN Hours]]</f>
        <v>0</v>
      </c>
      <c r="AA180" s="3">
        <v>0</v>
      </c>
      <c r="AB180" s="3">
        <v>0</v>
      </c>
      <c r="AC180" s="4">
        <v>0</v>
      </c>
      <c r="AD180" s="3">
        <f>SUM(Table39[[#This Row],[CNA Hours]], Table39[[#This Row],[NA in Training Hours]], Table39[[#This Row],[Med Aide/Tech Hours]])</f>
        <v>142.03677777777779</v>
      </c>
      <c r="AE180" s="3">
        <f>SUM(Table39[[#This Row],[CNA Hours Contract]], Table39[[#This Row],[NA in Training Hours Contract]], Table39[[#This Row],[Med Aide/Tech Hours Contract]])</f>
        <v>0</v>
      </c>
      <c r="AF180" s="4">
        <f>Table39[[#This Row],[CNA/NA/Med Aide Contract Hours]]/Table39[[#This Row],[Total CNA, NA in Training, Med Aide/Tech Hours]]</f>
        <v>0</v>
      </c>
      <c r="AG180" s="3">
        <v>142.03677777777779</v>
      </c>
      <c r="AH180" s="3">
        <v>0</v>
      </c>
      <c r="AI180" s="4">
        <f>Table39[[#This Row],[CNA Hours Contract]]/Table39[[#This Row],[CNA Hours]]</f>
        <v>0</v>
      </c>
      <c r="AJ180" s="3">
        <v>0</v>
      </c>
      <c r="AK180" s="3">
        <v>0</v>
      </c>
      <c r="AL180" s="4">
        <v>0</v>
      </c>
      <c r="AM180" s="3">
        <v>0</v>
      </c>
      <c r="AN180" s="3">
        <v>0</v>
      </c>
      <c r="AO180" s="4">
        <v>0</v>
      </c>
      <c r="AP180" s="1" t="s">
        <v>178</v>
      </c>
      <c r="AQ180" s="1">
        <v>4</v>
      </c>
    </row>
    <row r="181" spans="1:43" x14ac:dyDescent="0.2">
      <c r="A181" s="1" t="s">
        <v>407</v>
      </c>
      <c r="B181" s="1" t="s">
        <v>589</v>
      </c>
      <c r="C181" s="1" t="s">
        <v>878</v>
      </c>
      <c r="D181" s="1" t="s">
        <v>1024</v>
      </c>
      <c r="E181" s="3">
        <v>82.455555555555549</v>
      </c>
      <c r="F181" s="3">
        <f t="shared" si="8"/>
        <v>293.60444444444443</v>
      </c>
      <c r="G181" s="3">
        <f>SUM(Table39[[#This Row],[RN Hours Contract (W/ Admin, DON)]], Table39[[#This Row],[LPN Contract Hours (w/ Admin)]], Table39[[#This Row],[CNA/NA/Med Aide Contract Hours]])</f>
        <v>0</v>
      </c>
      <c r="H181" s="4">
        <f>Table39[[#This Row],[Total Contract Hours]]/Table39[[#This Row],[Total Hours Nurse Staffing]]</f>
        <v>0</v>
      </c>
      <c r="I181" s="3">
        <f>SUM(Table39[[#This Row],[RN Hours]], Table39[[#This Row],[RN Admin Hours]], Table39[[#This Row],[RN DON Hours]])</f>
        <v>34.857444444444447</v>
      </c>
      <c r="J181" s="3">
        <f t="shared" si="9"/>
        <v>0</v>
      </c>
      <c r="K181" s="4">
        <f>Table39[[#This Row],[RN Hours Contract (W/ Admin, DON)]]/Table39[[#This Row],[RN Hours (w/ Admin, DON)]]</f>
        <v>0</v>
      </c>
      <c r="L181" s="3">
        <v>8.4337777777777774</v>
      </c>
      <c r="M181" s="3">
        <v>0</v>
      </c>
      <c r="N181" s="4">
        <f>Table39[[#This Row],[RN Hours Contract]]/Table39[[#This Row],[RN Hours]]</f>
        <v>0</v>
      </c>
      <c r="O181" s="3">
        <v>20.734777777777779</v>
      </c>
      <c r="P181" s="3">
        <v>0</v>
      </c>
      <c r="Q181" s="4">
        <f>Table39[[#This Row],[RN Admin Hours Contract]]/Table39[[#This Row],[RN Admin Hours]]</f>
        <v>0</v>
      </c>
      <c r="R181" s="3">
        <v>5.6888888888888891</v>
      </c>
      <c r="S181" s="3">
        <v>0</v>
      </c>
      <c r="T181" s="4">
        <f>Table39[[#This Row],[RN DON Hours Contract]]/Table39[[#This Row],[RN DON Hours]]</f>
        <v>0</v>
      </c>
      <c r="U181" s="3">
        <f>SUM(Table39[[#This Row],[LPN Hours]], Table39[[#This Row],[LPN Admin Hours]])</f>
        <v>106.37344444444444</v>
      </c>
      <c r="V181" s="3">
        <f>Table39[[#This Row],[LPN Hours Contract]]+Table39[[#This Row],[LPN Admin Hours Contract]]</f>
        <v>0</v>
      </c>
      <c r="W181" s="4">
        <f t="shared" si="10"/>
        <v>0</v>
      </c>
      <c r="X181" s="3">
        <v>106.37344444444444</v>
      </c>
      <c r="Y181" s="3">
        <v>0</v>
      </c>
      <c r="Z181" s="4">
        <f>Table39[[#This Row],[LPN Hours Contract]]/Table39[[#This Row],[LPN Hours]]</f>
        <v>0</v>
      </c>
      <c r="AA181" s="3">
        <v>0</v>
      </c>
      <c r="AB181" s="3">
        <v>0</v>
      </c>
      <c r="AC181" s="4">
        <v>0</v>
      </c>
      <c r="AD181" s="3">
        <f>SUM(Table39[[#This Row],[CNA Hours]], Table39[[#This Row],[NA in Training Hours]], Table39[[#This Row],[Med Aide/Tech Hours]])</f>
        <v>152.37355555555555</v>
      </c>
      <c r="AE181" s="3">
        <f>SUM(Table39[[#This Row],[CNA Hours Contract]], Table39[[#This Row],[NA in Training Hours Contract]], Table39[[#This Row],[Med Aide/Tech Hours Contract]])</f>
        <v>0</v>
      </c>
      <c r="AF181" s="4">
        <f>Table39[[#This Row],[CNA/NA/Med Aide Contract Hours]]/Table39[[#This Row],[Total CNA, NA in Training, Med Aide/Tech Hours]]</f>
        <v>0</v>
      </c>
      <c r="AG181" s="3">
        <v>152.37355555555555</v>
      </c>
      <c r="AH181" s="3">
        <v>0</v>
      </c>
      <c r="AI181" s="4">
        <f>Table39[[#This Row],[CNA Hours Contract]]/Table39[[#This Row],[CNA Hours]]</f>
        <v>0</v>
      </c>
      <c r="AJ181" s="3">
        <v>0</v>
      </c>
      <c r="AK181" s="3">
        <v>0</v>
      </c>
      <c r="AL181" s="4">
        <v>0</v>
      </c>
      <c r="AM181" s="3">
        <v>0</v>
      </c>
      <c r="AN181" s="3">
        <v>0</v>
      </c>
      <c r="AO181" s="4">
        <v>0</v>
      </c>
      <c r="AP181" s="1" t="s">
        <v>179</v>
      </c>
      <c r="AQ181" s="1">
        <v>4</v>
      </c>
    </row>
    <row r="182" spans="1:43" x14ac:dyDescent="0.2">
      <c r="A182" s="1" t="s">
        <v>407</v>
      </c>
      <c r="B182" s="1" t="s">
        <v>590</v>
      </c>
      <c r="C182" s="1" t="s">
        <v>853</v>
      </c>
      <c r="D182" s="1" t="s">
        <v>1063</v>
      </c>
      <c r="E182" s="3">
        <v>89.37777777777778</v>
      </c>
      <c r="F182" s="3">
        <f t="shared" si="8"/>
        <v>365.81811111111108</v>
      </c>
      <c r="G182" s="3">
        <f>SUM(Table39[[#This Row],[RN Hours Contract (W/ Admin, DON)]], Table39[[#This Row],[LPN Contract Hours (w/ Admin)]], Table39[[#This Row],[CNA/NA/Med Aide Contract Hours]])</f>
        <v>198.16444444444443</v>
      </c>
      <c r="H182" s="4">
        <f>Table39[[#This Row],[Total Contract Hours]]/Table39[[#This Row],[Total Hours Nurse Staffing]]</f>
        <v>0.54170211486400499</v>
      </c>
      <c r="I182" s="3">
        <f>SUM(Table39[[#This Row],[RN Hours]], Table39[[#This Row],[RN Admin Hours]], Table39[[#This Row],[RN DON Hours]])</f>
        <v>37.80277777777777</v>
      </c>
      <c r="J182" s="3">
        <f t="shared" si="9"/>
        <v>0</v>
      </c>
      <c r="K182" s="4">
        <f>Table39[[#This Row],[RN Hours Contract (W/ Admin, DON)]]/Table39[[#This Row],[RN Hours (w/ Admin, DON)]]</f>
        <v>0</v>
      </c>
      <c r="L182" s="3">
        <v>8.8464444444444439</v>
      </c>
      <c r="M182" s="3">
        <v>0</v>
      </c>
      <c r="N182" s="4">
        <f>Table39[[#This Row],[RN Hours Contract]]/Table39[[#This Row],[RN Hours]]</f>
        <v>0</v>
      </c>
      <c r="O182" s="3">
        <v>23.267444444444436</v>
      </c>
      <c r="P182" s="3">
        <v>0</v>
      </c>
      <c r="Q182" s="4">
        <f>Table39[[#This Row],[RN Admin Hours Contract]]/Table39[[#This Row],[RN Admin Hours]]</f>
        <v>0</v>
      </c>
      <c r="R182" s="3">
        <v>5.6888888888888891</v>
      </c>
      <c r="S182" s="3">
        <v>0</v>
      </c>
      <c r="T182" s="4">
        <f>Table39[[#This Row],[RN DON Hours Contract]]/Table39[[#This Row],[RN DON Hours]]</f>
        <v>0</v>
      </c>
      <c r="U182" s="3">
        <f>SUM(Table39[[#This Row],[LPN Hours]], Table39[[#This Row],[LPN Admin Hours]])</f>
        <v>113.07788888888889</v>
      </c>
      <c r="V182" s="3">
        <f>Table39[[#This Row],[LPN Hours Contract]]+Table39[[#This Row],[LPN Admin Hours Contract]]</f>
        <v>65.876000000000005</v>
      </c>
      <c r="W182" s="4">
        <f t="shared" si="10"/>
        <v>0.5825718948885773</v>
      </c>
      <c r="X182" s="3">
        <v>98.956222222222223</v>
      </c>
      <c r="Y182" s="3">
        <v>65.876000000000005</v>
      </c>
      <c r="Z182" s="4">
        <f>Table39[[#This Row],[LPN Hours Contract]]/Table39[[#This Row],[LPN Hours]]</f>
        <v>0.66570851757118188</v>
      </c>
      <c r="AA182" s="3">
        <v>14.121666666666668</v>
      </c>
      <c r="AB182" s="3">
        <v>0</v>
      </c>
      <c r="AC182" s="4">
        <f>Table39[[#This Row],[LPN Admin Hours Contract]]/Table39[[#This Row],[LPN Admin Hours]]</f>
        <v>0</v>
      </c>
      <c r="AD182" s="3">
        <f>SUM(Table39[[#This Row],[CNA Hours]], Table39[[#This Row],[NA in Training Hours]], Table39[[#This Row],[Med Aide/Tech Hours]])</f>
        <v>214.93744444444445</v>
      </c>
      <c r="AE182" s="3">
        <f>SUM(Table39[[#This Row],[CNA Hours Contract]], Table39[[#This Row],[NA in Training Hours Contract]], Table39[[#This Row],[Med Aide/Tech Hours Contract]])</f>
        <v>132.28844444444442</v>
      </c>
      <c r="AF182" s="4">
        <f>Table39[[#This Row],[CNA/NA/Med Aide Contract Hours]]/Table39[[#This Row],[Total CNA, NA in Training, Med Aide/Tech Hours]]</f>
        <v>0.61547416638536157</v>
      </c>
      <c r="AG182" s="3">
        <v>197.10355555555554</v>
      </c>
      <c r="AH182" s="3">
        <v>132.28844444444442</v>
      </c>
      <c r="AI182" s="4">
        <f>Table39[[#This Row],[CNA Hours Contract]]/Table39[[#This Row],[CNA Hours]]</f>
        <v>0.67116214150260545</v>
      </c>
      <c r="AJ182" s="3">
        <v>0</v>
      </c>
      <c r="AK182" s="3">
        <v>0</v>
      </c>
      <c r="AL182" s="4">
        <v>0</v>
      </c>
      <c r="AM182" s="3">
        <v>17.833888888888893</v>
      </c>
      <c r="AN182" s="3">
        <v>0</v>
      </c>
      <c r="AO182" s="4">
        <f>Table39[[#This Row],[Med Aide/Tech Hours Contract]]/Table39[[#This Row],[Med Aide/Tech Hours]]</f>
        <v>0</v>
      </c>
      <c r="AP182" s="1" t="s">
        <v>180</v>
      </c>
      <c r="AQ182" s="1">
        <v>4</v>
      </c>
    </row>
    <row r="183" spans="1:43" x14ac:dyDescent="0.2">
      <c r="A183" s="1" t="s">
        <v>407</v>
      </c>
      <c r="B183" s="1" t="s">
        <v>591</v>
      </c>
      <c r="C183" s="1" t="s">
        <v>952</v>
      </c>
      <c r="D183" s="1" t="s">
        <v>1033</v>
      </c>
      <c r="E183" s="3">
        <v>91.1</v>
      </c>
      <c r="F183" s="3">
        <f t="shared" si="8"/>
        <v>351.63888888888891</v>
      </c>
      <c r="G183" s="3">
        <f>SUM(Table39[[#This Row],[RN Hours Contract (W/ Admin, DON)]], Table39[[#This Row],[LPN Contract Hours (w/ Admin)]], Table39[[#This Row],[CNA/NA/Med Aide Contract Hours]])</f>
        <v>66.140000000000015</v>
      </c>
      <c r="H183" s="4">
        <f>Table39[[#This Row],[Total Contract Hours]]/Table39[[#This Row],[Total Hours Nurse Staffing]]</f>
        <v>0.18809068646812546</v>
      </c>
      <c r="I183" s="3">
        <f>SUM(Table39[[#This Row],[RN Hours]], Table39[[#This Row],[RN Admin Hours]], Table39[[#This Row],[RN DON Hours]])</f>
        <v>30.438333333333333</v>
      </c>
      <c r="J183" s="3">
        <f t="shared" si="9"/>
        <v>3.6827777777777784</v>
      </c>
      <c r="K183" s="4">
        <f>Table39[[#This Row],[RN Hours Contract (W/ Admin, DON)]]/Table39[[#This Row],[RN Hours (w/ Admin, DON)]]</f>
        <v>0.12099143988756869</v>
      </c>
      <c r="L183" s="3">
        <v>14.741666666666667</v>
      </c>
      <c r="M183" s="3">
        <v>3.6827777777777784</v>
      </c>
      <c r="N183" s="4">
        <f>Table39[[#This Row],[RN Hours Contract]]/Table39[[#This Row],[RN Hours]]</f>
        <v>0.2498209911437724</v>
      </c>
      <c r="O183" s="3">
        <v>10.014444444444443</v>
      </c>
      <c r="P183" s="3">
        <v>0</v>
      </c>
      <c r="Q183" s="4">
        <f>Table39[[#This Row],[RN Admin Hours Contract]]/Table39[[#This Row],[RN Admin Hours]]</f>
        <v>0</v>
      </c>
      <c r="R183" s="3">
        <v>5.6822222222222223</v>
      </c>
      <c r="S183" s="3">
        <v>0</v>
      </c>
      <c r="T183" s="4">
        <f>Table39[[#This Row],[RN DON Hours Contract]]/Table39[[#This Row],[RN DON Hours]]</f>
        <v>0</v>
      </c>
      <c r="U183" s="3">
        <f>SUM(Table39[[#This Row],[LPN Hours]], Table39[[#This Row],[LPN Admin Hours]])</f>
        <v>107.965</v>
      </c>
      <c r="V183" s="3">
        <f>Table39[[#This Row],[LPN Hours Contract]]+Table39[[#This Row],[LPN Admin Hours Contract]]</f>
        <v>17.783888888888892</v>
      </c>
      <c r="W183" s="4">
        <f t="shared" si="10"/>
        <v>0.16471901902365482</v>
      </c>
      <c r="X183" s="3">
        <v>107.965</v>
      </c>
      <c r="Y183" s="3">
        <v>17.783888888888892</v>
      </c>
      <c r="Z183" s="4">
        <f>Table39[[#This Row],[LPN Hours Contract]]/Table39[[#This Row],[LPN Hours]]</f>
        <v>0.16471901902365482</v>
      </c>
      <c r="AA183" s="3">
        <v>0</v>
      </c>
      <c r="AB183" s="3">
        <v>0</v>
      </c>
      <c r="AC183" s="4">
        <v>0</v>
      </c>
      <c r="AD183" s="3">
        <f>SUM(Table39[[#This Row],[CNA Hours]], Table39[[#This Row],[NA in Training Hours]], Table39[[#This Row],[Med Aide/Tech Hours]])</f>
        <v>213.23555555555555</v>
      </c>
      <c r="AE183" s="3">
        <f>SUM(Table39[[#This Row],[CNA Hours Contract]], Table39[[#This Row],[NA in Training Hours Contract]], Table39[[#This Row],[Med Aide/Tech Hours Contract]])</f>
        <v>44.673333333333339</v>
      </c>
      <c r="AF183" s="4">
        <f>Table39[[#This Row],[CNA/NA/Med Aide Contract Hours]]/Table39[[#This Row],[Total CNA, NA in Training, Med Aide/Tech Hours]]</f>
        <v>0.20950227187460924</v>
      </c>
      <c r="AG183" s="3">
        <v>199.60888888888888</v>
      </c>
      <c r="AH183" s="3">
        <v>44.673333333333339</v>
      </c>
      <c r="AI183" s="4">
        <f>Table39[[#This Row],[CNA Hours Contract]]/Table39[[#This Row],[CNA Hours]]</f>
        <v>0.22380432846455295</v>
      </c>
      <c r="AJ183" s="3">
        <v>13.626666666666667</v>
      </c>
      <c r="AK183" s="3">
        <v>0</v>
      </c>
      <c r="AL183" s="4">
        <f>Table39[[#This Row],[NA in Training Hours Contract]]/Table39[[#This Row],[NA in Training Hours]]</f>
        <v>0</v>
      </c>
      <c r="AM183" s="3">
        <v>0</v>
      </c>
      <c r="AN183" s="3">
        <v>0</v>
      </c>
      <c r="AO183" s="4">
        <v>0</v>
      </c>
      <c r="AP183" s="1" t="s">
        <v>181</v>
      </c>
      <c r="AQ183" s="1">
        <v>4</v>
      </c>
    </row>
    <row r="184" spans="1:43" x14ac:dyDescent="0.2">
      <c r="A184" s="1" t="s">
        <v>407</v>
      </c>
      <c r="B184" s="1" t="s">
        <v>592</v>
      </c>
      <c r="C184" s="1" t="s">
        <v>908</v>
      </c>
      <c r="D184" s="1" t="s">
        <v>1036</v>
      </c>
      <c r="E184" s="3">
        <v>78.611111111111114</v>
      </c>
      <c r="F184" s="3">
        <f t="shared" si="8"/>
        <v>229.26077777777778</v>
      </c>
      <c r="G184" s="3">
        <f>SUM(Table39[[#This Row],[RN Hours Contract (W/ Admin, DON)]], Table39[[#This Row],[LPN Contract Hours (w/ Admin)]], Table39[[#This Row],[CNA/NA/Med Aide Contract Hours]])</f>
        <v>74.646666666666675</v>
      </c>
      <c r="H184" s="4">
        <f>Table39[[#This Row],[Total Contract Hours]]/Table39[[#This Row],[Total Hours Nurse Staffing]]</f>
        <v>0.32559719717526914</v>
      </c>
      <c r="I184" s="3">
        <f>SUM(Table39[[#This Row],[RN Hours]], Table39[[#This Row],[RN Admin Hours]], Table39[[#This Row],[RN DON Hours]])</f>
        <v>27.684777777777775</v>
      </c>
      <c r="J184" s="3">
        <f t="shared" si="9"/>
        <v>8.8318888888888907</v>
      </c>
      <c r="K184" s="4">
        <f>Table39[[#This Row],[RN Hours Contract (W/ Admin, DON)]]/Table39[[#This Row],[RN Hours (w/ Admin, DON)]]</f>
        <v>0.3190160657882592</v>
      </c>
      <c r="L184" s="3">
        <v>16.536333333333332</v>
      </c>
      <c r="M184" s="3">
        <v>8.7402222222222239</v>
      </c>
      <c r="N184" s="4">
        <f>Table39[[#This Row],[RN Hours Contract]]/Table39[[#This Row],[RN Hours]]</f>
        <v>0.52854656749111395</v>
      </c>
      <c r="O184" s="3">
        <v>5.6027777777777779</v>
      </c>
      <c r="P184" s="3">
        <v>9.166666666666666E-2</v>
      </c>
      <c r="Q184" s="4">
        <f>Table39[[#This Row],[RN Admin Hours Contract]]/Table39[[#This Row],[RN Admin Hours]]</f>
        <v>1.6360932077342585E-2</v>
      </c>
      <c r="R184" s="3">
        <v>5.5456666666666665</v>
      </c>
      <c r="S184" s="3">
        <v>0</v>
      </c>
      <c r="T184" s="4">
        <f>Table39[[#This Row],[RN DON Hours Contract]]/Table39[[#This Row],[RN DON Hours]]</f>
        <v>0</v>
      </c>
      <c r="U184" s="3">
        <f>SUM(Table39[[#This Row],[LPN Hours]], Table39[[#This Row],[LPN Admin Hours]])</f>
        <v>53.659222222222219</v>
      </c>
      <c r="V184" s="3">
        <f>Table39[[#This Row],[LPN Hours Contract]]+Table39[[#This Row],[LPN Admin Hours Contract]]</f>
        <v>3.8584444444444443</v>
      </c>
      <c r="W184" s="4">
        <f t="shared" si="10"/>
        <v>7.1906454932671823E-2</v>
      </c>
      <c r="X184" s="3">
        <v>47.981777777777772</v>
      </c>
      <c r="Y184" s="3">
        <v>3.8584444444444443</v>
      </c>
      <c r="Z184" s="4">
        <f>Table39[[#This Row],[LPN Hours Contract]]/Table39[[#This Row],[LPN Hours]]</f>
        <v>8.0414787095100929E-2</v>
      </c>
      <c r="AA184" s="3">
        <v>5.6774444444444452</v>
      </c>
      <c r="AB184" s="3">
        <v>0</v>
      </c>
      <c r="AC184" s="4">
        <f>Table39[[#This Row],[LPN Admin Hours Contract]]/Table39[[#This Row],[LPN Admin Hours]]</f>
        <v>0</v>
      </c>
      <c r="AD184" s="3">
        <f>SUM(Table39[[#This Row],[CNA Hours]], Table39[[#This Row],[NA in Training Hours]], Table39[[#This Row],[Med Aide/Tech Hours]])</f>
        <v>147.91677777777778</v>
      </c>
      <c r="AE184" s="3">
        <f>SUM(Table39[[#This Row],[CNA Hours Contract]], Table39[[#This Row],[NA in Training Hours Contract]], Table39[[#This Row],[Med Aide/Tech Hours Contract]])</f>
        <v>61.95633333333334</v>
      </c>
      <c r="AF184" s="4">
        <f>Table39[[#This Row],[CNA/NA/Med Aide Contract Hours]]/Table39[[#This Row],[Total CNA, NA in Training, Med Aide/Tech Hours]]</f>
        <v>0.4188594036736874</v>
      </c>
      <c r="AG184" s="3">
        <v>147.91677777777778</v>
      </c>
      <c r="AH184" s="3">
        <v>61.95633333333334</v>
      </c>
      <c r="AI184" s="4">
        <f>Table39[[#This Row],[CNA Hours Contract]]/Table39[[#This Row],[CNA Hours]]</f>
        <v>0.4188594036736874</v>
      </c>
      <c r="AJ184" s="3">
        <v>0</v>
      </c>
      <c r="AK184" s="3">
        <v>0</v>
      </c>
      <c r="AL184" s="4">
        <v>0</v>
      </c>
      <c r="AM184" s="3">
        <v>0</v>
      </c>
      <c r="AN184" s="3">
        <v>0</v>
      </c>
      <c r="AO184" s="4">
        <v>0</v>
      </c>
      <c r="AP184" s="1" t="s">
        <v>182</v>
      </c>
      <c r="AQ184" s="1">
        <v>4</v>
      </c>
    </row>
    <row r="185" spans="1:43" x14ac:dyDescent="0.2">
      <c r="A185" s="1" t="s">
        <v>407</v>
      </c>
      <c r="B185" s="1" t="s">
        <v>593</v>
      </c>
      <c r="C185" s="1" t="s">
        <v>837</v>
      </c>
      <c r="D185" s="1" t="s">
        <v>1038</v>
      </c>
      <c r="E185" s="3">
        <v>71.111111111111114</v>
      </c>
      <c r="F185" s="3">
        <f t="shared" si="8"/>
        <v>312.25511111111109</v>
      </c>
      <c r="G185" s="3">
        <f>SUM(Table39[[#This Row],[RN Hours Contract (W/ Admin, DON)]], Table39[[#This Row],[LPN Contract Hours (w/ Admin)]], Table39[[#This Row],[CNA/NA/Med Aide Contract Hours]])</f>
        <v>130.48888888888888</v>
      </c>
      <c r="H185" s="4">
        <f>Table39[[#This Row],[Total Contract Hours]]/Table39[[#This Row],[Total Hours Nurse Staffing]]</f>
        <v>0.41789192312838219</v>
      </c>
      <c r="I185" s="3">
        <f>SUM(Table39[[#This Row],[RN Hours]], Table39[[#This Row],[RN Admin Hours]], Table39[[#This Row],[RN DON Hours]])</f>
        <v>32.011333333333333</v>
      </c>
      <c r="J185" s="3">
        <f t="shared" si="9"/>
        <v>6.1847777777777777</v>
      </c>
      <c r="K185" s="4">
        <f>Table39[[#This Row],[RN Hours Contract (W/ Admin, DON)]]/Table39[[#This Row],[RN Hours (w/ Admin, DON)]]</f>
        <v>0.19320587847359616</v>
      </c>
      <c r="L185" s="3">
        <v>6.7711111111111109</v>
      </c>
      <c r="M185" s="3">
        <v>5.120222222222222</v>
      </c>
      <c r="N185" s="4">
        <f>Table39[[#This Row],[RN Hours Contract]]/Table39[[#This Row],[RN Hours]]</f>
        <v>0.75618641286511323</v>
      </c>
      <c r="O185" s="3">
        <v>19.640222222222224</v>
      </c>
      <c r="P185" s="3">
        <v>1.0645555555555555</v>
      </c>
      <c r="Q185" s="4">
        <f>Table39[[#This Row],[RN Admin Hours Contract]]/Table39[[#This Row],[RN Admin Hours]]</f>
        <v>5.4202826399339217E-2</v>
      </c>
      <c r="R185" s="3">
        <v>5.6</v>
      </c>
      <c r="S185" s="3">
        <v>0</v>
      </c>
      <c r="T185" s="4">
        <f>Table39[[#This Row],[RN DON Hours Contract]]/Table39[[#This Row],[RN DON Hours]]</f>
        <v>0</v>
      </c>
      <c r="U185" s="3">
        <f>SUM(Table39[[#This Row],[LPN Hours]], Table39[[#This Row],[LPN Admin Hours]])</f>
        <v>85.941999999999993</v>
      </c>
      <c r="V185" s="3">
        <f>Table39[[#This Row],[LPN Hours Contract]]+Table39[[#This Row],[LPN Admin Hours Contract]]</f>
        <v>71.113888888888894</v>
      </c>
      <c r="W185" s="4">
        <f t="shared" si="10"/>
        <v>0.82746374169659653</v>
      </c>
      <c r="X185" s="3">
        <v>78.635555555555555</v>
      </c>
      <c r="Y185" s="3">
        <v>69.582333333333338</v>
      </c>
      <c r="Z185" s="4">
        <f>Table39[[#This Row],[LPN Hours Contract]]/Table39[[#This Row],[LPN Hours]]</f>
        <v>0.88487113547730745</v>
      </c>
      <c r="AA185" s="3">
        <v>7.3064444444444439</v>
      </c>
      <c r="AB185" s="3">
        <v>1.5315555555555553</v>
      </c>
      <c r="AC185" s="4">
        <f>Table39[[#This Row],[LPN Admin Hours Contract]]/Table39[[#This Row],[LPN Admin Hours]]</f>
        <v>0.20961708081146019</v>
      </c>
      <c r="AD185" s="3">
        <f>SUM(Table39[[#This Row],[CNA Hours]], Table39[[#This Row],[NA in Training Hours]], Table39[[#This Row],[Med Aide/Tech Hours]])</f>
        <v>194.30177777777777</v>
      </c>
      <c r="AE185" s="3">
        <f>SUM(Table39[[#This Row],[CNA Hours Contract]], Table39[[#This Row],[NA in Training Hours Contract]], Table39[[#This Row],[Med Aide/Tech Hours Contract]])</f>
        <v>53.190222222222211</v>
      </c>
      <c r="AF185" s="4">
        <f>Table39[[#This Row],[CNA/NA/Med Aide Contract Hours]]/Table39[[#This Row],[Total CNA, NA in Training, Med Aide/Tech Hours]]</f>
        <v>0.27375056898890382</v>
      </c>
      <c r="AG185" s="3">
        <v>161.25200000000001</v>
      </c>
      <c r="AH185" s="3">
        <v>44.349999999999987</v>
      </c>
      <c r="AI185" s="4">
        <f>Table39[[#This Row],[CNA Hours Contract]]/Table39[[#This Row],[CNA Hours]]</f>
        <v>0.27503534839877947</v>
      </c>
      <c r="AJ185" s="3">
        <v>0</v>
      </c>
      <c r="AK185" s="3">
        <v>0</v>
      </c>
      <c r="AL185" s="4">
        <v>0</v>
      </c>
      <c r="AM185" s="3">
        <v>33.049777777777777</v>
      </c>
      <c r="AN185" s="3">
        <v>8.8402222222222235</v>
      </c>
      <c r="AO185" s="4">
        <f>Table39[[#This Row],[Med Aide/Tech Hours Contract]]/Table39[[#This Row],[Med Aide/Tech Hours]]</f>
        <v>0.26748204728221409</v>
      </c>
      <c r="AP185" s="1" t="s">
        <v>183</v>
      </c>
      <c r="AQ185" s="1">
        <v>4</v>
      </c>
    </row>
    <row r="186" spans="1:43" x14ac:dyDescent="0.2">
      <c r="A186" s="1" t="s">
        <v>407</v>
      </c>
      <c r="B186" s="1" t="s">
        <v>594</v>
      </c>
      <c r="C186" s="1" t="s">
        <v>854</v>
      </c>
      <c r="D186" s="1" t="s">
        <v>1038</v>
      </c>
      <c r="E186" s="3">
        <v>57.7</v>
      </c>
      <c r="F186" s="3">
        <f t="shared" si="8"/>
        <v>154.39644444444443</v>
      </c>
      <c r="G186" s="3">
        <f>SUM(Table39[[#This Row],[RN Hours Contract (W/ Admin, DON)]], Table39[[#This Row],[LPN Contract Hours (w/ Admin)]], Table39[[#This Row],[CNA/NA/Med Aide Contract Hours]])</f>
        <v>0.24622222222222223</v>
      </c>
      <c r="H186" s="4">
        <f>Table39[[#This Row],[Total Contract Hours]]/Table39[[#This Row],[Total Hours Nurse Staffing]]</f>
        <v>1.5947402358142966E-3</v>
      </c>
      <c r="I186" s="3">
        <f>SUM(Table39[[#This Row],[RN Hours]], Table39[[#This Row],[RN Admin Hours]], Table39[[#This Row],[RN DON Hours]])</f>
        <v>24.470888888888886</v>
      </c>
      <c r="J186" s="3">
        <f t="shared" si="9"/>
        <v>0</v>
      </c>
      <c r="K186" s="4">
        <f>Table39[[#This Row],[RN Hours Contract (W/ Admin, DON)]]/Table39[[#This Row],[RN Hours (w/ Admin, DON)]]</f>
        <v>0</v>
      </c>
      <c r="L186" s="3">
        <v>12.797555555555554</v>
      </c>
      <c r="M186" s="3">
        <v>0</v>
      </c>
      <c r="N186" s="4">
        <f>Table39[[#This Row],[RN Hours Contract]]/Table39[[#This Row],[RN Hours]]</f>
        <v>0</v>
      </c>
      <c r="O186" s="3">
        <v>5.984444444444442</v>
      </c>
      <c r="P186" s="3">
        <v>0</v>
      </c>
      <c r="Q186" s="4">
        <f>Table39[[#This Row],[RN Admin Hours Contract]]/Table39[[#This Row],[RN Admin Hours]]</f>
        <v>0</v>
      </c>
      <c r="R186" s="3">
        <v>5.6888888888888891</v>
      </c>
      <c r="S186" s="3">
        <v>0</v>
      </c>
      <c r="T186" s="4">
        <f>Table39[[#This Row],[RN DON Hours Contract]]/Table39[[#This Row],[RN DON Hours]]</f>
        <v>0</v>
      </c>
      <c r="U186" s="3">
        <f>SUM(Table39[[#This Row],[LPN Hours]], Table39[[#This Row],[LPN Admin Hours]])</f>
        <v>50.271555555555551</v>
      </c>
      <c r="V186" s="3">
        <f>Table39[[#This Row],[LPN Hours Contract]]+Table39[[#This Row],[LPN Admin Hours Contract]]</f>
        <v>0</v>
      </c>
      <c r="W186" s="4">
        <f t="shared" si="10"/>
        <v>0</v>
      </c>
      <c r="X186" s="3">
        <v>50.271555555555551</v>
      </c>
      <c r="Y186" s="3">
        <v>0</v>
      </c>
      <c r="Z186" s="4">
        <f>Table39[[#This Row],[LPN Hours Contract]]/Table39[[#This Row],[LPN Hours]]</f>
        <v>0</v>
      </c>
      <c r="AA186" s="3">
        <v>0</v>
      </c>
      <c r="AB186" s="3">
        <v>0</v>
      </c>
      <c r="AC186" s="4">
        <v>0</v>
      </c>
      <c r="AD186" s="3">
        <f>SUM(Table39[[#This Row],[CNA Hours]], Table39[[#This Row],[NA in Training Hours]], Table39[[#This Row],[Med Aide/Tech Hours]])</f>
        <v>79.653999999999996</v>
      </c>
      <c r="AE186" s="3">
        <f>SUM(Table39[[#This Row],[CNA Hours Contract]], Table39[[#This Row],[NA in Training Hours Contract]], Table39[[#This Row],[Med Aide/Tech Hours Contract]])</f>
        <v>0.24622222222222223</v>
      </c>
      <c r="AF186" s="4">
        <f>Table39[[#This Row],[CNA/NA/Med Aide Contract Hours]]/Table39[[#This Row],[Total CNA, NA in Training, Med Aide/Tech Hours]]</f>
        <v>3.0911469885030536E-3</v>
      </c>
      <c r="AG186" s="3">
        <v>79.453999999999994</v>
      </c>
      <c r="AH186" s="3">
        <v>4.6222222222222227E-2</v>
      </c>
      <c r="AI186" s="4">
        <f>Table39[[#This Row],[CNA Hours Contract]]/Table39[[#This Row],[CNA Hours]]</f>
        <v>5.8174820930629331E-4</v>
      </c>
      <c r="AJ186" s="3">
        <v>0</v>
      </c>
      <c r="AK186" s="3">
        <v>0</v>
      </c>
      <c r="AL186" s="4">
        <v>0</v>
      </c>
      <c r="AM186" s="3">
        <v>0.2</v>
      </c>
      <c r="AN186" s="3">
        <v>0.2</v>
      </c>
      <c r="AO186" s="4">
        <f>Table39[[#This Row],[Med Aide/Tech Hours Contract]]/Table39[[#This Row],[Med Aide/Tech Hours]]</f>
        <v>1</v>
      </c>
      <c r="AP186" s="1" t="s">
        <v>184</v>
      </c>
      <c r="AQ186" s="1">
        <v>4</v>
      </c>
    </row>
    <row r="187" spans="1:43" x14ac:dyDescent="0.2">
      <c r="A187" s="1" t="s">
        <v>407</v>
      </c>
      <c r="B187" s="1" t="s">
        <v>595</v>
      </c>
      <c r="C187" s="1" t="s">
        <v>953</v>
      </c>
      <c r="D187" s="1" t="s">
        <v>1092</v>
      </c>
      <c r="E187" s="3">
        <v>51.06666666666667</v>
      </c>
      <c r="F187" s="3">
        <f t="shared" si="8"/>
        <v>189.83066666666667</v>
      </c>
      <c r="G187" s="3">
        <f>SUM(Table39[[#This Row],[RN Hours Contract (W/ Admin, DON)]], Table39[[#This Row],[LPN Contract Hours (w/ Admin)]], Table39[[#This Row],[CNA/NA/Med Aide Contract Hours]])</f>
        <v>1.2806666666666666</v>
      </c>
      <c r="H187" s="4">
        <f>Table39[[#This Row],[Total Contract Hours]]/Table39[[#This Row],[Total Hours Nurse Staffing]]</f>
        <v>6.7463634256495261E-3</v>
      </c>
      <c r="I187" s="3">
        <f>SUM(Table39[[#This Row],[RN Hours]], Table39[[#This Row],[RN Admin Hours]], Table39[[#This Row],[RN DON Hours]])</f>
        <v>22.383333333333333</v>
      </c>
      <c r="J187" s="3">
        <f t="shared" si="9"/>
        <v>0</v>
      </c>
      <c r="K187" s="4">
        <f>Table39[[#This Row],[RN Hours Contract (W/ Admin, DON)]]/Table39[[#This Row],[RN Hours (w/ Admin, DON)]]</f>
        <v>0</v>
      </c>
      <c r="L187" s="3">
        <v>5.7</v>
      </c>
      <c r="M187" s="3">
        <v>0</v>
      </c>
      <c r="N187" s="4">
        <f>Table39[[#This Row],[RN Hours Contract]]/Table39[[#This Row],[RN Hours]]</f>
        <v>0</v>
      </c>
      <c r="O187" s="3">
        <v>11.172222222222222</v>
      </c>
      <c r="P187" s="3">
        <v>0</v>
      </c>
      <c r="Q187" s="4">
        <f>Table39[[#This Row],[RN Admin Hours Contract]]/Table39[[#This Row],[RN Admin Hours]]</f>
        <v>0</v>
      </c>
      <c r="R187" s="3">
        <v>5.5111111111111111</v>
      </c>
      <c r="S187" s="3">
        <v>0</v>
      </c>
      <c r="T187" s="4">
        <f>Table39[[#This Row],[RN DON Hours Contract]]/Table39[[#This Row],[RN DON Hours]]</f>
        <v>0</v>
      </c>
      <c r="U187" s="3">
        <f>SUM(Table39[[#This Row],[LPN Hours]], Table39[[#This Row],[LPN Admin Hours]])</f>
        <v>64.222333333333339</v>
      </c>
      <c r="V187" s="3">
        <f>Table39[[#This Row],[LPN Hours Contract]]+Table39[[#This Row],[LPN Admin Hours Contract]]</f>
        <v>0.35566666666666663</v>
      </c>
      <c r="W187" s="4">
        <f t="shared" si="10"/>
        <v>5.5380527023309641E-3</v>
      </c>
      <c r="X187" s="3">
        <v>64.222333333333339</v>
      </c>
      <c r="Y187" s="3">
        <v>0.35566666666666663</v>
      </c>
      <c r="Z187" s="4">
        <f>Table39[[#This Row],[LPN Hours Contract]]/Table39[[#This Row],[LPN Hours]]</f>
        <v>5.5380527023309641E-3</v>
      </c>
      <c r="AA187" s="3">
        <v>0</v>
      </c>
      <c r="AB187" s="3">
        <v>0</v>
      </c>
      <c r="AC187" s="4">
        <v>0</v>
      </c>
      <c r="AD187" s="3">
        <f>SUM(Table39[[#This Row],[CNA Hours]], Table39[[#This Row],[NA in Training Hours]], Table39[[#This Row],[Med Aide/Tech Hours]])</f>
        <v>103.22500000000001</v>
      </c>
      <c r="AE187" s="3">
        <f>SUM(Table39[[#This Row],[CNA Hours Contract]], Table39[[#This Row],[NA in Training Hours Contract]], Table39[[#This Row],[Med Aide/Tech Hours Contract]])</f>
        <v>0.92500000000000004</v>
      </c>
      <c r="AF187" s="4">
        <f>Table39[[#This Row],[CNA/NA/Med Aide Contract Hours]]/Table39[[#This Row],[Total CNA, NA in Training, Med Aide/Tech Hours]]</f>
        <v>8.9610075078711549E-3</v>
      </c>
      <c r="AG187" s="3">
        <v>86.719444444444449</v>
      </c>
      <c r="AH187" s="3">
        <v>0</v>
      </c>
      <c r="AI187" s="4">
        <f>Table39[[#This Row],[CNA Hours Contract]]/Table39[[#This Row],[CNA Hours]]</f>
        <v>0</v>
      </c>
      <c r="AJ187" s="3">
        <v>16.505555555555556</v>
      </c>
      <c r="AK187" s="3">
        <v>0.92500000000000004</v>
      </c>
      <c r="AL187" s="4">
        <f>Table39[[#This Row],[NA in Training Hours Contract]]/Table39[[#This Row],[NA in Training Hours]]</f>
        <v>5.6041736788959948E-2</v>
      </c>
      <c r="AM187" s="3">
        <v>0</v>
      </c>
      <c r="AN187" s="3">
        <v>0</v>
      </c>
      <c r="AO187" s="4">
        <v>0</v>
      </c>
      <c r="AP187" s="1" t="s">
        <v>185</v>
      </c>
      <c r="AQ187" s="1">
        <v>4</v>
      </c>
    </row>
    <row r="188" spans="1:43" x14ac:dyDescent="0.2">
      <c r="A188" s="1" t="s">
        <v>407</v>
      </c>
      <c r="B188" s="1" t="s">
        <v>596</v>
      </c>
      <c r="C188" s="1" t="s">
        <v>818</v>
      </c>
      <c r="D188" s="1" t="s">
        <v>1093</v>
      </c>
      <c r="E188" s="3">
        <v>110.38888888888889</v>
      </c>
      <c r="F188" s="3">
        <f t="shared" si="8"/>
        <v>395.54722222222222</v>
      </c>
      <c r="G188" s="3">
        <f>SUM(Table39[[#This Row],[RN Hours Contract (W/ Admin, DON)]], Table39[[#This Row],[LPN Contract Hours (w/ Admin)]], Table39[[#This Row],[CNA/NA/Med Aide Contract Hours]])</f>
        <v>27.266666666666666</v>
      </c>
      <c r="H188" s="4">
        <f>Table39[[#This Row],[Total Contract Hours]]/Table39[[#This Row],[Total Hours Nurse Staffing]]</f>
        <v>6.8934036531668505E-2</v>
      </c>
      <c r="I188" s="3">
        <f>SUM(Table39[[#This Row],[RN Hours]], Table39[[#This Row],[RN Admin Hours]], Table39[[#This Row],[RN DON Hours]])</f>
        <v>37.994444444444447</v>
      </c>
      <c r="J188" s="3">
        <f t="shared" si="9"/>
        <v>3.6527777777777777</v>
      </c>
      <c r="K188" s="4">
        <f>Table39[[#This Row],[RN Hours Contract (W/ Admin, DON)]]/Table39[[#This Row],[RN Hours (w/ Admin, DON)]]</f>
        <v>9.6139786518496848E-2</v>
      </c>
      <c r="L188" s="3">
        <v>13.408333333333333</v>
      </c>
      <c r="M188" s="3">
        <v>3.6527777777777777</v>
      </c>
      <c r="N188" s="4">
        <f>Table39[[#This Row],[RN Hours Contract]]/Table39[[#This Row],[RN Hours]]</f>
        <v>0.27242593743526</v>
      </c>
      <c r="O188" s="3">
        <v>18.986111111111111</v>
      </c>
      <c r="P188" s="3">
        <v>0</v>
      </c>
      <c r="Q188" s="4">
        <f>Table39[[#This Row],[RN Admin Hours Contract]]/Table39[[#This Row],[RN Admin Hours]]</f>
        <v>0</v>
      </c>
      <c r="R188" s="3">
        <v>5.6</v>
      </c>
      <c r="S188" s="3">
        <v>0</v>
      </c>
      <c r="T188" s="4">
        <f>Table39[[#This Row],[RN DON Hours Contract]]/Table39[[#This Row],[RN DON Hours]]</f>
        <v>0</v>
      </c>
      <c r="U188" s="3">
        <f>SUM(Table39[[#This Row],[LPN Hours]], Table39[[#This Row],[LPN Admin Hours]])</f>
        <v>97.580555555555549</v>
      </c>
      <c r="V188" s="3">
        <f>Table39[[#This Row],[LPN Hours Contract]]+Table39[[#This Row],[LPN Admin Hours Contract]]</f>
        <v>8.1999999999999993</v>
      </c>
      <c r="W188" s="4">
        <f t="shared" si="10"/>
        <v>8.403313501665291E-2</v>
      </c>
      <c r="X188" s="3">
        <v>92.069444444444443</v>
      </c>
      <c r="Y188" s="3">
        <v>8.1999999999999993</v>
      </c>
      <c r="Z188" s="4">
        <f>Table39[[#This Row],[LPN Hours Contract]]/Table39[[#This Row],[LPN Hours]]</f>
        <v>8.906320712022929E-2</v>
      </c>
      <c r="AA188" s="3">
        <v>5.5111111111111111</v>
      </c>
      <c r="AB188" s="3">
        <v>0</v>
      </c>
      <c r="AC188" s="4">
        <f>Table39[[#This Row],[LPN Admin Hours Contract]]/Table39[[#This Row],[LPN Admin Hours]]</f>
        <v>0</v>
      </c>
      <c r="AD188" s="3">
        <f>SUM(Table39[[#This Row],[CNA Hours]], Table39[[#This Row],[NA in Training Hours]], Table39[[#This Row],[Med Aide/Tech Hours]])</f>
        <v>259.97222222222223</v>
      </c>
      <c r="AE188" s="3">
        <f>SUM(Table39[[#This Row],[CNA Hours Contract]], Table39[[#This Row],[NA in Training Hours Contract]], Table39[[#This Row],[Med Aide/Tech Hours Contract]])</f>
        <v>15.41388888888889</v>
      </c>
      <c r="AF188" s="4">
        <f>Table39[[#This Row],[CNA/NA/Med Aide Contract Hours]]/Table39[[#This Row],[Total CNA, NA in Training, Med Aide/Tech Hours]]</f>
        <v>5.9290522491719205E-2</v>
      </c>
      <c r="AG188" s="3">
        <v>229.58055555555555</v>
      </c>
      <c r="AH188" s="3">
        <v>15.41388888888889</v>
      </c>
      <c r="AI188" s="4">
        <f>Table39[[#This Row],[CNA Hours Contract]]/Table39[[#This Row],[CNA Hours]]</f>
        <v>6.713934832847343E-2</v>
      </c>
      <c r="AJ188" s="3">
        <v>0</v>
      </c>
      <c r="AK188" s="3">
        <v>0</v>
      </c>
      <c r="AL188" s="4">
        <v>0</v>
      </c>
      <c r="AM188" s="3">
        <v>30.391666666666666</v>
      </c>
      <c r="AN188" s="3">
        <v>0</v>
      </c>
      <c r="AO188" s="4">
        <f>Table39[[#This Row],[Med Aide/Tech Hours Contract]]/Table39[[#This Row],[Med Aide/Tech Hours]]</f>
        <v>0</v>
      </c>
      <c r="AP188" s="1" t="s">
        <v>186</v>
      </c>
      <c r="AQ188" s="1">
        <v>4</v>
      </c>
    </row>
    <row r="189" spans="1:43" x14ac:dyDescent="0.2">
      <c r="A189" s="1" t="s">
        <v>407</v>
      </c>
      <c r="B189" s="1" t="s">
        <v>597</v>
      </c>
      <c r="C189" s="1" t="s">
        <v>954</v>
      </c>
      <c r="D189" s="1" t="s">
        <v>1094</v>
      </c>
      <c r="E189" s="3">
        <v>71.522222222222226</v>
      </c>
      <c r="F189" s="3">
        <f t="shared" si="8"/>
        <v>209.41655555555556</v>
      </c>
      <c r="G189" s="3">
        <f>SUM(Table39[[#This Row],[RN Hours Contract (W/ Admin, DON)]], Table39[[#This Row],[LPN Contract Hours (w/ Admin)]], Table39[[#This Row],[CNA/NA/Med Aide Contract Hours]])</f>
        <v>5.2972222222222225</v>
      </c>
      <c r="H189" s="4">
        <f>Table39[[#This Row],[Total Contract Hours]]/Table39[[#This Row],[Total Hours Nurse Staffing]]</f>
        <v>2.5295145401323996E-2</v>
      </c>
      <c r="I189" s="3">
        <f>SUM(Table39[[#This Row],[RN Hours]], Table39[[#This Row],[RN Admin Hours]], Table39[[#This Row],[RN DON Hours]])</f>
        <v>49.344111111111118</v>
      </c>
      <c r="J189" s="3">
        <f t="shared" si="9"/>
        <v>0</v>
      </c>
      <c r="K189" s="4">
        <f>Table39[[#This Row],[RN Hours Contract (W/ Admin, DON)]]/Table39[[#This Row],[RN Hours (w/ Admin, DON)]]</f>
        <v>0</v>
      </c>
      <c r="L189" s="3">
        <v>30.158333333333335</v>
      </c>
      <c r="M189" s="3">
        <v>0</v>
      </c>
      <c r="N189" s="4">
        <f>Table39[[#This Row],[RN Hours Contract]]/Table39[[#This Row],[RN Hours]]</f>
        <v>0</v>
      </c>
      <c r="O189" s="3">
        <v>13.941333333333334</v>
      </c>
      <c r="P189" s="3">
        <v>0</v>
      </c>
      <c r="Q189" s="4">
        <f>Table39[[#This Row],[RN Admin Hours Contract]]/Table39[[#This Row],[RN Admin Hours]]</f>
        <v>0</v>
      </c>
      <c r="R189" s="3">
        <v>5.2444444444444445</v>
      </c>
      <c r="S189" s="3">
        <v>0</v>
      </c>
      <c r="T189" s="4">
        <f>Table39[[#This Row],[RN DON Hours Contract]]/Table39[[#This Row],[RN DON Hours]]</f>
        <v>0</v>
      </c>
      <c r="U189" s="3">
        <f>SUM(Table39[[#This Row],[LPN Hours]], Table39[[#This Row],[LPN Admin Hours]])</f>
        <v>47.719222222222214</v>
      </c>
      <c r="V189" s="3">
        <f>Table39[[#This Row],[LPN Hours Contract]]+Table39[[#This Row],[LPN Admin Hours Contract]]</f>
        <v>3.5694444444444446</v>
      </c>
      <c r="W189" s="4">
        <f t="shared" si="10"/>
        <v>7.4800977011360445E-2</v>
      </c>
      <c r="X189" s="3">
        <v>47.719222222222214</v>
      </c>
      <c r="Y189" s="3">
        <v>3.5694444444444446</v>
      </c>
      <c r="Z189" s="4">
        <f>Table39[[#This Row],[LPN Hours Contract]]/Table39[[#This Row],[LPN Hours]]</f>
        <v>7.4800977011360445E-2</v>
      </c>
      <c r="AA189" s="3">
        <v>0</v>
      </c>
      <c r="AB189" s="3">
        <v>0</v>
      </c>
      <c r="AC189" s="4">
        <v>0</v>
      </c>
      <c r="AD189" s="3">
        <f>SUM(Table39[[#This Row],[CNA Hours]], Table39[[#This Row],[NA in Training Hours]], Table39[[#This Row],[Med Aide/Tech Hours]])</f>
        <v>112.35322222222223</v>
      </c>
      <c r="AE189" s="3">
        <f>SUM(Table39[[#This Row],[CNA Hours Contract]], Table39[[#This Row],[NA in Training Hours Contract]], Table39[[#This Row],[Med Aide/Tech Hours Contract]])</f>
        <v>1.7277777777777779</v>
      </c>
      <c r="AF189" s="4">
        <f>Table39[[#This Row],[CNA/NA/Med Aide Contract Hours]]/Table39[[#This Row],[Total CNA, NA in Training, Med Aide/Tech Hours]]</f>
        <v>1.5378088350331642E-2</v>
      </c>
      <c r="AG189" s="3">
        <v>109.5698888888889</v>
      </c>
      <c r="AH189" s="3">
        <v>1.7277777777777779</v>
      </c>
      <c r="AI189" s="4">
        <f>Table39[[#This Row],[CNA Hours Contract]]/Table39[[#This Row],[CNA Hours]]</f>
        <v>1.5768728026454955E-2</v>
      </c>
      <c r="AJ189" s="3">
        <v>0</v>
      </c>
      <c r="AK189" s="3">
        <v>0</v>
      </c>
      <c r="AL189" s="4">
        <v>0</v>
      </c>
      <c r="AM189" s="3">
        <v>2.7833333333333332</v>
      </c>
      <c r="AN189" s="3">
        <v>0</v>
      </c>
      <c r="AO189" s="4">
        <f>Table39[[#This Row],[Med Aide/Tech Hours Contract]]/Table39[[#This Row],[Med Aide/Tech Hours]]</f>
        <v>0</v>
      </c>
      <c r="AP189" s="1" t="s">
        <v>187</v>
      </c>
      <c r="AQ189" s="1">
        <v>4</v>
      </c>
    </row>
    <row r="190" spans="1:43" x14ac:dyDescent="0.2">
      <c r="A190" s="1" t="s">
        <v>407</v>
      </c>
      <c r="B190" s="1" t="s">
        <v>598</v>
      </c>
      <c r="C190" s="1" t="s">
        <v>955</v>
      </c>
      <c r="D190" s="1" t="s">
        <v>1026</v>
      </c>
      <c r="E190" s="3">
        <v>77.533333333333331</v>
      </c>
      <c r="F190" s="3">
        <f t="shared" si="8"/>
        <v>212.94733333333335</v>
      </c>
      <c r="G190" s="3">
        <f>SUM(Table39[[#This Row],[RN Hours Contract (W/ Admin, DON)]], Table39[[#This Row],[LPN Contract Hours (w/ Admin)]], Table39[[#This Row],[CNA/NA/Med Aide Contract Hours]])</f>
        <v>0</v>
      </c>
      <c r="H190" s="4">
        <f>Table39[[#This Row],[Total Contract Hours]]/Table39[[#This Row],[Total Hours Nurse Staffing]]</f>
        <v>0</v>
      </c>
      <c r="I190" s="3">
        <f>SUM(Table39[[#This Row],[RN Hours]], Table39[[#This Row],[RN Admin Hours]], Table39[[#This Row],[RN DON Hours]])</f>
        <v>30.372444444444444</v>
      </c>
      <c r="J190" s="3">
        <f t="shared" si="9"/>
        <v>0</v>
      </c>
      <c r="K190" s="4">
        <f>Table39[[#This Row],[RN Hours Contract (W/ Admin, DON)]]/Table39[[#This Row],[RN Hours (w/ Admin, DON)]]</f>
        <v>0</v>
      </c>
      <c r="L190" s="3">
        <v>19.627777777777776</v>
      </c>
      <c r="M190" s="3">
        <v>0</v>
      </c>
      <c r="N190" s="4">
        <f>Table39[[#This Row],[RN Hours Contract]]/Table39[[#This Row],[RN Hours]]</f>
        <v>0</v>
      </c>
      <c r="O190" s="3">
        <v>10.122444444444445</v>
      </c>
      <c r="P190" s="3">
        <v>0</v>
      </c>
      <c r="Q190" s="4">
        <f>Table39[[#This Row],[RN Admin Hours Contract]]/Table39[[#This Row],[RN Admin Hours]]</f>
        <v>0</v>
      </c>
      <c r="R190" s="3">
        <v>0.62222222222222223</v>
      </c>
      <c r="S190" s="3">
        <v>0</v>
      </c>
      <c r="T190" s="4">
        <f>Table39[[#This Row],[RN DON Hours Contract]]/Table39[[#This Row],[RN DON Hours]]</f>
        <v>0</v>
      </c>
      <c r="U190" s="3">
        <f>SUM(Table39[[#This Row],[LPN Hours]], Table39[[#This Row],[LPN Admin Hours]])</f>
        <v>62.856111111111112</v>
      </c>
      <c r="V190" s="3">
        <f>Table39[[#This Row],[LPN Hours Contract]]+Table39[[#This Row],[LPN Admin Hours Contract]]</f>
        <v>0</v>
      </c>
      <c r="W190" s="4">
        <f t="shared" si="10"/>
        <v>0</v>
      </c>
      <c r="X190" s="3">
        <v>62.856111111111112</v>
      </c>
      <c r="Y190" s="3">
        <v>0</v>
      </c>
      <c r="Z190" s="4">
        <f>Table39[[#This Row],[LPN Hours Contract]]/Table39[[#This Row],[LPN Hours]]</f>
        <v>0</v>
      </c>
      <c r="AA190" s="3">
        <v>0</v>
      </c>
      <c r="AB190" s="3">
        <v>0</v>
      </c>
      <c r="AC190" s="4">
        <v>0</v>
      </c>
      <c r="AD190" s="3">
        <f>SUM(Table39[[#This Row],[CNA Hours]], Table39[[#This Row],[NA in Training Hours]], Table39[[#This Row],[Med Aide/Tech Hours]])</f>
        <v>119.71877777777779</v>
      </c>
      <c r="AE190" s="3">
        <f>SUM(Table39[[#This Row],[CNA Hours Contract]], Table39[[#This Row],[NA in Training Hours Contract]], Table39[[#This Row],[Med Aide/Tech Hours Contract]])</f>
        <v>0</v>
      </c>
      <c r="AF190" s="4">
        <f>Table39[[#This Row],[CNA/NA/Med Aide Contract Hours]]/Table39[[#This Row],[Total CNA, NA in Training, Med Aide/Tech Hours]]</f>
        <v>0</v>
      </c>
      <c r="AG190" s="3">
        <v>113.72355555555556</v>
      </c>
      <c r="AH190" s="3">
        <v>0</v>
      </c>
      <c r="AI190" s="4">
        <f>Table39[[#This Row],[CNA Hours Contract]]/Table39[[#This Row],[CNA Hours]]</f>
        <v>0</v>
      </c>
      <c r="AJ190" s="3">
        <v>0</v>
      </c>
      <c r="AK190" s="3">
        <v>0</v>
      </c>
      <c r="AL190" s="4">
        <v>0</v>
      </c>
      <c r="AM190" s="3">
        <v>5.9952222222222229</v>
      </c>
      <c r="AN190" s="3">
        <v>0</v>
      </c>
      <c r="AO190" s="4">
        <f>Table39[[#This Row],[Med Aide/Tech Hours Contract]]/Table39[[#This Row],[Med Aide/Tech Hours]]</f>
        <v>0</v>
      </c>
      <c r="AP190" s="1" t="s">
        <v>188</v>
      </c>
      <c r="AQ190" s="1">
        <v>4</v>
      </c>
    </row>
    <row r="191" spans="1:43" x14ac:dyDescent="0.2">
      <c r="A191" s="1" t="s">
        <v>407</v>
      </c>
      <c r="B191" s="1" t="s">
        <v>599</v>
      </c>
      <c r="C191" s="1" t="s">
        <v>956</v>
      </c>
      <c r="D191" s="1" t="s">
        <v>1095</v>
      </c>
      <c r="E191" s="3">
        <v>79.777777777777771</v>
      </c>
      <c r="F191" s="3">
        <f t="shared" si="8"/>
        <v>264.90611111111116</v>
      </c>
      <c r="G191" s="3">
        <f>SUM(Table39[[#This Row],[RN Hours Contract (W/ Admin, DON)]], Table39[[#This Row],[LPN Contract Hours (w/ Admin)]], Table39[[#This Row],[CNA/NA/Med Aide Contract Hours]])</f>
        <v>13.611444444444439</v>
      </c>
      <c r="H191" s="4">
        <f>Table39[[#This Row],[Total Contract Hours]]/Table39[[#This Row],[Total Hours Nurse Staffing]]</f>
        <v>5.1382145875582722E-2</v>
      </c>
      <c r="I191" s="3">
        <f>SUM(Table39[[#This Row],[RN Hours]], Table39[[#This Row],[RN Admin Hours]], Table39[[#This Row],[RN DON Hours]])</f>
        <v>44.424999999999997</v>
      </c>
      <c r="J191" s="3">
        <f t="shared" si="9"/>
        <v>0</v>
      </c>
      <c r="K191" s="4">
        <f>Table39[[#This Row],[RN Hours Contract (W/ Admin, DON)]]/Table39[[#This Row],[RN Hours (w/ Admin, DON)]]</f>
        <v>0</v>
      </c>
      <c r="L191" s="3">
        <v>27.902777777777779</v>
      </c>
      <c r="M191" s="3">
        <v>0</v>
      </c>
      <c r="N191" s="4">
        <f>Table39[[#This Row],[RN Hours Contract]]/Table39[[#This Row],[RN Hours]]</f>
        <v>0</v>
      </c>
      <c r="O191" s="3">
        <v>11.544444444444444</v>
      </c>
      <c r="P191" s="3">
        <v>0</v>
      </c>
      <c r="Q191" s="4">
        <f>Table39[[#This Row],[RN Admin Hours Contract]]/Table39[[#This Row],[RN Admin Hours]]</f>
        <v>0</v>
      </c>
      <c r="R191" s="3">
        <v>4.9777777777777779</v>
      </c>
      <c r="S191" s="3">
        <v>0</v>
      </c>
      <c r="T191" s="4">
        <f>Table39[[#This Row],[RN DON Hours Contract]]/Table39[[#This Row],[RN DON Hours]]</f>
        <v>0</v>
      </c>
      <c r="U191" s="3">
        <f>SUM(Table39[[#This Row],[LPN Hours]], Table39[[#This Row],[LPN Admin Hours]])</f>
        <v>83.236222222222224</v>
      </c>
      <c r="V191" s="3">
        <f>Table39[[#This Row],[LPN Hours Contract]]+Table39[[#This Row],[LPN Admin Hours Contract]]</f>
        <v>0</v>
      </c>
      <c r="W191" s="4">
        <f t="shared" si="10"/>
        <v>0</v>
      </c>
      <c r="X191" s="3">
        <v>83.236222222222224</v>
      </c>
      <c r="Y191" s="3">
        <v>0</v>
      </c>
      <c r="Z191" s="4">
        <f>Table39[[#This Row],[LPN Hours Contract]]/Table39[[#This Row],[LPN Hours]]</f>
        <v>0</v>
      </c>
      <c r="AA191" s="3">
        <v>0</v>
      </c>
      <c r="AB191" s="3">
        <v>0</v>
      </c>
      <c r="AC191" s="4">
        <v>0</v>
      </c>
      <c r="AD191" s="3">
        <f>SUM(Table39[[#This Row],[CNA Hours]], Table39[[#This Row],[NA in Training Hours]], Table39[[#This Row],[Med Aide/Tech Hours]])</f>
        <v>137.24488888888891</v>
      </c>
      <c r="AE191" s="3">
        <f>SUM(Table39[[#This Row],[CNA Hours Contract]], Table39[[#This Row],[NA in Training Hours Contract]], Table39[[#This Row],[Med Aide/Tech Hours Contract]])</f>
        <v>13.611444444444439</v>
      </c>
      <c r="AF191" s="4">
        <f>Table39[[#This Row],[CNA/NA/Med Aide Contract Hours]]/Table39[[#This Row],[Total CNA, NA in Training, Med Aide/Tech Hours]]</f>
        <v>9.917633038753107E-2</v>
      </c>
      <c r="AG191" s="3">
        <v>108.46155555555556</v>
      </c>
      <c r="AH191" s="3">
        <v>13.253111111111107</v>
      </c>
      <c r="AI191" s="4">
        <f>Table39[[#This Row],[CNA Hours Contract]]/Table39[[#This Row],[CNA Hours]]</f>
        <v>0.12219178531256333</v>
      </c>
      <c r="AJ191" s="3">
        <v>28.783333333333335</v>
      </c>
      <c r="AK191" s="3">
        <v>0.35833333333333334</v>
      </c>
      <c r="AL191" s="4">
        <f>Table39[[#This Row],[NA in Training Hours Contract]]/Table39[[#This Row],[NA in Training Hours]]</f>
        <v>1.2449334105385059E-2</v>
      </c>
      <c r="AM191" s="3">
        <v>0</v>
      </c>
      <c r="AN191" s="3">
        <v>0</v>
      </c>
      <c r="AO191" s="4">
        <v>0</v>
      </c>
      <c r="AP191" s="1" t="s">
        <v>189</v>
      </c>
      <c r="AQ191" s="1">
        <v>4</v>
      </c>
    </row>
    <row r="192" spans="1:43" x14ac:dyDescent="0.2">
      <c r="A192" s="1" t="s">
        <v>407</v>
      </c>
      <c r="B192" s="1" t="s">
        <v>600</v>
      </c>
      <c r="C192" s="1" t="s">
        <v>856</v>
      </c>
      <c r="D192" s="1" t="s">
        <v>1096</v>
      </c>
      <c r="E192" s="3">
        <v>91.077777777777783</v>
      </c>
      <c r="F192" s="3">
        <f t="shared" si="8"/>
        <v>378.94655555555551</v>
      </c>
      <c r="G192" s="3">
        <f>SUM(Table39[[#This Row],[RN Hours Contract (W/ Admin, DON)]], Table39[[#This Row],[LPN Contract Hours (w/ Admin)]], Table39[[#This Row],[CNA/NA/Med Aide Contract Hours]])</f>
        <v>48.994555555555557</v>
      </c>
      <c r="H192" s="4">
        <f>Table39[[#This Row],[Total Contract Hours]]/Table39[[#This Row],[Total Hours Nurse Staffing]]</f>
        <v>0.12929146560977964</v>
      </c>
      <c r="I192" s="3">
        <f>SUM(Table39[[#This Row],[RN Hours]], Table39[[#This Row],[RN Admin Hours]], Table39[[#This Row],[RN DON Hours]])</f>
        <v>62.13111111111111</v>
      </c>
      <c r="J192" s="3">
        <f t="shared" si="9"/>
        <v>3.9783333333333335</v>
      </c>
      <c r="K192" s="4">
        <f>Table39[[#This Row],[RN Hours Contract (W/ Admin, DON)]]/Table39[[#This Row],[RN Hours (w/ Admin, DON)]]</f>
        <v>6.4031260059372652E-2</v>
      </c>
      <c r="L192" s="3">
        <v>49.183888888888887</v>
      </c>
      <c r="M192" s="3">
        <v>3.9783333333333335</v>
      </c>
      <c r="N192" s="4">
        <f>Table39[[#This Row],[RN Hours Contract]]/Table39[[#This Row],[RN Hours]]</f>
        <v>8.0886920965537498E-2</v>
      </c>
      <c r="O192" s="3">
        <v>12.947222222222223</v>
      </c>
      <c r="P192" s="3">
        <v>0</v>
      </c>
      <c r="Q192" s="4">
        <f>Table39[[#This Row],[RN Admin Hours Contract]]/Table39[[#This Row],[RN Admin Hours]]</f>
        <v>0</v>
      </c>
      <c r="R192" s="3">
        <v>0</v>
      </c>
      <c r="S192" s="3">
        <v>0</v>
      </c>
      <c r="T192" s="4">
        <v>0</v>
      </c>
      <c r="U192" s="3">
        <f>SUM(Table39[[#This Row],[LPN Hours]], Table39[[#This Row],[LPN Admin Hours]])</f>
        <v>80.871111111111105</v>
      </c>
      <c r="V192" s="3">
        <f>Table39[[#This Row],[LPN Hours Contract]]+Table39[[#This Row],[LPN Admin Hours Contract]]</f>
        <v>14.095000000000002</v>
      </c>
      <c r="W192" s="4">
        <f t="shared" si="10"/>
        <v>0.17428967905034079</v>
      </c>
      <c r="X192" s="3">
        <v>80.871111111111105</v>
      </c>
      <c r="Y192" s="3">
        <v>14.095000000000002</v>
      </c>
      <c r="Z192" s="4">
        <f>Table39[[#This Row],[LPN Hours Contract]]/Table39[[#This Row],[LPN Hours]]</f>
        <v>0.17428967905034079</v>
      </c>
      <c r="AA192" s="3">
        <v>0</v>
      </c>
      <c r="AB192" s="3">
        <v>0</v>
      </c>
      <c r="AC192" s="4">
        <v>0</v>
      </c>
      <c r="AD192" s="3">
        <f>SUM(Table39[[#This Row],[CNA Hours]], Table39[[#This Row],[NA in Training Hours]], Table39[[#This Row],[Med Aide/Tech Hours]])</f>
        <v>235.94433333333333</v>
      </c>
      <c r="AE192" s="3">
        <f>SUM(Table39[[#This Row],[CNA Hours Contract]], Table39[[#This Row],[NA in Training Hours Contract]], Table39[[#This Row],[Med Aide/Tech Hours Contract]])</f>
        <v>30.92122222222222</v>
      </c>
      <c r="AF192" s="4">
        <f>Table39[[#This Row],[CNA/NA/Med Aide Contract Hours]]/Table39[[#This Row],[Total CNA, NA in Training, Med Aide/Tech Hours]]</f>
        <v>0.13105304028869333</v>
      </c>
      <c r="AG192" s="3">
        <v>231.3498888888889</v>
      </c>
      <c r="AH192" s="3">
        <v>30.412888888888887</v>
      </c>
      <c r="AI192" s="4">
        <f>Table39[[#This Row],[CNA Hours Contract]]/Table39[[#This Row],[CNA Hours]]</f>
        <v>0.13145841147775686</v>
      </c>
      <c r="AJ192" s="3">
        <v>4.5944444444444441</v>
      </c>
      <c r="AK192" s="3">
        <v>0.5083333333333333</v>
      </c>
      <c r="AL192" s="4">
        <f>Table39[[#This Row],[NA in Training Hours Contract]]/Table39[[#This Row],[NA in Training Hours]]</f>
        <v>0.11064087061668681</v>
      </c>
      <c r="AM192" s="3">
        <v>0</v>
      </c>
      <c r="AN192" s="3">
        <v>0</v>
      </c>
      <c r="AO192" s="4">
        <v>0</v>
      </c>
      <c r="AP192" s="1" t="s">
        <v>190</v>
      </c>
      <c r="AQ192" s="1">
        <v>4</v>
      </c>
    </row>
    <row r="193" spans="1:43" x14ac:dyDescent="0.2">
      <c r="A193" s="1" t="s">
        <v>407</v>
      </c>
      <c r="B193" s="1" t="s">
        <v>601</v>
      </c>
      <c r="C193" s="1" t="s">
        <v>957</v>
      </c>
      <c r="D193" s="1" t="s">
        <v>1040</v>
      </c>
      <c r="E193" s="3">
        <v>33.366666666666667</v>
      </c>
      <c r="F193" s="3">
        <f t="shared" si="8"/>
        <v>196.75588888888888</v>
      </c>
      <c r="G193" s="3">
        <f>SUM(Table39[[#This Row],[RN Hours Contract (W/ Admin, DON)]], Table39[[#This Row],[LPN Contract Hours (w/ Admin)]], Table39[[#This Row],[CNA/NA/Med Aide Contract Hours]])</f>
        <v>0</v>
      </c>
      <c r="H193" s="4">
        <f>Table39[[#This Row],[Total Contract Hours]]/Table39[[#This Row],[Total Hours Nurse Staffing]]</f>
        <v>0</v>
      </c>
      <c r="I193" s="3">
        <f>SUM(Table39[[#This Row],[RN Hours]], Table39[[#This Row],[RN Admin Hours]], Table39[[#This Row],[RN DON Hours]])</f>
        <v>51.437333333333335</v>
      </c>
      <c r="J193" s="3">
        <f t="shared" si="9"/>
        <v>0</v>
      </c>
      <c r="K193" s="4">
        <f>Table39[[#This Row],[RN Hours Contract (W/ Admin, DON)]]/Table39[[#This Row],[RN Hours (w/ Admin, DON)]]</f>
        <v>0</v>
      </c>
      <c r="L193" s="3">
        <v>22.711222222222222</v>
      </c>
      <c r="M193" s="3">
        <v>0</v>
      </c>
      <c r="N193" s="4">
        <f>Table39[[#This Row],[RN Hours Contract]]/Table39[[#This Row],[RN Hours]]</f>
        <v>0</v>
      </c>
      <c r="O193" s="3">
        <v>23.348333333333333</v>
      </c>
      <c r="P193" s="3">
        <v>0</v>
      </c>
      <c r="Q193" s="4">
        <f>Table39[[#This Row],[RN Admin Hours Contract]]/Table39[[#This Row],[RN Admin Hours]]</f>
        <v>0</v>
      </c>
      <c r="R193" s="3">
        <v>5.3777777777777782</v>
      </c>
      <c r="S193" s="3">
        <v>0</v>
      </c>
      <c r="T193" s="4">
        <f>Table39[[#This Row],[RN DON Hours Contract]]/Table39[[#This Row],[RN DON Hours]]</f>
        <v>0</v>
      </c>
      <c r="U193" s="3">
        <f>SUM(Table39[[#This Row],[LPN Hours]], Table39[[#This Row],[LPN Admin Hours]])</f>
        <v>39.93633333333333</v>
      </c>
      <c r="V193" s="3">
        <f>Table39[[#This Row],[LPN Hours Contract]]+Table39[[#This Row],[LPN Admin Hours Contract]]</f>
        <v>0</v>
      </c>
      <c r="W193" s="4">
        <f t="shared" si="10"/>
        <v>0</v>
      </c>
      <c r="X193" s="3">
        <v>39.93633333333333</v>
      </c>
      <c r="Y193" s="3">
        <v>0</v>
      </c>
      <c r="Z193" s="4">
        <f>Table39[[#This Row],[LPN Hours Contract]]/Table39[[#This Row],[LPN Hours]]</f>
        <v>0</v>
      </c>
      <c r="AA193" s="3">
        <v>0</v>
      </c>
      <c r="AB193" s="3">
        <v>0</v>
      </c>
      <c r="AC193" s="4">
        <v>0</v>
      </c>
      <c r="AD193" s="3">
        <f>SUM(Table39[[#This Row],[CNA Hours]], Table39[[#This Row],[NA in Training Hours]], Table39[[#This Row],[Med Aide/Tech Hours]])</f>
        <v>105.38222222222223</v>
      </c>
      <c r="AE193" s="3">
        <f>SUM(Table39[[#This Row],[CNA Hours Contract]], Table39[[#This Row],[NA in Training Hours Contract]], Table39[[#This Row],[Med Aide/Tech Hours Contract]])</f>
        <v>0</v>
      </c>
      <c r="AF193" s="4">
        <f>Table39[[#This Row],[CNA/NA/Med Aide Contract Hours]]/Table39[[#This Row],[Total CNA, NA in Training, Med Aide/Tech Hours]]</f>
        <v>0</v>
      </c>
      <c r="AG193" s="3">
        <v>105.24088888888889</v>
      </c>
      <c r="AH193" s="3">
        <v>0</v>
      </c>
      <c r="AI193" s="4">
        <f>Table39[[#This Row],[CNA Hours Contract]]/Table39[[#This Row],[CNA Hours]]</f>
        <v>0</v>
      </c>
      <c r="AJ193" s="3">
        <v>0.14133333333333331</v>
      </c>
      <c r="AK193" s="3">
        <v>0</v>
      </c>
      <c r="AL193" s="4">
        <f>Table39[[#This Row],[NA in Training Hours Contract]]/Table39[[#This Row],[NA in Training Hours]]</f>
        <v>0</v>
      </c>
      <c r="AM193" s="3">
        <v>0</v>
      </c>
      <c r="AN193" s="3">
        <v>0</v>
      </c>
      <c r="AO193" s="4">
        <v>0</v>
      </c>
      <c r="AP193" s="1" t="s">
        <v>191</v>
      </c>
      <c r="AQ193" s="1">
        <v>4</v>
      </c>
    </row>
    <row r="194" spans="1:43" x14ac:dyDescent="0.2">
      <c r="A194" s="1" t="s">
        <v>407</v>
      </c>
      <c r="B194" s="1" t="s">
        <v>602</v>
      </c>
      <c r="C194" s="1" t="s">
        <v>943</v>
      </c>
      <c r="D194" s="1" t="s">
        <v>1086</v>
      </c>
      <c r="E194" s="3">
        <v>71.86666666666666</v>
      </c>
      <c r="F194" s="3">
        <f t="shared" ref="F194:F257" si="11">SUM(I194,U194,AD194)</f>
        <v>111.01677777777778</v>
      </c>
      <c r="G194" s="3">
        <f>SUM(Table39[[#This Row],[RN Hours Contract (W/ Admin, DON)]], Table39[[#This Row],[LPN Contract Hours (w/ Admin)]], Table39[[#This Row],[CNA/NA/Med Aide Contract Hours]])</f>
        <v>0</v>
      </c>
      <c r="H194" s="4">
        <f>Table39[[#This Row],[Total Contract Hours]]/Table39[[#This Row],[Total Hours Nurse Staffing]]</f>
        <v>0</v>
      </c>
      <c r="I194" s="3">
        <f>SUM(Table39[[#This Row],[RN Hours]], Table39[[#This Row],[RN Admin Hours]], Table39[[#This Row],[RN DON Hours]])</f>
        <v>30.405777777777779</v>
      </c>
      <c r="J194" s="3">
        <f t="shared" si="9"/>
        <v>0</v>
      </c>
      <c r="K194" s="4">
        <f>Table39[[#This Row],[RN Hours Contract (W/ Admin, DON)]]/Table39[[#This Row],[RN Hours (w/ Admin, DON)]]</f>
        <v>0</v>
      </c>
      <c r="L194" s="3">
        <v>24.234111111111112</v>
      </c>
      <c r="M194" s="3">
        <v>0</v>
      </c>
      <c r="N194" s="4">
        <f>Table39[[#This Row],[RN Hours Contract]]/Table39[[#This Row],[RN Hours]]</f>
        <v>0</v>
      </c>
      <c r="O194" s="3">
        <v>3.5049999999999986</v>
      </c>
      <c r="P194" s="3">
        <v>0</v>
      </c>
      <c r="Q194" s="4">
        <f>Table39[[#This Row],[RN Admin Hours Contract]]/Table39[[#This Row],[RN Admin Hours]]</f>
        <v>0</v>
      </c>
      <c r="R194" s="3">
        <v>2.6666666666666665</v>
      </c>
      <c r="S194" s="3">
        <v>0</v>
      </c>
      <c r="T194" s="4">
        <f>Table39[[#This Row],[RN DON Hours Contract]]/Table39[[#This Row],[RN DON Hours]]</f>
        <v>0</v>
      </c>
      <c r="U194" s="3">
        <f>SUM(Table39[[#This Row],[LPN Hours]], Table39[[#This Row],[LPN Admin Hours]])</f>
        <v>26.34588888888889</v>
      </c>
      <c r="V194" s="3">
        <f>Table39[[#This Row],[LPN Hours Contract]]+Table39[[#This Row],[LPN Admin Hours Contract]]</f>
        <v>0</v>
      </c>
      <c r="W194" s="4">
        <f t="shared" si="10"/>
        <v>0</v>
      </c>
      <c r="X194" s="3">
        <v>26.34588888888889</v>
      </c>
      <c r="Y194" s="3">
        <v>0</v>
      </c>
      <c r="Z194" s="4">
        <f>Table39[[#This Row],[LPN Hours Contract]]/Table39[[#This Row],[LPN Hours]]</f>
        <v>0</v>
      </c>
      <c r="AA194" s="3">
        <v>0</v>
      </c>
      <c r="AB194" s="3">
        <v>0</v>
      </c>
      <c r="AC194" s="4">
        <v>0</v>
      </c>
      <c r="AD194" s="3">
        <f>SUM(Table39[[#This Row],[CNA Hours]], Table39[[#This Row],[NA in Training Hours]], Table39[[#This Row],[Med Aide/Tech Hours]])</f>
        <v>54.265111111111111</v>
      </c>
      <c r="AE194" s="3">
        <f>SUM(Table39[[#This Row],[CNA Hours Contract]], Table39[[#This Row],[NA in Training Hours Contract]], Table39[[#This Row],[Med Aide/Tech Hours Contract]])</f>
        <v>0</v>
      </c>
      <c r="AF194" s="4">
        <f>Table39[[#This Row],[CNA/NA/Med Aide Contract Hours]]/Table39[[#This Row],[Total CNA, NA in Training, Med Aide/Tech Hours]]</f>
        <v>0</v>
      </c>
      <c r="AG194" s="3">
        <v>54.265111111111111</v>
      </c>
      <c r="AH194" s="3">
        <v>0</v>
      </c>
      <c r="AI194" s="4">
        <f>Table39[[#This Row],[CNA Hours Contract]]/Table39[[#This Row],[CNA Hours]]</f>
        <v>0</v>
      </c>
      <c r="AJ194" s="3">
        <v>0</v>
      </c>
      <c r="AK194" s="3">
        <v>0</v>
      </c>
      <c r="AL194" s="4">
        <v>0</v>
      </c>
      <c r="AM194" s="3">
        <v>0</v>
      </c>
      <c r="AN194" s="3">
        <v>0</v>
      </c>
      <c r="AO194" s="4">
        <v>0</v>
      </c>
      <c r="AP194" s="1" t="s">
        <v>192</v>
      </c>
      <c r="AQ194" s="1">
        <v>4</v>
      </c>
    </row>
    <row r="195" spans="1:43" x14ac:dyDescent="0.2">
      <c r="A195" s="1" t="s">
        <v>407</v>
      </c>
      <c r="B195" s="1" t="s">
        <v>603</v>
      </c>
      <c r="C195" s="1" t="s">
        <v>834</v>
      </c>
      <c r="D195" s="1" t="s">
        <v>1059</v>
      </c>
      <c r="E195" s="3">
        <v>76.933333333333337</v>
      </c>
      <c r="F195" s="3">
        <f t="shared" si="11"/>
        <v>390.15855555555561</v>
      </c>
      <c r="G195" s="3">
        <f>SUM(Table39[[#This Row],[RN Hours Contract (W/ Admin, DON)]], Table39[[#This Row],[LPN Contract Hours (w/ Admin)]], Table39[[#This Row],[CNA/NA/Med Aide Contract Hours]])</f>
        <v>40.527999999999999</v>
      </c>
      <c r="H195" s="4">
        <f>Table39[[#This Row],[Total Contract Hours]]/Table39[[#This Row],[Total Hours Nurse Staffing]]</f>
        <v>0.10387571776374674</v>
      </c>
      <c r="I195" s="3">
        <f>SUM(Table39[[#This Row],[RN Hours]], Table39[[#This Row],[RN Admin Hours]], Table39[[#This Row],[RN DON Hours]])</f>
        <v>34.583333333333336</v>
      </c>
      <c r="J195" s="3">
        <f t="shared" si="9"/>
        <v>0</v>
      </c>
      <c r="K195" s="4">
        <f>Table39[[#This Row],[RN Hours Contract (W/ Admin, DON)]]/Table39[[#This Row],[RN Hours (w/ Admin, DON)]]</f>
        <v>0</v>
      </c>
      <c r="L195" s="3">
        <v>15.863888888888889</v>
      </c>
      <c r="M195" s="3">
        <v>0</v>
      </c>
      <c r="N195" s="4">
        <f>Table39[[#This Row],[RN Hours Contract]]/Table39[[#This Row],[RN Hours]]</f>
        <v>0</v>
      </c>
      <c r="O195" s="3">
        <v>13.475</v>
      </c>
      <c r="P195" s="3">
        <v>0</v>
      </c>
      <c r="Q195" s="4">
        <f>Table39[[#This Row],[RN Admin Hours Contract]]/Table39[[#This Row],[RN Admin Hours]]</f>
        <v>0</v>
      </c>
      <c r="R195" s="3">
        <v>5.2444444444444445</v>
      </c>
      <c r="S195" s="3">
        <v>0</v>
      </c>
      <c r="T195" s="4">
        <f>Table39[[#This Row],[RN DON Hours Contract]]/Table39[[#This Row],[RN DON Hours]]</f>
        <v>0</v>
      </c>
      <c r="U195" s="3">
        <f>SUM(Table39[[#This Row],[LPN Hours]], Table39[[#This Row],[LPN Admin Hours]])</f>
        <v>137.78888888888889</v>
      </c>
      <c r="V195" s="3">
        <f>Table39[[#This Row],[LPN Hours Contract]]+Table39[[#This Row],[LPN Admin Hours Contract]]</f>
        <v>22.45</v>
      </c>
      <c r="W195" s="4">
        <f t="shared" si="10"/>
        <v>0.16293040883799692</v>
      </c>
      <c r="X195" s="3">
        <v>120.99166666666666</v>
      </c>
      <c r="Y195" s="3">
        <v>22.45</v>
      </c>
      <c r="Z195" s="4">
        <f>Table39[[#This Row],[LPN Hours Contract]]/Table39[[#This Row],[LPN Hours]]</f>
        <v>0.18554996900612991</v>
      </c>
      <c r="AA195" s="3">
        <v>16.797222222222221</v>
      </c>
      <c r="AB195" s="3">
        <v>0</v>
      </c>
      <c r="AC195" s="4">
        <f>Table39[[#This Row],[LPN Admin Hours Contract]]/Table39[[#This Row],[LPN Admin Hours]]</f>
        <v>0</v>
      </c>
      <c r="AD195" s="3">
        <f>SUM(Table39[[#This Row],[CNA Hours]], Table39[[#This Row],[NA in Training Hours]], Table39[[#This Row],[Med Aide/Tech Hours]])</f>
        <v>217.78633333333335</v>
      </c>
      <c r="AE195" s="3">
        <f>SUM(Table39[[#This Row],[CNA Hours Contract]], Table39[[#This Row],[NA in Training Hours Contract]], Table39[[#This Row],[Med Aide/Tech Hours Contract]])</f>
        <v>18.077999999999999</v>
      </c>
      <c r="AF195" s="4">
        <f>Table39[[#This Row],[CNA/NA/Med Aide Contract Hours]]/Table39[[#This Row],[Total CNA, NA in Training, Med Aide/Tech Hours]]</f>
        <v>8.3007963462659873E-2</v>
      </c>
      <c r="AG195" s="3">
        <v>215.05855555555556</v>
      </c>
      <c r="AH195" s="3">
        <v>18.077999999999999</v>
      </c>
      <c r="AI195" s="4">
        <f>Table39[[#This Row],[CNA Hours Contract]]/Table39[[#This Row],[CNA Hours]]</f>
        <v>8.4060826844575137E-2</v>
      </c>
      <c r="AJ195" s="3">
        <v>0</v>
      </c>
      <c r="AK195" s="3">
        <v>0</v>
      </c>
      <c r="AL195" s="4">
        <v>0</v>
      </c>
      <c r="AM195" s="3">
        <v>2.7277777777777779</v>
      </c>
      <c r="AN195" s="3">
        <v>0</v>
      </c>
      <c r="AO195" s="4">
        <f>Table39[[#This Row],[Med Aide/Tech Hours Contract]]/Table39[[#This Row],[Med Aide/Tech Hours]]</f>
        <v>0</v>
      </c>
      <c r="AP195" s="1" t="s">
        <v>193</v>
      </c>
      <c r="AQ195" s="1">
        <v>4</v>
      </c>
    </row>
    <row r="196" spans="1:43" x14ac:dyDescent="0.2">
      <c r="A196" s="1" t="s">
        <v>407</v>
      </c>
      <c r="B196" s="1" t="s">
        <v>604</v>
      </c>
      <c r="C196" s="1" t="s">
        <v>958</v>
      </c>
      <c r="D196" s="1" t="s">
        <v>1010</v>
      </c>
      <c r="E196" s="3">
        <v>75.25555555555556</v>
      </c>
      <c r="F196" s="3">
        <f t="shared" si="11"/>
        <v>276.3843333333333</v>
      </c>
      <c r="G196" s="3">
        <f>SUM(Table39[[#This Row],[RN Hours Contract (W/ Admin, DON)]], Table39[[#This Row],[LPN Contract Hours (w/ Admin)]], Table39[[#This Row],[CNA/NA/Med Aide Contract Hours]])</f>
        <v>33.301222222222222</v>
      </c>
      <c r="H196" s="4">
        <f>Table39[[#This Row],[Total Contract Hours]]/Table39[[#This Row],[Total Hours Nurse Staffing]]</f>
        <v>0.12048882011723612</v>
      </c>
      <c r="I196" s="3">
        <f>SUM(Table39[[#This Row],[RN Hours]], Table39[[#This Row],[RN Admin Hours]], Table39[[#This Row],[RN DON Hours]])</f>
        <v>40.909999999999997</v>
      </c>
      <c r="J196" s="3">
        <f t="shared" si="9"/>
        <v>5.1722222222222225</v>
      </c>
      <c r="K196" s="4">
        <f>Table39[[#This Row],[RN Hours Contract (W/ Admin, DON)]]/Table39[[#This Row],[RN Hours (w/ Admin, DON)]]</f>
        <v>0.12642928922567154</v>
      </c>
      <c r="L196" s="3">
        <v>27.426777777777776</v>
      </c>
      <c r="M196" s="3">
        <v>5.1722222222222225</v>
      </c>
      <c r="N196" s="4">
        <f>Table39[[#This Row],[RN Hours Contract]]/Table39[[#This Row],[RN Hours]]</f>
        <v>0.18858293395343564</v>
      </c>
      <c r="O196" s="3">
        <v>7.5463333333333313</v>
      </c>
      <c r="P196" s="3">
        <v>0</v>
      </c>
      <c r="Q196" s="4">
        <f>Table39[[#This Row],[RN Admin Hours Contract]]/Table39[[#This Row],[RN Admin Hours]]</f>
        <v>0</v>
      </c>
      <c r="R196" s="3">
        <v>5.9368888888888884</v>
      </c>
      <c r="S196" s="3">
        <v>0</v>
      </c>
      <c r="T196" s="4">
        <f>Table39[[#This Row],[RN DON Hours Contract]]/Table39[[#This Row],[RN DON Hours]]</f>
        <v>0</v>
      </c>
      <c r="U196" s="3">
        <f>SUM(Table39[[#This Row],[LPN Hours]], Table39[[#This Row],[LPN Admin Hours]])</f>
        <v>51.379999999999995</v>
      </c>
      <c r="V196" s="3">
        <f>Table39[[#This Row],[LPN Hours Contract]]+Table39[[#This Row],[LPN Admin Hours Contract]]</f>
        <v>7.5138888888888893</v>
      </c>
      <c r="W196" s="4">
        <f t="shared" si="10"/>
        <v>0.14624151204532679</v>
      </c>
      <c r="X196" s="3">
        <v>46.210444444444441</v>
      </c>
      <c r="Y196" s="3">
        <v>7.5138888888888893</v>
      </c>
      <c r="Z196" s="4">
        <f>Table39[[#This Row],[LPN Hours Contract]]/Table39[[#This Row],[LPN Hours]]</f>
        <v>0.16260152827403138</v>
      </c>
      <c r="AA196" s="3">
        <v>5.1695555555555561</v>
      </c>
      <c r="AB196" s="3">
        <v>0</v>
      </c>
      <c r="AC196" s="4">
        <f>Table39[[#This Row],[LPN Admin Hours Contract]]/Table39[[#This Row],[LPN Admin Hours]]</f>
        <v>0</v>
      </c>
      <c r="AD196" s="3">
        <f>SUM(Table39[[#This Row],[CNA Hours]], Table39[[#This Row],[NA in Training Hours]], Table39[[#This Row],[Med Aide/Tech Hours]])</f>
        <v>184.09433333333334</v>
      </c>
      <c r="AE196" s="3">
        <f>SUM(Table39[[#This Row],[CNA Hours Contract]], Table39[[#This Row],[NA in Training Hours Contract]], Table39[[#This Row],[Med Aide/Tech Hours Contract]])</f>
        <v>20.615111111111108</v>
      </c>
      <c r="AF196" s="4">
        <f>Table39[[#This Row],[CNA/NA/Med Aide Contract Hours]]/Table39[[#This Row],[Total CNA, NA in Training, Med Aide/Tech Hours]]</f>
        <v>0.11198123667274446</v>
      </c>
      <c r="AG196" s="3">
        <v>141.98377777777779</v>
      </c>
      <c r="AH196" s="3">
        <v>20.615111111111108</v>
      </c>
      <c r="AI196" s="4">
        <f>Table39[[#This Row],[CNA Hours Contract]]/Table39[[#This Row],[CNA Hours]]</f>
        <v>0.14519342585303169</v>
      </c>
      <c r="AJ196" s="3">
        <v>25.741111111111113</v>
      </c>
      <c r="AK196" s="3">
        <v>0</v>
      </c>
      <c r="AL196" s="4">
        <f>Table39[[#This Row],[NA in Training Hours Contract]]/Table39[[#This Row],[NA in Training Hours]]</f>
        <v>0</v>
      </c>
      <c r="AM196" s="3">
        <v>16.369444444444436</v>
      </c>
      <c r="AN196" s="3">
        <v>0</v>
      </c>
      <c r="AO196" s="4">
        <f>Table39[[#This Row],[Med Aide/Tech Hours Contract]]/Table39[[#This Row],[Med Aide/Tech Hours]]</f>
        <v>0</v>
      </c>
      <c r="AP196" s="1" t="s">
        <v>194</v>
      </c>
      <c r="AQ196" s="1">
        <v>4</v>
      </c>
    </row>
    <row r="197" spans="1:43" x14ac:dyDescent="0.2">
      <c r="A197" s="1" t="s">
        <v>407</v>
      </c>
      <c r="B197" s="1" t="s">
        <v>605</v>
      </c>
      <c r="C197" s="1" t="s">
        <v>889</v>
      </c>
      <c r="D197" s="1" t="s">
        <v>1048</v>
      </c>
      <c r="E197" s="3">
        <v>78.62222222222222</v>
      </c>
      <c r="F197" s="3">
        <f t="shared" si="11"/>
        <v>269.51555555555558</v>
      </c>
      <c r="G197" s="3">
        <f>SUM(Table39[[#This Row],[RN Hours Contract (W/ Admin, DON)]], Table39[[#This Row],[LPN Contract Hours (w/ Admin)]], Table39[[#This Row],[CNA/NA/Med Aide Contract Hours]])</f>
        <v>0.94255555555555559</v>
      </c>
      <c r="H197" s="4">
        <f>Table39[[#This Row],[Total Contract Hours]]/Table39[[#This Row],[Total Hours Nurse Staffing]]</f>
        <v>3.4972213518906347E-3</v>
      </c>
      <c r="I197" s="3">
        <f>SUM(Table39[[#This Row],[RN Hours]], Table39[[#This Row],[RN Admin Hours]], Table39[[#This Row],[RN DON Hours]])</f>
        <v>74.373444444444445</v>
      </c>
      <c r="J197" s="3">
        <f t="shared" ref="J197:J260" si="12">SUM(M197,P197,S197)</f>
        <v>0</v>
      </c>
      <c r="K197" s="4">
        <f>Table39[[#This Row],[RN Hours Contract (W/ Admin, DON)]]/Table39[[#This Row],[RN Hours (w/ Admin, DON)]]</f>
        <v>0</v>
      </c>
      <c r="L197" s="3">
        <v>62.281777777777776</v>
      </c>
      <c r="M197" s="3">
        <v>0</v>
      </c>
      <c r="N197" s="4">
        <f>Table39[[#This Row],[RN Hours Contract]]/Table39[[#This Row],[RN Hours]]</f>
        <v>0</v>
      </c>
      <c r="O197" s="3">
        <v>6.9361111111111109</v>
      </c>
      <c r="P197" s="3">
        <v>0</v>
      </c>
      <c r="Q197" s="4">
        <f>Table39[[#This Row],[RN Admin Hours Contract]]/Table39[[#This Row],[RN Admin Hours]]</f>
        <v>0</v>
      </c>
      <c r="R197" s="3">
        <v>5.1555555555555559</v>
      </c>
      <c r="S197" s="3">
        <v>0</v>
      </c>
      <c r="T197" s="4">
        <f>Table39[[#This Row],[RN DON Hours Contract]]/Table39[[#This Row],[RN DON Hours]]</f>
        <v>0</v>
      </c>
      <c r="U197" s="3">
        <f>SUM(Table39[[#This Row],[LPN Hours]], Table39[[#This Row],[LPN Admin Hours]])</f>
        <v>54.312555555555555</v>
      </c>
      <c r="V197" s="3">
        <f>Table39[[#This Row],[LPN Hours Contract]]+Table39[[#This Row],[LPN Admin Hours Contract]]</f>
        <v>0.28977777777777775</v>
      </c>
      <c r="W197" s="4">
        <f t="shared" ref="W197:W260" si="13">V197/U197</f>
        <v>5.3353736500461315E-3</v>
      </c>
      <c r="X197" s="3">
        <v>45.449666666666666</v>
      </c>
      <c r="Y197" s="3">
        <v>0.28977777777777775</v>
      </c>
      <c r="Z197" s="4">
        <f>Table39[[#This Row],[LPN Hours Contract]]/Table39[[#This Row],[LPN Hours]]</f>
        <v>6.3757954464890333E-3</v>
      </c>
      <c r="AA197" s="3">
        <v>8.8628888888888895</v>
      </c>
      <c r="AB197" s="3">
        <v>0</v>
      </c>
      <c r="AC197" s="4">
        <f>Table39[[#This Row],[LPN Admin Hours Contract]]/Table39[[#This Row],[LPN Admin Hours]]</f>
        <v>0</v>
      </c>
      <c r="AD197" s="3">
        <f>SUM(Table39[[#This Row],[CNA Hours]], Table39[[#This Row],[NA in Training Hours]], Table39[[#This Row],[Med Aide/Tech Hours]])</f>
        <v>140.82955555555554</v>
      </c>
      <c r="AE197" s="3">
        <f>SUM(Table39[[#This Row],[CNA Hours Contract]], Table39[[#This Row],[NA in Training Hours Contract]], Table39[[#This Row],[Med Aide/Tech Hours Contract]])</f>
        <v>0.6527777777777779</v>
      </c>
      <c r="AF197" s="4">
        <f>Table39[[#This Row],[CNA/NA/Med Aide Contract Hours]]/Table39[[#This Row],[Total CNA, NA in Training, Med Aide/Tech Hours]]</f>
        <v>4.6352328188685151E-3</v>
      </c>
      <c r="AG197" s="3">
        <v>140.82955555555554</v>
      </c>
      <c r="AH197" s="3">
        <v>0.6527777777777779</v>
      </c>
      <c r="AI197" s="4">
        <f>Table39[[#This Row],[CNA Hours Contract]]/Table39[[#This Row],[CNA Hours]]</f>
        <v>4.6352328188685151E-3</v>
      </c>
      <c r="AJ197" s="3">
        <v>0</v>
      </c>
      <c r="AK197" s="3">
        <v>0</v>
      </c>
      <c r="AL197" s="4">
        <v>0</v>
      </c>
      <c r="AM197" s="3">
        <v>0</v>
      </c>
      <c r="AN197" s="3">
        <v>0</v>
      </c>
      <c r="AO197" s="4">
        <v>0</v>
      </c>
      <c r="AP197" s="1" t="s">
        <v>195</v>
      </c>
      <c r="AQ197" s="1">
        <v>4</v>
      </c>
    </row>
    <row r="198" spans="1:43" x14ac:dyDescent="0.2">
      <c r="A198" s="1" t="s">
        <v>407</v>
      </c>
      <c r="B198" s="1" t="s">
        <v>606</v>
      </c>
      <c r="C198" s="1" t="s">
        <v>873</v>
      </c>
      <c r="D198" s="1" t="s">
        <v>1046</v>
      </c>
      <c r="E198" s="3">
        <v>54.833333333333336</v>
      </c>
      <c r="F198" s="3">
        <f t="shared" si="11"/>
        <v>197.34511111111112</v>
      </c>
      <c r="G198" s="3">
        <f>SUM(Table39[[#This Row],[RN Hours Contract (W/ Admin, DON)]], Table39[[#This Row],[LPN Contract Hours (w/ Admin)]], Table39[[#This Row],[CNA/NA/Med Aide Contract Hours]])</f>
        <v>0</v>
      </c>
      <c r="H198" s="4">
        <f>Table39[[#This Row],[Total Contract Hours]]/Table39[[#This Row],[Total Hours Nurse Staffing]]</f>
        <v>0</v>
      </c>
      <c r="I198" s="3">
        <f>SUM(Table39[[#This Row],[RN Hours]], Table39[[#This Row],[RN Admin Hours]], Table39[[#This Row],[RN DON Hours]])</f>
        <v>33.180555555555557</v>
      </c>
      <c r="J198" s="3">
        <f t="shared" si="12"/>
        <v>0</v>
      </c>
      <c r="K198" s="4">
        <f>Table39[[#This Row],[RN Hours Contract (W/ Admin, DON)]]/Table39[[#This Row],[RN Hours (w/ Admin, DON)]]</f>
        <v>0</v>
      </c>
      <c r="L198" s="3">
        <v>20.680333333333333</v>
      </c>
      <c r="M198" s="3">
        <v>0</v>
      </c>
      <c r="N198" s="4">
        <f>Table39[[#This Row],[RN Hours Contract]]/Table39[[#This Row],[RN Hours]]</f>
        <v>0</v>
      </c>
      <c r="O198" s="3">
        <v>7.522444444444444</v>
      </c>
      <c r="P198" s="3">
        <v>0</v>
      </c>
      <c r="Q198" s="4">
        <f>Table39[[#This Row],[RN Admin Hours Contract]]/Table39[[#This Row],[RN Admin Hours]]</f>
        <v>0</v>
      </c>
      <c r="R198" s="3">
        <v>4.9777777777777779</v>
      </c>
      <c r="S198" s="3">
        <v>0</v>
      </c>
      <c r="T198" s="4">
        <f>Table39[[#This Row],[RN DON Hours Contract]]/Table39[[#This Row],[RN DON Hours]]</f>
        <v>0</v>
      </c>
      <c r="U198" s="3">
        <f>SUM(Table39[[#This Row],[LPN Hours]], Table39[[#This Row],[LPN Admin Hours]])</f>
        <v>48.468000000000004</v>
      </c>
      <c r="V198" s="3">
        <f>Table39[[#This Row],[LPN Hours Contract]]+Table39[[#This Row],[LPN Admin Hours Contract]]</f>
        <v>0</v>
      </c>
      <c r="W198" s="4">
        <f t="shared" si="13"/>
        <v>0</v>
      </c>
      <c r="X198" s="3">
        <v>43.50311111111111</v>
      </c>
      <c r="Y198" s="3">
        <v>0</v>
      </c>
      <c r="Z198" s="4">
        <f>Table39[[#This Row],[LPN Hours Contract]]/Table39[[#This Row],[LPN Hours]]</f>
        <v>0</v>
      </c>
      <c r="AA198" s="3">
        <v>4.9648888888888907</v>
      </c>
      <c r="AB198" s="3">
        <v>0</v>
      </c>
      <c r="AC198" s="4">
        <f>Table39[[#This Row],[LPN Admin Hours Contract]]/Table39[[#This Row],[LPN Admin Hours]]</f>
        <v>0</v>
      </c>
      <c r="AD198" s="3">
        <f>SUM(Table39[[#This Row],[CNA Hours]], Table39[[#This Row],[NA in Training Hours]], Table39[[#This Row],[Med Aide/Tech Hours]])</f>
        <v>115.69655555555555</v>
      </c>
      <c r="AE198" s="3">
        <f>SUM(Table39[[#This Row],[CNA Hours Contract]], Table39[[#This Row],[NA in Training Hours Contract]], Table39[[#This Row],[Med Aide/Tech Hours Contract]])</f>
        <v>0</v>
      </c>
      <c r="AF198" s="4">
        <f>Table39[[#This Row],[CNA/NA/Med Aide Contract Hours]]/Table39[[#This Row],[Total CNA, NA in Training, Med Aide/Tech Hours]]</f>
        <v>0</v>
      </c>
      <c r="AG198" s="3">
        <v>92.040666666666667</v>
      </c>
      <c r="AH198" s="3">
        <v>0</v>
      </c>
      <c r="AI198" s="4">
        <f>Table39[[#This Row],[CNA Hours Contract]]/Table39[[#This Row],[CNA Hours]]</f>
        <v>0</v>
      </c>
      <c r="AJ198" s="3">
        <v>0</v>
      </c>
      <c r="AK198" s="3">
        <v>0</v>
      </c>
      <c r="AL198" s="4">
        <v>0</v>
      </c>
      <c r="AM198" s="3">
        <v>23.655888888888885</v>
      </c>
      <c r="AN198" s="3">
        <v>0</v>
      </c>
      <c r="AO198" s="4">
        <f>Table39[[#This Row],[Med Aide/Tech Hours Contract]]/Table39[[#This Row],[Med Aide/Tech Hours]]</f>
        <v>0</v>
      </c>
      <c r="AP198" s="1" t="s">
        <v>196</v>
      </c>
      <c r="AQ198" s="1">
        <v>4</v>
      </c>
    </row>
    <row r="199" spans="1:43" x14ac:dyDescent="0.2">
      <c r="A199" s="1" t="s">
        <v>407</v>
      </c>
      <c r="B199" s="1" t="s">
        <v>607</v>
      </c>
      <c r="C199" s="1" t="s">
        <v>874</v>
      </c>
      <c r="D199" s="1" t="s">
        <v>1097</v>
      </c>
      <c r="E199" s="3">
        <v>67.944444444444443</v>
      </c>
      <c r="F199" s="3">
        <f t="shared" si="11"/>
        <v>235.10466666666662</v>
      </c>
      <c r="G199" s="3">
        <f>SUM(Table39[[#This Row],[RN Hours Contract (W/ Admin, DON)]], Table39[[#This Row],[LPN Contract Hours (w/ Admin)]], Table39[[#This Row],[CNA/NA/Med Aide Contract Hours]])</f>
        <v>0</v>
      </c>
      <c r="H199" s="4">
        <f>Table39[[#This Row],[Total Contract Hours]]/Table39[[#This Row],[Total Hours Nurse Staffing]]</f>
        <v>0</v>
      </c>
      <c r="I199" s="3">
        <f>SUM(Table39[[#This Row],[RN Hours]], Table39[[#This Row],[RN Admin Hours]], Table39[[#This Row],[RN DON Hours]])</f>
        <v>50.489333333333327</v>
      </c>
      <c r="J199" s="3">
        <f t="shared" si="12"/>
        <v>0</v>
      </c>
      <c r="K199" s="4">
        <f>Table39[[#This Row],[RN Hours Contract (W/ Admin, DON)]]/Table39[[#This Row],[RN Hours (w/ Admin, DON)]]</f>
        <v>0</v>
      </c>
      <c r="L199" s="3">
        <v>35.854333333333329</v>
      </c>
      <c r="M199" s="3">
        <v>0</v>
      </c>
      <c r="N199" s="4">
        <f>Table39[[#This Row],[RN Hours Contract]]/Table39[[#This Row],[RN Hours]]</f>
        <v>0</v>
      </c>
      <c r="O199" s="3">
        <v>8.7683333333333344</v>
      </c>
      <c r="P199" s="3">
        <v>0</v>
      </c>
      <c r="Q199" s="4">
        <f>Table39[[#This Row],[RN Admin Hours Contract]]/Table39[[#This Row],[RN Admin Hours]]</f>
        <v>0</v>
      </c>
      <c r="R199" s="3">
        <v>5.8666666666666663</v>
      </c>
      <c r="S199" s="3">
        <v>0</v>
      </c>
      <c r="T199" s="4">
        <f>Table39[[#This Row],[RN DON Hours Contract]]/Table39[[#This Row],[RN DON Hours]]</f>
        <v>0</v>
      </c>
      <c r="U199" s="3">
        <f>SUM(Table39[[#This Row],[LPN Hours]], Table39[[#This Row],[LPN Admin Hours]])</f>
        <v>40.893666666666668</v>
      </c>
      <c r="V199" s="3">
        <f>Table39[[#This Row],[LPN Hours Contract]]+Table39[[#This Row],[LPN Admin Hours Contract]]</f>
        <v>0</v>
      </c>
      <c r="W199" s="4">
        <f t="shared" si="13"/>
        <v>0</v>
      </c>
      <c r="X199" s="3">
        <v>35.523555555555554</v>
      </c>
      <c r="Y199" s="3">
        <v>0</v>
      </c>
      <c r="Z199" s="4">
        <f>Table39[[#This Row],[LPN Hours Contract]]/Table39[[#This Row],[LPN Hours]]</f>
        <v>0</v>
      </c>
      <c r="AA199" s="3">
        <v>5.3701111111111119</v>
      </c>
      <c r="AB199" s="3">
        <v>0</v>
      </c>
      <c r="AC199" s="4">
        <f>Table39[[#This Row],[LPN Admin Hours Contract]]/Table39[[#This Row],[LPN Admin Hours]]</f>
        <v>0</v>
      </c>
      <c r="AD199" s="3">
        <f>SUM(Table39[[#This Row],[CNA Hours]], Table39[[#This Row],[NA in Training Hours]], Table39[[#This Row],[Med Aide/Tech Hours]])</f>
        <v>143.72166666666664</v>
      </c>
      <c r="AE199" s="3">
        <f>SUM(Table39[[#This Row],[CNA Hours Contract]], Table39[[#This Row],[NA in Training Hours Contract]], Table39[[#This Row],[Med Aide/Tech Hours Contract]])</f>
        <v>0</v>
      </c>
      <c r="AF199" s="4">
        <f>Table39[[#This Row],[CNA/NA/Med Aide Contract Hours]]/Table39[[#This Row],[Total CNA, NA in Training, Med Aide/Tech Hours]]</f>
        <v>0</v>
      </c>
      <c r="AG199" s="3">
        <v>89.336444444444439</v>
      </c>
      <c r="AH199" s="3">
        <v>0</v>
      </c>
      <c r="AI199" s="4">
        <f>Table39[[#This Row],[CNA Hours Contract]]/Table39[[#This Row],[CNA Hours]]</f>
        <v>0</v>
      </c>
      <c r="AJ199" s="3">
        <v>42.694111111111106</v>
      </c>
      <c r="AK199" s="3">
        <v>0</v>
      </c>
      <c r="AL199" s="4">
        <f>Table39[[#This Row],[NA in Training Hours Contract]]/Table39[[#This Row],[NA in Training Hours]]</f>
        <v>0</v>
      </c>
      <c r="AM199" s="3">
        <v>11.691111111111109</v>
      </c>
      <c r="AN199" s="3">
        <v>0</v>
      </c>
      <c r="AO199" s="4">
        <f>Table39[[#This Row],[Med Aide/Tech Hours Contract]]/Table39[[#This Row],[Med Aide/Tech Hours]]</f>
        <v>0</v>
      </c>
      <c r="AP199" s="1" t="s">
        <v>197</v>
      </c>
      <c r="AQ199" s="1">
        <v>4</v>
      </c>
    </row>
    <row r="200" spans="1:43" x14ac:dyDescent="0.2">
      <c r="A200" s="1" t="s">
        <v>407</v>
      </c>
      <c r="B200" s="1" t="s">
        <v>608</v>
      </c>
      <c r="C200" s="1" t="s">
        <v>911</v>
      </c>
      <c r="D200" s="1" t="s">
        <v>1063</v>
      </c>
      <c r="E200" s="3">
        <v>34.866666666666667</v>
      </c>
      <c r="F200" s="3">
        <f t="shared" si="11"/>
        <v>235.42888888888888</v>
      </c>
      <c r="G200" s="3">
        <f>SUM(Table39[[#This Row],[RN Hours Contract (W/ Admin, DON)]], Table39[[#This Row],[LPN Contract Hours (w/ Admin)]], Table39[[#This Row],[CNA/NA/Med Aide Contract Hours]])</f>
        <v>0</v>
      </c>
      <c r="H200" s="4">
        <f>Table39[[#This Row],[Total Contract Hours]]/Table39[[#This Row],[Total Hours Nurse Staffing]]</f>
        <v>0</v>
      </c>
      <c r="I200" s="3">
        <f>SUM(Table39[[#This Row],[RN Hours]], Table39[[#This Row],[RN Admin Hours]], Table39[[#This Row],[RN DON Hours]])</f>
        <v>72.662222222222226</v>
      </c>
      <c r="J200" s="3">
        <f t="shared" si="12"/>
        <v>0</v>
      </c>
      <c r="K200" s="4">
        <f>Table39[[#This Row],[RN Hours Contract (W/ Admin, DON)]]/Table39[[#This Row],[RN Hours (w/ Admin, DON)]]</f>
        <v>0</v>
      </c>
      <c r="L200" s="3">
        <v>47.19166666666667</v>
      </c>
      <c r="M200" s="3">
        <v>0</v>
      </c>
      <c r="N200" s="4">
        <f>Table39[[#This Row],[RN Hours Contract]]/Table39[[#This Row],[RN Hours]]</f>
        <v>0</v>
      </c>
      <c r="O200" s="3">
        <v>20.048333333333332</v>
      </c>
      <c r="P200" s="3">
        <v>0</v>
      </c>
      <c r="Q200" s="4">
        <f>Table39[[#This Row],[RN Admin Hours Contract]]/Table39[[#This Row],[RN Admin Hours]]</f>
        <v>0</v>
      </c>
      <c r="R200" s="3">
        <v>5.4222222222222225</v>
      </c>
      <c r="S200" s="3">
        <v>0</v>
      </c>
      <c r="T200" s="4">
        <f>Table39[[#This Row],[RN DON Hours Contract]]/Table39[[#This Row],[RN DON Hours]]</f>
        <v>0</v>
      </c>
      <c r="U200" s="3">
        <f>SUM(Table39[[#This Row],[LPN Hours]], Table39[[#This Row],[LPN Admin Hours]])</f>
        <v>64.599999999999994</v>
      </c>
      <c r="V200" s="3">
        <f>Table39[[#This Row],[LPN Hours Contract]]+Table39[[#This Row],[LPN Admin Hours Contract]]</f>
        <v>0</v>
      </c>
      <c r="W200" s="4">
        <f t="shared" si="13"/>
        <v>0</v>
      </c>
      <c r="X200" s="3">
        <v>58.488888888888887</v>
      </c>
      <c r="Y200" s="3">
        <v>0</v>
      </c>
      <c r="Z200" s="4">
        <f>Table39[[#This Row],[LPN Hours Contract]]/Table39[[#This Row],[LPN Hours]]</f>
        <v>0</v>
      </c>
      <c r="AA200" s="3">
        <v>6.1111111111111107</v>
      </c>
      <c r="AB200" s="3">
        <v>0</v>
      </c>
      <c r="AC200" s="4">
        <f>Table39[[#This Row],[LPN Admin Hours Contract]]/Table39[[#This Row],[LPN Admin Hours]]</f>
        <v>0</v>
      </c>
      <c r="AD200" s="3">
        <f>SUM(Table39[[#This Row],[CNA Hours]], Table39[[#This Row],[NA in Training Hours]], Table39[[#This Row],[Med Aide/Tech Hours]])</f>
        <v>98.166666666666671</v>
      </c>
      <c r="AE200" s="3">
        <f>SUM(Table39[[#This Row],[CNA Hours Contract]], Table39[[#This Row],[NA in Training Hours Contract]], Table39[[#This Row],[Med Aide/Tech Hours Contract]])</f>
        <v>0</v>
      </c>
      <c r="AF200" s="4">
        <f>Table39[[#This Row],[CNA/NA/Med Aide Contract Hours]]/Table39[[#This Row],[Total CNA, NA in Training, Med Aide/Tech Hours]]</f>
        <v>0</v>
      </c>
      <c r="AG200" s="3">
        <v>98.166666666666671</v>
      </c>
      <c r="AH200" s="3">
        <v>0</v>
      </c>
      <c r="AI200" s="4">
        <f>Table39[[#This Row],[CNA Hours Contract]]/Table39[[#This Row],[CNA Hours]]</f>
        <v>0</v>
      </c>
      <c r="AJ200" s="3">
        <v>0</v>
      </c>
      <c r="AK200" s="3">
        <v>0</v>
      </c>
      <c r="AL200" s="4">
        <v>0</v>
      </c>
      <c r="AM200" s="3">
        <v>0</v>
      </c>
      <c r="AN200" s="3">
        <v>0</v>
      </c>
      <c r="AO200" s="4">
        <v>0</v>
      </c>
      <c r="AP200" s="1" t="s">
        <v>198</v>
      </c>
      <c r="AQ200" s="1">
        <v>4</v>
      </c>
    </row>
    <row r="201" spans="1:43" x14ac:dyDescent="0.2">
      <c r="A201" s="1" t="s">
        <v>407</v>
      </c>
      <c r="B201" s="1" t="s">
        <v>609</v>
      </c>
      <c r="C201" s="1" t="s">
        <v>922</v>
      </c>
      <c r="D201" s="1" t="s">
        <v>1069</v>
      </c>
      <c r="E201" s="3">
        <v>30.088888888888889</v>
      </c>
      <c r="F201" s="3">
        <f t="shared" si="11"/>
        <v>98.785333333333341</v>
      </c>
      <c r="G201" s="3">
        <f>SUM(Table39[[#This Row],[RN Hours Contract (W/ Admin, DON)]], Table39[[#This Row],[LPN Contract Hours (w/ Admin)]], Table39[[#This Row],[CNA/NA/Med Aide Contract Hours]])</f>
        <v>3.1933333333333334</v>
      </c>
      <c r="H201" s="4">
        <f>Table39[[#This Row],[Total Contract Hours]]/Table39[[#This Row],[Total Hours Nurse Staffing]]</f>
        <v>3.2325986313757778E-2</v>
      </c>
      <c r="I201" s="3">
        <f>SUM(Table39[[#This Row],[RN Hours]], Table39[[#This Row],[RN Admin Hours]], Table39[[#This Row],[RN DON Hours]])</f>
        <v>17.31722222222222</v>
      </c>
      <c r="J201" s="3">
        <f t="shared" si="12"/>
        <v>3</v>
      </c>
      <c r="K201" s="4">
        <f>Table39[[#This Row],[RN Hours Contract (W/ Admin, DON)]]/Table39[[#This Row],[RN Hours (w/ Admin, DON)]]</f>
        <v>0.17323794552629049</v>
      </c>
      <c r="L201" s="3">
        <v>13.02511111111111</v>
      </c>
      <c r="M201" s="3">
        <v>0</v>
      </c>
      <c r="N201" s="4">
        <f>Table39[[#This Row],[RN Hours Contract]]/Table39[[#This Row],[RN Hours]]</f>
        <v>0</v>
      </c>
      <c r="O201" s="3">
        <v>0.12544444444444444</v>
      </c>
      <c r="P201" s="3">
        <v>0</v>
      </c>
      <c r="Q201" s="4">
        <f>Table39[[#This Row],[RN Admin Hours Contract]]/Table39[[#This Row],[RN Admin Hours]]</f>
        <v>0</v>
      </c>
      <c r="R201" s="3">
        <v>4.166666666666667</v>
      </c>
      <c r="S201" s="3">
        <v>3</v>
      </c>
      <c r="T201" s="4">
        <f>Table39[[#This Row],[RN DON Hours Contract]]/Table39[[#This Row],[RN DON Hours]]</f>
        <v>0.72</v>
      </c>
      <c r="U201" s="3">
        <f>SUM(Table39[[#This Row],[LPN Hours]], Table39[[#This Row],[LPN Admin Hours]])</f>
        <v>37.57011111111111</v>
      </c>
      <c r="V201" s="3">
        <f>Table39[[#This Row],[LPN Hours Contract]]+Table39[[#This Row],[LPN Admin Hours Contract]]</f>
        <v>0</v>
      </c>
      <c r="W201" s="4">
        <f t="shared" si="13"/>
        <v>0</v>
      </c>
      <c r="X201" s="3">
        <v>37.57011111111111</v>
      </c>
      <c r="Y201" s="3">
        <v>0</v>
      </c>
      <c r="Z201" s="4">
        <f>Table39[[#This Row],[LPN Hours Contract]]/Table39[[#This Row],[LPN Hours]]</f>
        <v>0</v>
      </c>
      <c r="AA201" s="3">
        <v>0</v>
      </c>
      <c r="AB201" s="3">
        <v>0</v>
      </c>
      <c r="AC201" s="4">
        <v>0</v>
      </c>
      <c r="AD201" s="3">
        <f>SUM(Table39[[#This Row],[CNA Hours]], Table39[[#This Row],[NA in Training Hours]], Table39[[#This Row],[Med Aide/Tech Hours]])</f>
        <v>43.898000000000003</v>
      </c>
      <c r="AE201" s="3">
        <f>SUM(Table39[[#This Row],[CNA Hours Contract]], Table39[[#This Row],[NA in Training Hours Contract]], Table39[[#This Row],[Med Aide/Tech Hours Contract]])</f>
        <v>0.19333333333333333</v>
      </c>
      <c r="AF201" s="4">
        <f>Table39[[#This Row],[CNA/NA/Med Aide Contract Hours]]/Table39[[#This Row],[Total CNA, NA in Training, Med Aide/Tech Hours]]</f>
        <v>4.4041490121038158E-3</v>
      </c>
      <c r="AG201" s="3">
        <v>43.805555555555557</v>
      </c>
      <c r="AH201" s="3">
        <v>0.19333333333333333</v>
      </c>
      <c r="AI201" s="4">
        <f>Table39[[#This Row],[CNA Hours Contract]]/Table39[[#This Row],[CNA Hours]]</f>
        <v>4.4134432466708942E-3</v>
      </c>
      <c r="AJ201" s="3">
        <v>0</v>
      </c>
      <c r="AK201" s="3">
        <v>0</v>
      </c>
      <c r="AL201" s="4">
        <v>0</v>
      </c>
      <c r="AM201" s="3">
        <v>9.2444444444444454E-2</v>
      </c>
      <c r="AN201" s="3">
        <v>0</v>
      </c>
      <c r="AO201" s="4">
        <f>Table39[[#This Row],[Med Aide/Tech Hours Contract]]/Table39[[#This Row],[Med Aide/Tech Hours]]</f>
        <v>0</v>
      </c>
      <c r="AP201" s="1" t="s">
        <v>199</v>
      </c>
      <c r="AQ201" s="1">
        <v>4</v>
      </c>
    </row>
    <row r="202" spans="1:43" x14ac:dyDescent="0.2">
      <c r="A202" s="1" t="s">
        <v>407</v>
      </c>
      <c r="B202" s="1" t="s">
        <v>610</v>
      </c>
      <c r="C202" s="1" t="s">
        <v>959</v>
      </c>
      <c r="D202" s="1" t="s">
        <v>1098</v>
      </c>
      <c r="E202" s="3">
        <v>28.844444444444445</v>
      </c>
      <c r="F202" s="3">
        <f t="shared" si="11"/>
        <v>121.44611111111112</v>
      </c>
      <c r="G202" s="3">
        <f>SUM(Table39[[#This Row],[RN Hours Contract (W/ Admin, DON)]], Table39[[#This Row],[LPN Contract Hours (w/ Admin)]], Table39[[#This Row],[CNA/NA/Med Aide Contract Hours]])</f>
        <v>2.5061111111111112</v>
      </c>
      <c r="H202" s="4">
        <f>Table39[[#This Row],[Total Contract Hours]]/Table39[[#This Row],[Total Hours Nurse Staffing]]</f>
        <v>2.0635581396412674E-2</v>
      </c>
      <c r="I202" s="3">
        <f>SUM(Table39[[#This Row],[RN Hours]], Table39[[#This Row],[RN Admin Hours]], Table39[[#This Row],[RN DON Hours]])</f>
        <v>25.986666666666668</v>
      </c>
      <c r="J202" s="3">
        <f t="shared" si="12"/>
        <v>0.46666666666666667</v>
      </c>
      <c r="K202" s="4">
        <f>Table39[[#This Row],[RN Hours Contract (W/ Admin, DON)]]/Table39[[#This Row],[RN Hours (w/ Admin, DON)]]</f>
        <v>1.7957927142124165E-2</v>
      </c>
      <c r="L202" s="3">
        <v>19.646666666666668</v>
      </c>
      <c r="M202" s="3">
        <v>0</v>
      </c>
      <c r="N202" s="4">
        <f>Table39[[#This Row],[RN Hours Contract]]/Table39[[#This Row],[RN Hours]]</f>
        <v>0</v>
      </c>
      <c r="O202" s="3">
        <v>0</v>
      </c>
      <c r="P202" s="3">
        <v>0</v>
      </c>
      <c r="Q202" s="4">
        <v>0</v>
      </c>
      <c r="R202" s="3">
        <v>6.34</v>
      </c>
      <c r="S202" s="3">
        <v>0.46666666666666667</v>
      </c>
      <c r="T202" s="4">
        <f>Table39[[#This Row],[RN DON Hours Contract]]/Table39[[#This Row],[RN DON Hours]]</f>
        <v>7.3606729758149317E-2</v>
      </c>
      <c r="U202" s="3">
        <f>SUM(Table39[[#This Row],[LPN Hours]], Table39[[#This Row],[LPN Admin Hours]])</f>
        <v>38.964444444444446</v>
      </c>
      <c r="V202" s="3">
        <f>Table39[[#This Row],[LPN Hours Contract]]+Table39[[#This Row],[LPN Admin Hours Contract]]</f>
        <v>0.54666666666666675</v>
      </c>
      <c r="W202" s="4">
        <f t="shared" si="13"/>
        <v>1.4029884795254934E-2</v>
      </c>
      <c r="X202" s="3">
        <v>33.32</v>
      </c>
      <c r="Y202" s="3">
        <v>0.54666666666666675</v>
      </c>
      <c r="Z202" s="4">
        <f>Table39[[#This Row],[LPN Hours Contract]]/Table39[[#This Row],[LPN Hours]]</f>
        <v>1.6406562625050022E-2</v>
      </c>
      <c r="AA202" s="3">
        <v>5.6444444444444448</v>
      </c>
      <c r="AB202" s="3">
        <v>0</v>
      </c>
      <c r="AC202" s="4">
        <f>Table39[[#This Row],[LPN Admin Hours Contract]]/Table39[[#This Row],[LPN Admin Hours]]</f>
        <v>0</v>
      </c>
      <c r="AD202" s="3">
        <f>SUM(Table39[[#This Row],[CNA Hours]], Table39[[#This Row],[NA in Training Hours]], Table39[[#This Row],[Med Aide/Tech Hours]])</f>
        <v>56.494999999999997</v>
      </c>
      <c r="AE202" s="3">
        <f>SUM(Table39[[#This Row],[CNA Hours Contract]], Table39[[#This Row],[NA in Training Hours Contract]], Table39[[#This Row],[Med Aide/Tech Hours Contract]])</f>
        <v>1.4927777777777778</v>
      </c>
      <c r="AF202" s="4">
        <f>Table39[[#This Row],[CNA/NA/Med Aide Contract Hours]]/Table39[[#This Row],[Total CNA, NA in Training, Med Aide/Tech Hours]]</f>
        <v>2.64231839592491E-2</v>
      </c>
      <c r="AG202" s="3">
        <v>51.651666666666664</v>
      </c>
      <c r="AH202" s="3">
        <v>1.4927777777777778</v>
      </c>
      <c r="AI202" s="4">
        <f>Table39[[#This Row],[CNA Hours Contract]]/Table39[[#This Row],[CNA Hours]]</f>
        <v>2.8900863691609394E-2</v>
      </c>
      <c r="AJ202" s="3">
        <v>0</v>
      </c>
      <c r="AK202" s="3">
        <v>0</v>
      </c>
      <c r="AL202" s="4">
        <v>0</v>
      </c>
      <c r="AM202" s="3">
        <v>4.8433333333333328</v>
      </c>
      <c r="AN202" s="3">
        <v>0</v>
      </c>
      <c r="AO202" s="4">
        <f>Table39[[#This Row],[Med Aide/Tech Hours Contract]]/Table39[[#This Row],[Med Aide/Tech Hours]]</f>
        <v>0</v>
      </c>
      <c r="AP202" s="1" t="s">
        <v>200</v>
      </c>
      <c r="AQ202" s="1">
        <v>4</v>
      </c>
    </row>
    <row r="203" spans="1:43" x14ac:dyDescent="0.2">
      <c r="A203" s="1" t="s">
        <v>407</v>
      </c>
      <c r="B203" s="1" t="s">
        <v>611</v>
      </c>
      <c r="C203" s="1" t="s">
        <v>822</v>
      </c>
      <c r="D203" s="1" t="s">
        <v>1049</v>
      </c>
      <c r="E203" s="3">
        <v>71.455555555555549</v>
      </c>
      <c r="F203" s="3">
        <f t="shared" si="11"/>
        <v>386.56333333333333</v>
      </c>
      <c r="G203" s="3">
        <f>SUM(Table39[[#This Row],[RN Hours Contract (W/ Admin, DON)]], Table39[[#This Row],[LPN Contract Hours (w/ Admin)]], Table39[[#This Row],[CNA/NA/Med Aide Contract Hours]])</f>
        <v>0</v>
      </c>
      <c r="H203" s="4">
        <f>Table39[[#This Row],[Total Contract Hours]]/Table39[[#This Row],[Total Hours Nurse Staffing]]</f>
        <v>0</v>
      </c>
      <c r="I203" s="3">
        <f>SUM(Table39[[#This Row],[RN Hours]], Table39[[#This Row],[RN Admin Hours]], Table39[[#This Row],[RN DON Hours]])</f>
        <v>62.615333333333332</v>
      </c>
      <c r="J203" s="3">
        <f t="shared" si="12"/>
        <v>0</v>
      </c>
      <c r="K203" s="4">
        <f>Table39[[#This Row],[RN Hours Contract (W/ Admin, DON)]]/Table39[[#This Row],[RN Hours (w/ Admin, DON)]]</f>
        <v>0</v>
      </c>
      <c r="L203" s="3">
        <v>41.554222222222222</v>
      </c>
      <c r="M203" s="3">
        <v>0</v>
      </c>
      <c r="N203" s="4">
        <f>Table39[[#This Row],[RN Hours Contract]]/Table39[[#This Row],[RN Hours]]</f>
        <v>0</v>
      </c>
      <c r="O203" s="3">
        <v>15.46111111111111</v>
      </c>
      <c r="P203" s="3">
        <v>0</v>
      </c>
      <c r="Q203" s="4">
        <f>Table39[[#This Row],[RN Admin Hours Contract]]/Table39[[#This Row],[RN Admin Hours]]</f>
        <v>0</v>
      </c>
      <c r="R203" s="3">
        <v>5.6</v>
      </c>
      <c r="S203" s="3">
        <v>0</v>
      </c>
      <c r="T203" s="4">
        <f>Table39[[#This Row],[RN DON Hours Contract]]/Table39[[#This Row],[RN DON Hours]]</f>
        <v>0</v>
      </c>
      <c r="U203" s="3">
        <f>SUM(Table39[[#This Row],[LPN Hours]], Table39[[#This Row],[LPN Admin Hours]])</f>
        <v>91.872555555555564</v>
      </c>
      <c r="V203" s="3">
        <f>Table39[[#This Row],[LPN Hours Contract]]+Table39[[#This Row],[LPN Admin Hours Contract]]</f>
        <v>0</v>
      </c>
      <c r="W203" s="4">
        <f t="shared" si="13"/>
        <v>0</v>
      </c>
      <c r="X203" s="3">
        <v>91.872555555555564</v>
      </c>
      <c r="Y203" s="3">
        <v>0</v>
      </c>
      <c r="Z203" s="4">
        <f>Table39[[#This Row],[LPN Hours Contract]]/Table39[[#This Row],[LPN Hours]]</f>
        <v>0</v>
      </c>
      <c r="AA203" s="3">
        <v>0</v>
      </c>
      <c r="AB203" s="3">
        <v>0</v>
      </c>
      <c r="AC203" s="4">
        <v>0</v>
      </c>
      <c r="AD203" s="3">
        <f>SUM(Table39[[#This Row],[CNA Hours]], Table39[[#This Row],[NA in Training Hours]], Table39[[#This Row],[Med Aide/Tech Hours]])</f>
        <v>232.07544444444443</v>
      </c>
      <c r="AE203" s="3">
        <f>SUM(Table39[[#This Row],[CNA Hours Contract]], Table39[[#This Row],[NA in Training Hours Contract]], Table39[[#This Row],[Med Aide/Tech Hours Contract]])</f>
        <v>0</v>
      </c>
      <c r="AF203" s="4">
        <f>Table39[[#This Row],[CNA/NA/Med Aide Contract Hours]]/Table39[[#This Row],[Total CNA, NA in Training, Med Aide/Tech Hours]]</f>
        <v>0</v>
      </c>
      <c r="AG203" s="3">
        <v>194.94655555555553</v>
      </c>
      <c r="AH203" s="3">
        <v>0</v>
      </c>
      <c r="AI203" s="4">
        <f>Table39[[#This Row],[CNA Hours Contract]]/Table39[[#This Row],[CNA Hours]]</f>
        <v>0</v>
      </c>
      <c r="AJ203" s="3">
        <v>0</v>
      </c>
      <c r="AK203" s="3">
        <v>0</v>
      </c>
      <c r="AL203" s="4">
        <v>0</v>
      </c>
      <c r="AM203" s="3">
        <v>37.128888888888888</v>
      </c>
      <c r="AN203" s="3">
        <v>0</v>
      </c>
      <c r="AO203" s="4">
        <f>Table39[[#This Row],[Med Aide/Tech Hours Contract]]/Table39[[#This Row],[Med Aide/Tech Hours]]</f>
        <v>0</v>
      </c>
      <c r="AP203" s="1" t="s">
        <v>201</v>
      </c>
      <c r="AQ203" s="1">
        <v>4</v>
      </c>
    </row>
    <row r="204" spans="1:43" x14ac:dyDescent="0.2">
      <c r="A204" s="1" t="s">
        <v>407</v>
      </c>
      <c r="B204" s="1" t="s">
        <v>612</v>
      </c>
      <c r="C204" s="1" t="s">
        <v>888</v>
      </c>
      <c r="D204" s="1" t="s">
        <v>1044</v>
      </c>
      <c r="E204" s="3">
        <v>70.777777777777771</v>
      </c>
      <c r="F204" s="3">
        <f t="shared" si="11"/>
        <v>261.86855555555553</v>
      </c>
      <c r="G204" s="3">
        <f>SUM(Table39[[#This Row],[RN Hours Contract (W/ Admin, DON)]], Table39[[#This Row],[LPN Contract Hours (w/ Admin)]], Table39[[#This Row],[CNA/NA/Med Aide Contract Hours]])</f>
        <v>43.792999999999985</v>
      </c>
      <c r="H204" s="4">
        <f>Table39[[#This Row],[Total Contract Hours]]/Table39[[#This Row],[Total Hours Nurse Staffing]]</f>
        <v>0.16723275502510374</v>
      </c>
      <c r="I204" s="3">
        <f>SUM(Table39[[#This Row],[RN Hours]], Table39[[#This Row],[RN Admin Hours]], Table39[[#This Row],[RN DON Hours]])</f>
        <v>22.643333333333338</v>
      </c>
      <c r="J204" s="3">
        <f t="shared" si="12"/>
        <v>1.63</v>
      </c>
      <c r="K204" s="4">
        <f>Table39[[#This Row],[RN Hours Contract (W/ Admin, DON)]]/Table39[[#This Row],[RN Hours (w/ Admin, DON)]]</f>
        <v>7.1985867805093459E-2</v>
      </c>
      <c r="L204" s="3">
        <v>8.86</v>
      </c>
      <c r="M204" s="3">
        <v>1.63</v>
      </c>
      <c r="N204" s="4">
        <f>Table39[[#This Row],[RN Hours Contract]]/Table39[[#This Row],[RN Hours]]</f>
        <v>0.18397291196388263</v>
      </c>
      <c r="O204" s="3">
        <v>8.3066666666666702</v>
      </c>
      <c r="P204" s="3">
        <v>0</v>
      </c>
      <c r="Q204" s="4">
        <f>Table39[[#This Row],[RN Admin Hours Contract]]/Table39[[#This Row],[RN Admin Hours]]</f>
        <v>0</v>
      </c>
      <c r="R204" s="3">
        <v>5.4766666666666675</v>
      </c>
      <c r="S204" s="3">
        <v>0</v>
      </c>
      <c r="T204" s="4">
        <f>Table39[[#This Row],[RN DON Hours Contract]]/Table39[[#This Row],[RN DON Hours]]</f>
        <v>0</v>
      </c>
      <c r="U204" s="3">
        <f>SUM(Table39[[#This Row],[LPN Hours]], Table39[[#This Row],[LPN Admin Hours]])</f>
        <v>60.262888888888888</v>
      </c>
      <c r="V204" s="3">
        <f>Table39[[#This Row],[LPN Hours Contract]]+Table39[[#This Row],[LPN Admin Hours Contract]]</f>
        <v>21.79955555555555</v>
      </c>
      <c r="W204" s="4">
        <f t="shared" si="13"/>
        <v>0.36174096458848815</v>
      </c>
      <c r="X204" s="3">
        <v>60.262888888888888</v>
      </c>
      <c r="Y204" s="3">
        <v>21.79955555555555</v>
      </c>
      <c r="Z204" s="4">
        <f>Table39[[#This Row],[LPN Hours Contract]]/Table39[[#This Row],[LPN Hours]]</f>
        <v>0.36174096458848815</v>
      </c>
      <c r="AA204" s="3">
        <v>0</v>
      </c>
      <c r="AB204" s="3">
        <v>0</v>
      </c>
      <c r="AC204" s="4">
        <v>0</v>
      </c>
      <c r="AD204" s="3">
        <f>SUM(Table39[[#This Row],[CNA Hours]], Table39[[#This Row],[NA in Training Hours]], Table39[[#This Row],[Med Aide/Tech Hours]])</f>
        <v>178.96233333333333</v>
      </c>
      <c r="AE204" s="3">
        <f>SUM(Table39[[#This Row],[CNA Hours Contract]], Table39[[#This Row],[NA in Training Hours Contract]], Table39[[#This Row],[Med Aide/Tech Hours Contract]])</f>
        <v>20.363444444444436</v>
      </c>
      <c r="AF204" s="4">
        <f>Table39[[#This Row],[CNA/NA/Med Aide Contract Hours]]/Table39[[#This Row],[Total CNA, NA in Training, Med Aide/Tech Hours]]</f>
        <v>0.11378620330410925</v>
      </c>
      <c r="AG204" s="3">
        <v>138.86566666666667</v>
      </c>
      <c r="AH204" s="3">
        <v>20.363444444444436</v>
      </c>
      <c r="AI204" s="4">
        <f>Table39[[#This Row],[CNA Hours Contract]]/Table39[[#This Row],[CNA Hours]]</f>
        <v>0.14664131842844116</v>
      </c>
      <c r="AJ204" s="3">
        <v>13.638888888888884</v>
      </c>
      <c r="AK204" s="3">
        <v>0</v>
      </c>
      <c r="AL204" s="4">
        <f>Table39[[#This Row],[NA in Training Hours Contract]]/Table39[[#This Row],[NA in Training Hours]]</f>
        <v>0</v>
      </c>
      <c r="AM204" s="3">
        <v>26.457777777777775</v>
      </c>
      <c r="AN204" s="3">
        <v>0</v>
      </c>
      <c r="AO204" s="4">
        <f>Table39[[#This Row],[Med Aide/Tech Hours Contract]]/Table39[[#This Row],[Med Aide/Tech Hours]]</f>
        <v>0</v>
      </c>
      <c r="AP204" s="1" t="s">
        <v>202</v>
      </c>
      <c r="AQ204" s="1">
        <v>4</v>
      </c>
    </row>
    <row r="205" spans="1:43" x14ac:dyDescent="0.2">
      <c r="A205" s="1" t="s">
        <v>407</v>
      </c>
      <c r="B205" s="1" t="s">
        <v>613</v>
      </c>
      <c r="C205" s="1" t="s">
        <v>908</v>
      </c>
      <c r="D205" s="1" t="s">
        <v>1036</v>
      </c>
      <c r="E205" s="3">
        <v>70.522222222222226</v>
      </c>
      <c r="F205" s="3">
        <f t="shared" si="11"/>
        <v>285.88088888888888</v>
      </c>
      <c r="G205" s="3">
        <f>SUM(Table39[[#This Row],[RN Hours Contract (W/ Admin, DON)]], Table39[[#This Row],[LPN Contract Hours (w/ Admin)]], Table39[[#This Row],[CNA/NA/Med Aide Contract Hours]])</f>
        <v>146.09422222222224</v>
      </c>
      <c r="H205" s="4">
        <f>Table39[[#This Row],[Total Contract Hours]]/Table39[[#This Row],[Total Hours Nurse Staffing]]</f>
        <v>0.51103178946321093</v>
      </c>
      <c r="I205" s="3">
        <f>SUM(Table39[[#This Row],[RN Hours]], Table39[[#This Row],[RN Admin Hours]], Table39[[#This Row],[RN DON Hours]])</f>
        <v>56.300555555555562</v>
      </c>
      <c r="J205" s="3">
        <f t="shared" si="12"/>
        <v>11.886666666666667</v>
      </c>
      <c r="K205" s="4">
        <f>Table39[[#This Row],[RN Hours Contract (W/ Admin, DON)]]/Table39[[#This Row],[RN Hours (w/ Admin, DON)]]</f>
        <v>0.21112876328435676</v>
      </c>
      <c r="L205" s="3">
        <v>30.056111111111115</v>
      </c>
      <c r="M205" s="3">
        <v>9.1366666666666667</v>
      </c>
      <c r="N205" s="4">
        <f>Table39[[#This Row],[RN Hours Contract]]/Table39[[#This Row],[RN Hours]]</f>
        <v>0.30398698730152857</v>
      </c>
      <c r="O205" s="3">
        <v>18.244444444444444</v>
      </c>
      <c r="P205" s="3">
        <v>0.35</v>
      </c>
      <c r="Q205" s="4">
        <f>Table39[[#This Row],[RN Admin Hours Contract]]/Table39[[#This Row],[RN Admin Hours]]</f>
        <v>1.9183922046285017E-2</v>
      </c>
      <c r="R205" s="3">
        <v>8</v>
      </c>
      <c r="S205" s="3">
        <v>2.4</v>
      </c>
      <c r="T205" s="4">
        <f>Table39[[#This Row],[RN DON Hours Contract]]/Table39[[#This Row],[RN DON Hours]]</f>
        <v>0.3</v>
      </c>
      <c r="U205" s="3">
        <f>SUM(Table39[[#This Row],[LPN Hours]], Table39[[#This Row],[LPN Admin Hours]])</f>
        <v>88.314444444444447</v>
      </c>
      <c r="V205" s="3">
        <f>Table39[[#This Row],[LPN Hours Contract]]+Table39[[#This Row],[LPN Admin Hours Contract]]</f>
        <v>52.814444444444469</v>
      </c>
      <c r="W205" s="4">
        <f t="shared" si="13"/>
        <v>0.59802725111030053</v>
      </c>
      <c r="X205" s="3">
        <v>81.00333333333333</v>
      </c>
      <c r="Y205" s="3">
        <v>52.814444444444469</v>
      </c>
      <c r="Z205" s="4">
        <f>Table39[[#This Row],[LPN Hours Contract]]/Table39[[#This Row],[LPN Hours]]</f>
        <v>0.65200334691302175</v>
      </c>
      <c r="AA205" s="3">
        <v>7.3111111111111109</v>
      </c>
      <c r="AB205" s="3">
        <v>0</v>
      </c>
      <c r="AC205" s="4">
        <f>Table39[[#This Row],[LPN Admin Hours Contract]]/Table39[[#This Row],[LPN Admin Hours]]</f>
        <v>0</v>
      </c>
      <c r="AD205" s="3">
        <f>SUM(Table39[[#This Row],[CNA Hours]], Table39[[#This Row],[NA in Training Hours]], Table39[[#This Row],[Med Aide/Tech Hours]])</f>
        <v>141.2658888888889</v>
      </c>
      <c r="AE205" s="3">
        <f>SUM(Table39[[#This Row],[CNA Hours Contract]], Table39[[#This Row],[NA in Training Hours Contract]], Table39[[#This Row],[Med Aide/Tech Hours Contract]])</f>
        <v>81.393111111111111</v>
      </c>
      <c r="AF205" s="4">
        <f>Table39[[#This Row],[CNA/NA/Med Aide Contract Hours]]/Table39[[#This Row],[Total CNA, NA in Training, Med Aide/Tech Hours]]</f>
        <v>0.57616960294731834</v>
      </c>
      <c r="AG205" s="3">
        <v>141.2658888888889</v>
      </c>
      <c r="AH205" s="3">
        <v>81.393111111111111</v>
      </c>
      <c r="AI205" s="4">
        <f>Table39[[#This Row],[CNA Hours Contract]]/Table39[[#This Row],[CNA Hours]]</f>
        <v>0.57616960294731834</v>
      </c>
      <c r="AJ205" s="3">
        <v>0</v>
      </c>
      <c r="AK205" s="3">
        <v>0</v>
      </c>
      <c r="AL205" s="4">
        <v>0</v>
      </c>
      <c r="AM205" s="3">
        <v>0</v>
      </c>
      <c r="AN205" s="3">
        <v>0</v>
      </c>
      <c r="AO205" s="4">
        <v>0</v>
      </c>
      <c r="AP205" s="1" t="s">
        <v>203</v>
      </c>
      <c r="AQ205" s="1">
        <v>4</v>
      </c>
    </row>
    <row r="206" spans="1:43" x14ac:dyDescent="0.2">
      <c r="A206" s="1" t="s">
        <v>407</v>
      </c>
      <c r="B206" s="1" t="s">
        <v>614</v>
      </c>
      <c r="C206" s="1" t="s">
        <v>819</v>
      </c>
      <c r="D206" s="1" t="s">
        <v>1099</v>
      </c>
      <c r="E206" s="3">
        <v>54.2</v>
      </c>
      <c r="F206" s="3">
        <f t="shared" si="11"/>
        <v>198.76188888888888</v>
      </c>
      <c r="G206" s="3">
        <f>SUM(Table39[[#This Row],[RN Hours Contract (W/ Admin, DON)]], Table39[[#This Row],[LPN Contract Hours (w/ Admin)]], Table39[[#This Row],[CNA/NA/Med Aide Contract Hours]])</f>
        <v>12.944444444444445</v>
      </c>
      <c r="H206" s="4">
        <f>Table39[[#This Row],[Total Contract Hours]]/Table39[[#This Row],[Total Hours Nurse Staffing]]</f>
        <v>6.5125384533252242E-2</v>
      </c>
      <c r="I206" s="3">
        <f>SUM(Table39[[#This Row],[RN Hours]], Table39[[#This Row],[RN Admin Hours]], Table39[[#This Row],[RN DON Hours]])</f>
        <v>18.050777777777778</v>
      </c>
      <c r="J206" s="3">
        <f t="shared" si="12"/>
        <v>0</v>
      </c>
      <c r="K206" s="4">
        <f>Table39[[#This Row],[RN Hours Contract (W/ Admin, DON)]]/Table39[[#This Row],[RN Hours (w/ Admin, DON)]]</f>
        <v>0</v>
      </c>
      <c r="L206" s="3">
        <v>13.353555555555555</v>
      </c>
      <c r="M206" s="3">
        <v>0</v>
      </c>
      <c r="N206" s="4">
        <f>Table39[[#This Row],[RN Hours Contract]]/Table39[[#This Row],[RN Hours]]</f>
        <v>0</v>
      </c>
      <c r="O206" s="3">
        <v>1.7638888888888888</v>
      </c>
      <c r="P206" s="3">
        <v>0</v>
      </c>
      <c r="Q206" s="4">
        <f>Table39[[#This Row],[RN Admin Hours Contract]]/Table39[[#This Row],[RN Admin Hours]]</f>
        <v>0</v>
      </c>
      <c r="R206" s="3">
        <v>2.9333333333333331</v>
      </c>
      <c r="S206" s="3">
        <v>0</v>
      </c>
      <c r="T206" s="4">
        <f>Table39[[#This Row],[RN DON Hours Contract]]/Table39[[#This Row],[RN DON Hours]]</f>
        <v>0</v>
      </c>
      <c r="U206" s="3">
        <f>SUM(Table39[[#This Row],[LPN Hours]], Table39[[#This Row],[LPN Admin Hours]])</f>
        <v>72.575888888888883</v>
      </c>
      <c r="V206" s="3">
        <f>Table39[[#This Row],[LPN Hours Contract]]+Table39[[#This Row],[LPN Admin Hours Contract]]</f>
        <v>0</v>
      </c>
      <c r="W206" s="4">
        <f t="shared" si="13"/>
        <v>0</v>
      </c>
      <c r="X206" s="3">
        <v>65.448111111111103</v>
      </c>
      <c r="Y206" s="3">
        <v>0</v>
      </c>
      <c r="Z206" s="4">
        <f>Table39[[#This Row],[LPN Hours Contract]]/Table39[[#This Row],[LPN Hours]]</f>
        <v>0</v>
      </c>
      <c r="AA206" s="3">
        <v>7.1277777777777782</v>
      </c>
      <c r="AB206" s="3">
        <v>0</v>
      </c>
      <c r="AC206" s="4">
        <f>Table39[[#This Row],[LPN Admin Hours Contract]]/Table39[[#This Row],[LPN Admin Hours]]</f>
        <v>0</v>
      </c>
      <c r="AD206" s="3">
        <f>SUM(Table39[[#This Row],[CNA Hours]], Table39[[#This Row],[NA in Training Hours]], Table39[[#This Row],[Med Aide/Tech Hours]])</f>
        <v>108.13522222222221</v>
      </c>
      <c r="AE206" s="3">
        <f>SUM(Table39[[#This Row],[CNA Hours Contract]], Table39[[#This Row],[NA in Training Hours Contract]], Table39[[#This Row],[Med Aide/Tech Hours Contract]])</f>
        <v>12.944444444444445</v>
      </c>
      <c r="AF206" s="4">
        <f>Table39[[#This Row],[CNA/NA/Med Aide Contract Hours]]/Table39[[#This Row],[Total CNA, NA in Training, Med Aide/Tech Hours]]</f>
        <v>0.11970608815916699</v>
      </c>
      <c r="AG206" s="3">
        <v>97.537999999999997</v>
      </c>
      <c r="AH206" s="3">
        <v>12.944444444444445</v>
      </c>
      <c r="AI206" s="4">
        <f>Table39[[#This Row],[CNA Hours Contract]]/Table39[[#This Row],[CNA Hours]]</f>
        <v>0.13271180918661901</v>
      </c>
      <c r="AJ206" s="3">
        <v>0</v>
      </c>
      <c r="AK206" s="3">
        <v>0</v>
      </c>
      <c r="AL206" s="4">
        <v>0</v>
      </c>
      <c r="AM206" s="3">
        <v>10.597222222222221</v>
      </c>
      <c r="AN206" s="3">
        <v>0</v>
      </c>
      <c r="AO206" s="4">
        <f>Table39[[#This Row],[Med Aide/Tech Hours Contract]]/Table39[[#This Row],[Med Aide/Tech Hours]]</f>
        <v>0</v>
      </c>
      <c r="AP206" s="1" t="s">
        <v>204</v>
      </c>
      <c r="AQ206" s="1">
        <v>4</v>
      </c>
    </row>
    <row r="207" spans="1:43" x14ac:dyDescent="0.2">
      <c r="A207" s="1" t="s">
        <v>407</v>
      </c>
      <c r="B207" s="1" t="s">
        <v>615</v>
      </c>
      <c r="C207" s="1" t="s">
        <v>855</v>
      </c>
      <c r="D207" s="1" t="s">
        <v>1057</v>
      </c>
      <c r="E207" s="3">
        <v>70.044444444444451</v>
      </c>
      <c r="F207" s="3">
        <f t="shared" si="11"/>
        <v>278.54200000000003</v>
      </c>
      <c r="G207" s="3">
        <f>SUM(Table39[[#This Row],[RN Hours Contract (W/ Admin, DON)]], Table39[[#This Row],[LPN Contract Hours (w/ Admin)]], Table39[[#This Row],[CNA/NA/Med Aide Contract Hours]])</f>
        <v>0</v>
      </c>
      <c r="H207" s="4">
        <f>Table39[[#This Row],[Total Contract Hours]]/Table39[[#This Row],[Total Hours Nurse Staffing]]</f>
        <v>0</v>
      </c>
      <c r="I207" s="3">
        <f>SUM(Table39[[#This Row],[RN Hours]], Table39[[#This Row],[RN Admin Hours]], Table39[[#This Row],[RN DON Hours]])</f>
        <v>25.158333333333331</v>
      </c>
      <c r="J207" s="3">
        <f t="shared" si="12"/>
        <v>0</v>
      </c>
      <c r="K207" s="4">
        <f>Table39[[#This Row],[RN Hours Contract (W/ Admin, DON)]]/Table39[[#This Row],[RN Hours (w/ Admin, DON)]]</f>
        <v>0</v>
      </c>
      <c r="L207" s="3">
        <v>15.91388888888889</v>
      </c>
      <c r="M207" s="3">
        <v>0</v>
      </c>
      <c r="N207" s="4">
        <f>Table39[[#This Row],[RN Hours Contract]]/Table39[[#This Row],[RN Hours]]</f>
        <v>0</v>
      </c>
      <c r="O207" s="3">
        <v>5.6888888888888891</v>
      </c>
      <c r="P207" s="3">
        <v>0</v>
      </c>
      <c r="Q207" s="4">
        <f>Table39[[#This Row],[RN Admin Hours Contract]]/Table39[[#This Row],[RN Admin Hours]]</f>
        <v>0</v>
      </c>
      <c r="R207" s="3">
        <v>3.5555555555555554</v>
      </c>
      <c r="S207" s="3">
        <v>0</v>
      </c>
      <c r="T207" s="4">
        <f>Table39[[#This Row],[RN DON Hours Contract]]/Table39[[#This Row],[RN DON Hours]]</f>
        <v>0</v>
      </c>
      <c r="U207" s="3">
        <f>SUM(Table39[[#This Row],[LPN Hours]], Table39[[#This Row],[LPN Admin Hours]])</f>
        <v>85.194444444444443</v>
      </c>
      <c r="V207" s="3">
        <f>Table39[[#This Row],[LPN Hours Contract]]+Table39[[#This Row],[LPN Admin Hours Contract]]</f>
        <v>0</v>
      </c>
      <c r="W207" s="4">
        <f t="shared" si="13"/>
        <v>0</v>
      </c>
      <c r="X207" s="3">
        <v>85.194444444444443</v>
      </c>
      <c r="Y207" s="3">
        <v>0</v>
      </c>
      <c r="Z207" s="4">
        <f>Table39[[#This Row],[LPN Hours Contract]]/Table39[[#This Row],[LPN Hours]]</f>
        <v>0</v>
      </c>
      <c r="AA207" s="3">
        <v>0</v>
      </c>
      <c r="AB207" s="3">
        <v>0</v>
      </c>
      <c r="AC207" s="4">
        <v>0</v>
      </c>
      <c r="AD207" s="3">
        <f>SUM(Table39[[#This Row],[CNA Hours]], Table39[[#This Row],[NA in Training Hours]], Table39[[#This Row],[Med Aide/Tech Hours]])</f>
        <v>168.18922222222224</v>
      </c>
      <c r="AE207" s="3">
        <f>SUM(Table39[[#This Row],[CNA Hours Contract]], Table39[[#This Row],[NA in Training Hours Contract]], Table39[[#This Row],[Med Aide/Tech Hours Contract]])</f>
        <v>0</v>
      </c>
      <c r="AF207" s="4">
        <f>Table39[[#This Row],[CNA/NA/Med Aide Contract Hours]]/Table39[[#This Row],[Total CNA, NA in Training, Med Aide/Tech Hours]]</f>
        <v>0</v>
      </c>
      <c r="AG207" s="3">
        <v>168.18922222222224</v>
      </c>
      <c r="AH207" s="3">
        <v>0</v>
      </c>
      <c r="AI207" s="4">
        <f>Table39[[#This Row],[CNA Hours Contract]]/Table39[[#This Row],[CNA Hours]]</f>
        <v>0</v>
      </c>
      <c r="AJ207" s="3">
        <v>0</v>
      </c>
      <c r="AK207" s="3">
        <v>0</v>
      </c>
      <c r="AL207" s="4">
        <v>0</v>
      </c>
      <c r="AM207" s="3">
        <v>0</v>
      </c>
      <c r="AN207" s="3">
        <v>0</v>
      </c>
      <c r="AO207" s="4">
        <v>0</v>
      </c>
      <c r="AP207" s="1" t="s">
        <v>205</v>
      </c>
      <c r="AQ207" s="1">
        <v>4</v>
      </c>
    </row>
    <row r="208" spans="1:43" x14ac:dyDescent="0.2">
      <c r="A208" s="1" t="s">
        <v>407</v>
      </c>
      <c r="B208" s="1" t="s">
        <v>616</v>
      </c>
      <c r="C208" s="1" t="s">
        <v>850</v>
      </c>
      <c r="D208" s="1" t="s">
        <v>1076</v>
      </c>
      <c r="E208" s="3">
        <v>70.400000000000006</v>
      </c>
      <c r="F208" s="3">
        <f t="shared" si="11"/>
        <v>274.63311111111113</v>
      </c>
      <c r="G208" s="3">
        <f>SUM(Table39[[#This Row],[RN Hours Contract (W/ Admin, DON)]], Table39[[#This Row],[LPN Contract Hours (w/ Admin)]], Table39[[#This Row],[CNA/NA/Med Aide Contract Hours]])</f>
        <v>56.347000000000016</v>
      </c>
      <c r="H208" s="4">
        <f>Table39[[#This Row],[Total Contract Hours]]/Table39[[#This Row],[Total Hours Nurse Staffing]]</f>
        <v>0.20517191016054553</v>
      </c>
      <c r="I208" s="3">
        <f>SUM(Table39[[#This Row],[RN Hours]], Table39[[#This Row],[RN Admin Hours]], Table39[[#This Row],[RN DON Hours]])</f>
        <v>34.923333333333332</v>
      </c>
      <c r="J208" s="3">
        <f t="shared" si="12"/>
        <v>0.09</v>
      </c>
      <c r="K208" s="4">
        <f>Table39[[#This Row],[RN Hours Contract (W/ Admin, DON)]]/Table39[[#This Row],[RN Hours (w/ Admin, DON)]]</f>
        <v>2.5770735897680634E-3</v>
      </c>
      <c r="L208" s="3">
        <v>6.884444444444445</v>
      </c>
      <c r="M208" s="3">
        <v>0.09</v>
      </c>
      <c r="N208" s="4">
        <f>Table39[[#This Row],[RN Hours Contract]]/Table39[[#This Row],[RN Hours]]</f>
        <v>1.3072950290510005E-2</v>
      </c>
      <c r="O208" s="3">
        <v>22.883333333333333</v>
      </c>
      <c r="P208" s="3">
        <v>0</v>
      </c>
      <c r="Q208" s="4">
        <f>Table39[[#This Row],[RN Admin Hours Contract]]/Table39[[#This Row],[RN Admin Hours]]</f>
        <v>0</v>
      </c>
      <c r="R208" s="3">
        <v>5.1555555555555559</v>
      </c>
      <c r="S208" s="3">
        <v>0</v>
      </c>
      <c r="T208" s="4">
        <f>Table39[[#This Row],[RN DON Hours Contract]]/Table39[[#This Row],[RN DON Hours]]</f>
        <v>0</v>
      </c>
      <c r="U208" s="3">
        <f>SUM(Table39[[#This Row],[LPN Hours]], Table39[[#This Row],[LPN Admin Hours]])</f>
        <v>91.556555555555562</v>
      </c>
      <c r="V208" s="3">
        <f>Table39[[#This Row],[LPN Hours Contract]]+Table39[[#This Row],[LPN Admin Hours Contract]]</f>
        <v>12.367666666666667</v>
      </c>
      <c r="W208" s="4">
        <f t="shared" si="13"/>
        <v>0.1350822624510169</v>
      </c>
      <c r="X208" s="3">
        <v>80.014888888888891</v>
      </c>
      <c r="Y208" s="3">
        <v>12.367666666666667</v>
      </c>
      <c r="Z208" s="4">
        <f>Table39[[#This Row],[LPN Hours Contract]]/Table39[[#This Row],[LPN Hours]]</f>
        <v>0.15456706668481143</v>
      </c>
      <c r="AA208" s="3">
        <v>11.541666666666666</v>
      </c>
      <c r="AB208" s="3">
        <v>0</v>
      </c>
      <c r="AC208" s="4">
        <f>Table39[[#This Row],[LPN Admin Hours Contract]]/Table39[[#This Row],[LPN Admin Hours]]</f>
        <v>0</v>
      </c>
      <c r="AD208" s="3">
        <f>SUM(Table39[[#This Row],[CNA Hours]], Table39[[#This Row],[NA in Training Hours]], Table39[[#This Row],[Med Aide/Tech Hours]])</f>
        <v>148.15322222222221</v>
      </c>
      <c r="AE208" s="3">
        <f>SUM(Table39[[#This Row],[CNA Hours Contract]], Table39[[#This Row],[NA in Training Hours Contract]], Table39[[#This Row],[Med Aide/Tech Hours Contract]])</f>
        <v>43.889333333333347</v>
      </c>
      <c r="AF208" s="4">
        <f>Table39[[#This Row],[CNA/NA/Med Aide Contract Hours]]/Table39[[#This Row],[Total CNA, NA in Training, Med Aide/Tech Hours]]</f>
        <v>0.2962428536822615</v>
      </c>
      <c r="AG208" s="3">
        <v>144.18377777777778</v>
      </c>
      <c r="AH208" s="3">
        <v>43.889333333333347</v>
      </c>
      <c r="AI208" s="4">
        <f>Table39[[#This Row],[CNA Hours Contract]]/Table39[[#This Row],[CNA Hours]]</f>
        <v>0.3043985530811758</v>
      </c>
      <c r="AJ208" s="3">
        <v>0</v>
      </c>
      <c r="AK208" s="3">
        <v>0</v>
      </c>
      <c r="AL208" s="4">
        <v>0</v>
      </c>
      <c r="AM208" s="3">
        <v>3.9694444444444446</v>
      </c>
      <c r="AN208" s="3">
        <v>0</v>
      </c>
      <c r="AO208" s="4">
        <f>Table39[[#This Row],[Med Aide/Tech Hours Contract]]/Table39[[#This Row],[Med Aide/Tech Hours]]</f>
        <v>0</v>
      </c>
      <c r="AP208" s="1" t="s">
        <v>206</v>
      </c>
      <c r="AQ208" s="1">
        <v>4</v>
      </c>
    </row>
    <row r="209" spans="1:43" x14ac:dyDescent="0.2">
      <c r="A209" s="1" t="s">
        <v>407</v>
      </c>
      <c r="B209" s="1" t="s">
        <v>617</v>
      </c>
      <c r="C209" s="1" t="s">
        <v>829</v>
      </c>
      <c r="D209" s="1" t="s">
        <v>1013</v>
      </c>
      <c r="E209" s="3">
        <v>70.477777777777774</v>
      </c>
      <c r="F209" s="3">
        <f t="shared" si="11"/>
        <v>211.77777777777777</v>
      </c>
      <c r="G209" s="3">
        <f>SUM(Table39[[#This Row],[RN Hours Contract (W/ Admin, DON)]], Table39[[#This Row],[LPN Contract Hours (w/ Admin)]], Table39[[#This Row],[CNA/NA/Med Aide Contract Hours]])</f>
        <v>1.0638888888888889</v>
      </c>
      <c r="H209" s="4">
        <f>Table39[[#This Row],[Total Contract Hours]]/Table39[[#This Row],[Total Hours Nurse Staffing]]</f>
        <v>5.0236096537250785E-3</v>
      </c>
      <c r="I209" s="3">
        <f>SUM(Table39[[#This Row],[RN Hours]], Table39[[#This Row],[RN Admin Hours]], Table39[[#This Row],[RN DON Hours]])</f>
        <v>39.75277777777778</v>
      </c>
      <c r="J209" s="3">
        <f t="shared" si="12"/>
        <v>1.0638888888888889</v>
      </c>
      <c r="K209" s="4">
        <f>Table39[[#This Row],[RN Hours Contract (W/ Admin, DON)]]/Table39[[#This Row],[RN Hours (w/ Admin, DON)]]</f>
        <v>2.676263014464398E-2</v>
      </c>
      <c r="L209" s="3">
        <v>29.413888888888888</v>
      </c>
      <c r="M209" s="3">
        <v>1.0638888888888889</v>
      </c>
      <c r="N209" s="4">
        <f>Table39[[#This Row],[RN Hours Contract]]/Table39[[#This Row],[RN Hours]]</f>
        <v>3.6169609972613093E-2</v>
      </c>
      <c r="O209" s="3">
        <v>5.45</v>
      </c>
      <c r="P209" s="3">
        <v>0</v>
      </c>
      <c r="Q209" s="4">
        <f>Table39[[#This Row],[RN Admin Hours Contract]]/Table39[[#This Row],[RN Admin Hours]]</f>
        <v>0</v>
      </c>
      <c r="R209" s="3">
        <v>4.8888888888888893</v>
      </c>
      <c r="S209" s="3">
        <v>0</v>
      </c>
      <c r="T209" s="4">
        <f>Table39[[#This Row],[RN DON Hours Contract]]/Table39[[#This Row],[RN DON Hours]]</f>
        <v>0</v>
      </c>
      <c r="U209" s="3">
        <f>SUM(Table39[[#This Row],[LPN Hours]], Table39[[#This Row],[LPN Admin Hours]])</f>
        <v>47.336111111111109</v>
      </c>
      <c r="V209" s="3">
        <f>Table39[[#This Row],[LPN Hours Contract]]+Table39[[#This Row],[LPN Admin Hours Contract]]</f>
        <v>0</v>
      </c>
      <c r="W209" s="4">
        <f t="shared" si="13"/>
        <v>0</v>
      </c>
      <c r="X209" s="3">
        <v>47.336111111111109</v>
      </c>
      <c r="Y209" s="3">
        <v>0</v>
      </c>
      <c r="Z209" s="4">
        <f>Table39[[#This Row],[LPN Hours Contract]]/Table39[[#This Row],[LPN Hours]]</f>
        <v>0</v>
      </c>
      <c r="AA209" s="3">
        <v>0</v>
      </c>
      <c r="AB209" s="3">
        <v>0</v>
      </c>
      <c r="AC209" s="4">
        <v>0</v>
      </c>
      <c r="AD209" s="3">
        <f>SUM(Table39[[#This Row],[CNA Hours]], Table39[[#This Row],[NA in Training Hours]], Table39[[#This Row],[Med Aide/Tech Hours]])</f>
        <v>124.68888888888888</v>
      </c>
      <c r="AE209" s="3">
        <f>SUM(Table39[[#This Row],[CNA Hours Contract]], Table39[[#This Row],[NA in Training Hours Contract]], Table39[[#This Row],[Med Aide/Tech Hours Contract]])</f>
        <v>0</v>
      </c>
      <c r="AF209" s="4">
        <f>Table39[[#This Row],[CNA/NA/Med Aide Contract Hours]]/Table39[[#This Row],[Total CNA, NA in Training, Med Aide/Tech Hours]]</f>
        <v>0</v>
      </c>
      <c r="AG209" s="3">
        <v>112.23333333333333</v>
      </c>
      <c r="AH209" s="3">
        <v>0</v>
      </c>
      <c r="AI209" s="4">
        <f>Table39[[#This Row],[CNA Hours Contract]]/Table39[[#This Row],[CNA Hours]]</f>
        <v>0</v>
      </c>
      <c r="AJ209" s="3">
        <v>6.3166666666666664</v>
      </c>
      <c r="AK209" s="3">
        <v>0</v>
      </c>
      <c r="AL209" s="4">
        <f>Table39[[#This Row],[NA in Training Hours Contract]]/Table39[[#This Row],[NA in Training Hours]]</f>
        <v>0</v>
      </c>
      <c r="AM209" s="3">
        <v>6.1388888888888893</v>
      </c>
      <c r="AN209" s="3">
        <v>0</v>
      </c>
      <c r="AO209" s="4">
        <f>Table39[[#This Row],[Med Aide/Tech Hours Contract]]/Table39[[#This Row],[Med Aide/Tech Hours]]</f>
        <v>0</v>
      </c>
      <c r="AP209" s="1" t="s">
        <v>207</v>
      </c>
      <c r="AQ209" s="1">
        <v>4</v>
      </c>
    </row>
    <row r="210" spans="1:43" x14ac:dyDescent="0.2">
      <c r="A210" s="1" t="s">
        <v>407</v>
      </c>
      <c r="B210" s="1" t="s">
        <v>618</v>
      </c>
      <c r="C210" s="1" t="s">
        <v>863</v>
      </c>
      <c r="D210" s="1" t="s">
        <v>1100</v>
      </c>
      <c r="E210" s="3">
        <v>64.988888888888894</v>
      </c>
      <c r="F210" s="3">
        <f t="shared" si="11"/>
        <v>261.57677777777781</v>
      </c>
      <c r="G210" s="3">
        <f>SUM(Table39[[#This Row],[RN Hours Contract (W/ Admin, DON)]], Table39[[#This Row],[LPN Contract Hours (w/ Admin)]], Table39[[#This Row],[CNA/NA/Med Aide Contract Hours]])</f>
        <v>30.1</v>
      </c>
      <c r="H210" s="4">
        <f>Table39[[#This Row],[Total Contract Hours]]/Table39[[#This Row],[Total Hours Nurse Staffing]]</f>
        <v>0.11507137696134255</v>
      </c>
      <c r="I210" s="3">
        <f>SUM(Table39[[#This Row],[RN Hours]], Table39[[#This Row],[RN Admin Hours]], Table39[[#This Row],[RN DON Hours]])</f>
        <v>55.87733333333334</v>
      </c>
      <c r="J210" s="3">
        <f t="shared" si="12"/>
        <v>12.561111111111112</v>
      </c>
      <c r="K210" s="4">
        <f>Table39[[#This Row],[RN Hours Contract (W/ Admin, DON)]]/Table39[[#This Row],[RN Hours (w/ Admin, DON)]]</f>
        <v>0.22479797015685149</v>
      </c>
      <c r="L210" s="3">
        <v>34.167444444444449</v>
      </c>
      <c r="M210" s="3">
        <v>12.561111111111112</v>
      </c>
      <c r="N210" s="4">
        <f>Table39[[#This Row],[RN Hours Contract]]/Table39[[#This Row],[RN Hours]]</f>
        <v>0.36763390752080438</v>
      </c>
      <c r="O210" s="3">
        <v>18.420999999999999</v>
      </c>
      <c r="P210" s="3">
        <v>0</v>
      </c>
      <c r="Q210" s="4">
        <f>Table39[[#This Row],[RN Admin Hours Contract]]/Table39[[#This Row],[RN Admin Hours]]</f>
        <v>0</v>
      </c>
      <c r="R210" s="3">
        <v>3.2888888888888888</v>
      </c>
      <c r="S210" s="3">
        <v>0</v>
      </c>
      <c r="T210" s="4">
        <f>Table39[[#This Row],[RN DON Hours Contract]]/Table39[[#This Row],[RN DON Hours]]</f>
        <v>0</v>
      </c>
      <c r="U210" s="3">
        <f>SUM(Table39[[#This Row],[LPN Hours]], Table39[[#This Row],[LPN Admin Hours]])</f>
        <v>68.365111111111119</v>
      </c>
      <c r="V210" s="3">
        <f>Table39[[#This Row],[LPN Hours Contract]]+Table39[[#This Row],[LPN Admin Hours Contract]]</f>
        <v>3.8333333333333335</v>
      </c>
      <c r="W210" s="4">
        <f t="shared" si="13"/>
        <v>5.6071485455544245E-2</v>
      </c>
      <c r="X210" s="3">
        <v>62.018222222222228</v>
      </c>
      <c r="Y210" s="3">
        <v>3.8333333333333335</v>
      </c>
      <c r="Z210" s="4">
        <f>Table39[[#This Row],[LPN Hours Contract]]/Table39[[#This Row],[LPN Hours]]</f>
        <v>6.180979067084226E-2</v>
      </c>
      <c r="AA210" s="3">
        <v>6.3468888888888895</v>
      </c>
      <c r="AB210" s="3">
        <v>0</v>
      </c>
      <c r="AC210" s="4">
        <f>Table39[[#This Row],[LPN Admin Hours Contract]]/Table39[[#This Row],[LPN Admin Hours]]</f>
        <v>0</v>
      </c>
      <c r="AD210" s="3">
        <f>SUM(Table39[[#This Row],[CNA Hours]], Table39[[#This Row],[NA in Training Hours]], Table39[[#This Row],[Med Aide/Tech Hours]])</f>
        <v>137.33433333333332</v>
      </c>
      <c r="AE210" s="3">
        <f>SUM(Table39[[#This Row],[CNA Hours Contract]], Table39[[#This Row],[NA in Training Hours Contract]], Table39[[#This Row],[Med Aide/Tech Hours Contract]])</f>
        <v>13.705555555555556</v>
      </c>
      <c r="AF210" s="4">
        <f>Table39[[#This Row],[CNA/NA/Med Aide Contract Hours]]/Table39[[#This Row],[Total CNA, NA in Training, Med Aide/Tech Hours]]</f>
        <v>9.9797007950589364E-2</v>
      </c>
      <c r="AG210" s="3">
        <v>128.47044444444444</v>
      </c>
      <c r="AH210" s="3">
        <v>13.705555555555556</v>
      </c>
      <c r="AI210" s="4">
        <f>Table39[[#This Row],[CNA Hours Contract]]/Table39[[#This Row],[CNA Hours]]</f>
        <v>0.10668255733700964</v>
      </c>
      <c r="AJ210" s="3">
        <v>0</v>
      </c>
      <c r="AK210" s="3">
        <v>0</v>
      </c>
      <c r="AL210" s="4">
        <v>0</v>
      </c>
      <c r="AM210" s="3">
        <v>8.8638888888888889</v>
      </c>
      <c r="AN210" s="3">
        <v>0</v>
      </c>
      <c r="AO210" s="4">
        <f>Table39[[#This Row],[Med Aide/Tech Hours Contract]]/Table39[[#This Row],[Med Aide/Tech Hours]]</f>
        <v>0</v>
      </c>
      <c r="AP210" s="1" t="s">
        <v>208</v>
      </c>
      <c r="AQ210" s="1">
        <v>4</v>
      </c>
    </row>
    <row r="211" spans="1:43" x14ac:dyDescent="0.2">
      <c r="A211" s="1" t="s">
        <v>407</v>
      </c>
      <c r="B211" s="1" t="s">
        <v>619</v>
      </c>
      <c r="C211" s="1" t="s">
        <v>908</v>
      </c>
      <c r="D211" s="1" t="s">
        <v>1036</v>
      </c>
      <c r="E211" s="3">
        <v>71.811111111111117</v>
      </c>
      <c r="F211" s="3">
        <f t="shared" si="11"/>
        <v>309.56533333333334</v>
      </c>
      <c r="G211" s="3">
        <f>SUM(Table39[[#This Row],[RN Hours Contract (W/ Admin, DON)]], Table39[[#This Row],[LPN Contract Hours (w/ Admin)]], Table39[[#This Row],[CNA/NA/Med Aide Contract Hours]])</f>
        <v>21.77022222222222</v>
      </c>
      <c r="H211" s="4">
        <f>Table39[[#This Row],[Total Contract Hours]]/Table39[[#This Row],[Total Hours Nurse Staffing]]</f>
        <v>7.0325129715931425E-2</v>
      </c>
      <c r="I211" s="3">
        <f>SUM(Table39[[#This Row],[RN Hours]], Table39[[#This Row],[RN Admin Hours]], Table39[[#This Row],[RN DON Hours]])</f>
        <v>58.825333333333333</v>
      </c>
      <c r="J211" s="3">
        <f t="shared" si="12"/>
        <v>0.91322222222222238</v>
      </c>
      <c r="K211" s="4">
        <f>Table39[[#This Row],[RN Hours Contract (W/ Admin, DON)]]/Table39[[#This Row],[RN Hours (w/ Admin, DON)]]</f>
        <v>1.5524301699192338E-2</v>
      </c>
      <c r="L211" s="3">
        <v>40.474333333333334</v>
      </c>
      <c r="M211" s="3">
        <v>0.91322222222222238</v>
      </c>
      <c r="N211" s="4">
        <f>Table39[[#This Row],[RN Hours Contract]]/Table39[[#This Row],[RN Hours]]</f>
        <v>2.2562996027660879E-2</v>
      </c>
      <c r="O211" s="3">
        <v>12.750999999999999</v>
      </c>
      <c r="P211" s="3">
        <v>0</v>
      </c>
      <c r="Q211" s="4">
        <f>Table39[[#This Row],[RN Admin Hours Contract]]/Table39[[#This Row],[RN Admin Hours]]</f>
        <v>0</v>
      </c>
      <c r="R211" s="3">
        <v>5.6</v>
      </c>
      <c r="S211" s="3">
        <v>0</v>
      </c>
      <c r="T211" s="4">
        <f>Table39[[#This Row],[RN DON Hours Contract]]/Table39[[#This Row],[RN DON Hours]]</f>
        <v>0</v>
      </c>
      <c r="U211" s="3">
        <f>SUM(Table39[[#This Row],[LPN Hours]], Table39[[#This Row],[LPN Admin Hours]])</f>
        <v>70.252111111111105</v>
      </c>
      <c r="V211" s="3">
        <f>Table39[[#This Row],[LPN Hours Contract]]+Table39[[#This Row],[LPN Admin Hours Contract]]</f>
        <v>0.55933333333333335</v>
      </c>
      <c r="W211" s="4">
        <f t="shared" si="13"/>
        <v>7.9618010688488616E-3</v>
      </c>
      <c r="X211" s="3">
        <v>70.252111111111105</v>
      </c>
      <c r="Y211" s="3">
        <v>0.55933333333333335</v>
      </c>
      <c r="Z211" s="4">
        <f>Table39[[#This Row],[LPN Hours Contract]]/Table39[[#This Row],[LPN Hours]]</f>
        <v>7.9618010688488616E-3</v>
      </c>
      <c r="AA211" s="3">
        <v>0</v>
      </c>
      <c r="AB211" s="3">
        <v>0</v>
      </c>
      <c r="AC211" s="4">
        <v>0</v>
      </c>
      <c r="AD211" s="3">
        <f>SUM(Table39[[#This Row],[CNA Hours]], Table39[[#This Row],[NA in Training Hours]], Table39[[#This Row],[Med Aide/Tech Hours]])</f>
        <v>180.48788888888888</v>
      </c>
      <c r="AE211" s="3">
        <f>SUM(Table39[[#This Row],[CNA Hours Contract]], Table39[[#This Row],[NA in Training Hours Contract]], Table39[[#This Row],[Med Aide/Tech Hours Contract]])</f>
        <v>20.297666666666665</v>
      </c>
      <c r="AF211" s="4">
        <f>Table39[[#This Row],[CNA/NA/Med Aide Contract Hours]]/Table39[[#This Row],[Total CNA, NA in Training, Med Aide/Tech Hours]]</f>
        <v>0.11245999269880219</v>
      </c>
      <c r="AG211" s="3">
        <v>180.48788888888888</v>
      </c>
      <c r="AH211" s="3">
        <v>20.297666666666665</v>
      </c>
      <c r="AI211" s="4">
        <f>Table39[[#This Row],[CNA Hours Contract]]/Table39[[#This Row],[CNA Hours]]</f>
        <v>0.11245999269880219</v>
      </c>
      <c r="AJ211" s="3">
        <v>0</v>
      </c>
      <c r="AK211" s="3">
        <v>0</v>
      </c>
      <c r="AL211" s="4">
        <v>0</v>
      </c>
      <c r="AM211" s="3">
        <v>0</v>
      </c>
      <c r="AN211" s="3">
        <v>0</v>
      </c>
      <c r="AO211" s="4">
        <v>0</v>
      </c>
      <c r="AP211" s="1" t="s">
        <v>209</v>
      </c>
      <c r="AQ211" s="1">
        <v>4</v>
      </c>
    </row>
    <row r="212" spans="1:43" x14ac:dyDescent="0.2">
      <c r="A212" s="1" t="s">
        <v>407</v>
      </c>
      <c r="B212" s="1" t="s">
        <v>620</v>
      </c>
      <c r="C212" s="1" t="s">
        <v>960</v>
      </c>
      <c r="D212" s="1" t="s">
        <v>1067</v>
      </c>
      <c r="E212" s="3">
        <v>56.422222222222224</v>
      </c>
      <c r="F212" s="3">
        <f t="shared" si="11"/>
        <v>225.32344444444445</v>
      </c>
      <c r="G212" s="3">
        <f>SUM(Table39[[#This Row],[RN Hours Contract (W/ Admin, DON)]], Table39[[#This Row],[LPN Contract Hours (w/ Admin)]], Table39[[#This Row],[CNA/NA/Med Aide Contract Hours]])</f>
        <v>49.137333333333345</v>
      </c>
      <c r="H212" s="4">
        <f>Table39[[#This Row],[Total Contract Hours]]/Table39[[#This Row],[Total Hours Nurse Staffing]]</f>
        <v>0.21807465909499979</v>
      </c>
      <c r="I212" s="3">
        <f>SUM(Table39[[#This Row],[RN Hours]], Table39[[#This Row],[RN Admin Hours]], Table39[[#This Row],[RN DON Hours]])</f>
        <v>33.866666666666667</v>
      </c>
      <c r="J212" s="3">
        <f t="shared" si="12"/>
        <v>0.42777777777777776</v>
      </c>
      <c r="K212" s="4">
        <f>Table39[[#This Row],[RN Hours Contract (W/ Admin, DON)]]/Table39[[#This Row],[RN Hours (w/ Admin, DON)]]</f>
        <v>1.2631233595800524E-2</v>
      </c>
      <c r="L212" s="3">
        <v>18.133333333333333</v>
      </c>
      <c r="M212" s="3">
        <v>0.42777777777777776</v>
      </c>
      <c r="N212" s="4">
        <f>Table39[[#This Row],[RN Hours Contract]]/Table39[[#This Row],[RN Hours]]</f>
        <v>2.3590686274509803E-2</v>
      </c>
      <c r="O212" s="3">
        <v>10.577777777777778</v>
      </c>
      <c r="P212" s="3">
        <v>0</v>
      </c>
      <c r="Q212" s="4">
        <f>Table39[[#This Row],[RN Admin Hours Contract]]/Table39[[#This Row],[RN Admin Hours]]</f>
        <v>0</v>
      </c>
      <c r="R212" s="3">
        <v>5.1555555555555559</v>
      </c>
      <c r="S212" s="3">
        <v>0</v>
      </c>
      <c r="T212" s="4">
        <f>Table39[[#This Row],[RN DON Hours Contract]]/Table39[[#This Row],[RN DON Hours]]</f>
        <v>0</v>
      </c>
      <c r="U212" s="3">
        <f>SUM(Table39[[#This Row],[LPN Hours]], Table39[[#This Row],[LPN Admin Hours]])</f>
        <v>54.768111111111111</v>
      </c>
      <c r="V212" s="3">
        <f>Table39[[#This Row],[LPN Hours Contract]]+Table39[[#This Row],[LPN Admin Hours Contract]]</f>
        <v>15.509777777777781</v>
      </c>
      <c r="W212" s="4">
        <f t="shared" si="13"/>
        <v>0.28318993412630633</v>
      </c>
      <c r="X212" s="3">
        <v>46.907000000000004</v>
      </c>
      <c r="Y212" s="3">
        <v>15.509777777777781</v>
      </c>
      <c r="Z212" s="4">
        <f>Table39[[#This Row],[LPN Hours Contract]]/Table39[[#This Row],[LPN Hours]]</f>
        <v>0.33064953584279061</v>
      </c>
      <c r="AA212" s="3">
        <v>7.8611111111111107</v>
      </c>
      <c r="AB212" s="3">
        <v>0</v>
      </c>
      <c r="AC212" s="4">
        <f>Table39[[#This Row],[LPN Admin Hours Contract]]/Table39[[#This Row],[LPN Admin Hours]]</f>
        <v>0</v>
      </c>
      <c r="AD212" s="3">
        <f>SUM(Table39[[#This Row],[CNA Hours]], Table39[[#This Row],[NA in Training Hours]], Table39[[#This Row],[Med Aide/Tech Hours]])</f>
        <v>136.68866666666668</v>
      </c>
      <c r="AE212" s="3">
        <f>SUM(Table39[[#This Row],[CNA Hours Contract]], Table39[[#This Row],[NA in Training Hours Contract]], Table39[[#This Row],[Med Aide/Tech Hours Contract]])</f>
        <v>33.199777777777783</v>
      </c>
      <c r="AF212" s="4">
        <f>Table39[[#This Row],[CNA/NA/Med Aide Contract Hours]]/Table39[[#This Row],[Total CNA, NA in Training, Med Aide/Tech Hours]]</f>
        <v>0.24288610451325723</v>
      </c>
      <c r="AG212" s="3">
        <v>119.172</v>
      </c>
      <c r="AH212" s="3">
        <v>33.199777777777783</v>
      </c>
      <c r="AI212" s="4">
        <f>Table39[[#This Row],[CNA Hours Contract]]/Table39[[#This Row],[CNA Hours]]</f>
        <v>0.27858706556722873</v>
      </c>
      <c r="AJ212" s="3">
        <v>0.50555555555555554</v>
      </c>
      <c r="AK212" s="3">
        <v>0</v>
      </c>
      <c r="AL212" s="4">
        <f>Table39[[#This Row],[NA in Training Hours Contract]]/Table39[[#This Row],[NA in Training Hours]]</f>
        <v>0</v>
      </c>
      <c r="AM212" s="3">
        <v>17.011111111111113</v>
      </c>
      <c r="AN212" s="3">
        <v>0</v>
      </c>
      <c r="AO212" s="4">
        <f>Table39[[#This Row],[Med Aide/Tech Hours Contract]]/Table39[[#This Row],[Med Aide/Tech Hours]]</f>
        <v>0</v>
      </c>
      <c r="AP212" s="1" t="s">
        <v>210</v>
      </c>
      <c r="AQ212" s="1">
        <v>4</v>
      </c>
    </row>
    <row r="213" spans="1:43" x14ac:dyDescent="0.2">
      <c r="A213" s="1" t="s">
        <v>407</v>
      </c>
      <c r="B213" s="1" t="s">
        <v>621</v>
      </c>
      <c r="C213" s="1" t="s">
        <v>883</v>
      </c>
      <c r="D213" s="1" t="s">
        <v>1046</v>
      </c>
      <c r="E213" s="3">
        <v>8.6</v>
      </c>
      <c r="F213" s="3">
        <f t="shared" si="11"/>
        <v>44.082555555555551</v>
      </c>
      <c r="G213" s="3">
        <f>SUM(Table39[[#This Row],[RN Hours Contract (W/ Admin, DON)]], Table39[[#This Row],[LPN Contract Hours (w/ Admin)]], Table39[[#This Row],[CNA/NA/Med Aide Contract Hours]])</f>
        <v>5.1888888888888887E-2</v>
      </c>
      <c r="H213" s="4">
        <f>Table39[[#This Row],[Total Contract Hours]]/Table39[[#This Row],[Total Hours Nurse Staffing]]</f>
        <v>1.1770844098068524E-3</v>
      </c>
      <c r="I213" s="3">
        <f>SUM(Table39[[#This Row],[RN Hours]], Table39[[#This Row],[RN Admin Hours]], Table39[[#This Row],[RN DON Hours]])</f>
        <v>7.5698888888888884</v>
      </c>
      <c r="J213" s="3">
        <f t="shared" si="12"/>
        <v>0</v>
      </c>
      <c r="K213" s="4">
        <f>Table39[[#This Row],[RN Hours Contract (W/ Admin, DON)]]/Table39[[#This Row],[RN Hours (w/ Admin, DON)]]</f>
        <v>0</v>
      </c>
      <c r="L213" s="3">
        <v>4.8055555555555554</v>
      </c>
      <c r="M213" s="3">
        <v>0</v>
      </c>
      <c r="N213" s="4">
        <f>Table39[[#This Row],[RN Hours Contract]]/Table39[[#This Row],[RN Hours]]</f>
        <v>0</v>
      </c>
      <c r="O213" s="3">
        <v>1.8512222222222223</v>
      </c>
      <c r="P213" s="3">
        <v>0</v>
      </c>
      <c r="Q213" s="4">
        <f>Table39[[#This Row],[RN Admin Hours Contract]]/Table39[[#This Row],[RN Admin Hours]]</f>
        <v>0</v>
      </c>
      <c r="R213" s="3">
        <v>0.91311111111111054</v>
      </c>
      <c r="S213" s="3">
        <v>0</v>
      </c>
      <c r="T213" s="4">
        <f>Table39[[#This Row],[RN DON Hours Contract]]/Table39[[#This Row],[RN DON Hours]]</f>
        <v>0</v>
      </c>
      <c r="U213" s="3">
        <f>SUM(Table39[[#This Row],[LPN Hours]], Table39[[#This Row],[LPN Admin Hours]])</f>
        <v>13.14511111111111</v>
      </c>
      <c r="V213" s="3">
        <f>Table39[[#This Row],[LPN Hours Contract]]+Table39[[#This Row],[LPN Admin Hours Contract]]</f>
        <v>5.1888888888888887E-2</v>
      </c>
      <c r="W213" s="4">
        <f t="shared" si="13"/>
        <v>3.9473906648859738E-3</v>
      </c>
      <c r="X213" s="3">
        <v>13.14511111111111</v>
      </c>
      <c r="Y213" s="3">
        <v>5.1888888888888887E-2</v>
      </c>
      <c r="Z213" s="4">
        <f>Table39[[#This Row],[LPN Hours Contract]]/Table39[[#This Row],[LPN Hours]]</f>
        <v>3.9473906648859738E-3</v>
      </c>
      <c r="AA213" s="3">
        <v>0</v>
      </c>
      <c r="AB213" s="3">
        <v>0</v>
      </c>
      <c r="AC213" s="4">
        <v>0</v>
      </c>
      <c r="AD213" s="3">
        <f>SUM(Table39[[#This Row],[CNA Hours]], Table39[[#This Row],[NA in Training Hours]], Table39[[#This Row],[Med Aide/Tech Hours]])</f>
        <v>23.367555555555555</v>
      </c>
      <c r="AE213" s="3">
        <f>SUM(Table39[[#This Row],[CNA Hours Contract]], Table39[[#This Row],[NA in Training Hours Contract]], Table39[[#This Row],[Med Aide/Tech Hours Contract]])</f>
        <v>0</v>
      </c>
      <c r="AF213" s="4">
        <f>Table39[[#This Row],[CNA/NA/Med Aide Contract Hours]]/Table39[[#This Row],[Total CNA, NA in Training, Med Aide/Tech Hours]]</f>
        <v>0</v>
      </c>
      <c r="AG213" s="3">
        <v>23.367555555555555</v>
      </c>
      <c r="AH213" s="3">
        <v>0</v>
      </c>
      <c r="AI213" s="4">
        <f>Table39[[#This Row],[CNA Hours Contract]]/Table39[[#This Row],[CNA Hours]]</f>
        <v>0</v>
      </c>
      <c r="AJ213" s="3">
        <v>0</v>
      </c>
      <c r="AK213" s="3">
        <v>0</v>
      </c>
      <c r="AL213" s="4">
        <v>0</v>
      </c>
      <c r="AM213" s="3">
        <v>0</v>
      </c>
      <c r="AN213" s="3">
        <v>0</v>
      </c>
      <c r="AO213" s="4">
        <v>0</v>
      </c>
      <c r="AP213" s="1" t="s">
        <v>211</v>
      </c>
      <c r="AQ213" s="1">
        <v>4</v>
      </c>
    </row>
    <row r="214" spans="1:43" x14ac:dyDescent="0.2">
      <c r="A214" s="1" t="s">
        <v>407</v>
      </c>
      <c r="B214" s="1" t="s">
        <v>622</v>
      </c>
      <c r="C214" s="1" t="s">
        <v>889</v>
      </c>
      <c r="D214" s="1" t="s">
        <v>1048</v>
      </c>
      <c r="E214" s="3">
        <v>40.522222222222226</v>
      </c>
      <c r="F214" s="3">
        <f t="shared" si="11"/>
        <v>221.15199999999999</v>
      </c>
      <c r="G214" s="3">
        <f>SUM(Table39[[#This Row],[RN Hours Contract (W/ Admin, DON)]], Table39[[#This Row],[LPN Contract Hours (w/ Admin)]], Table39[[#This Row],[CNA/NA/Med Aide Contract Hours]])</f>
        <v>0</v>
      </c>
      <c r="H214" s="4">
        <f>Table39[[#This Row],[Total Contract Hours]]/Table39[[#This Row],[Total Hours Nurse Staffing]]</f>
        <v>0</v>
      </c>
      <c r="I214" s="3">
        <f>SUM(Table39[[#This Row],[RN Hours]], Table39[[#This Row],[RN Admin Hours]], Table39[[#This Row],[RN DON Hours]])</f>
        <v>50.678111111111114</v>
      </c>
      <c r="J214" s="3">
        <f t="shared" si="12"/>
        <v>0</v>
      </c>
      <c r="K214" s="4">
        <f>Table39[[#This Row],[RN Hours Contract (W/ Admin, DON)]]/Table39[[#This Row],[RN Hours (w/ Admin, DON)]]</f>
        <v>0</v>
      </c>
      <c r="L214" s="3">
        <v>34.875888888888888</v>
      </c>
      <c r="M214" s="3">
        <v>0</v>
      </c>
      <c r="N214" s="4">
        <f>Table39[[#This Row],[RN Hours Contract]]/Table39[[#This Row],[RN Hours]]</f>
        <v>0</v>
      </c>
      <c r="O214" s="3">
        <v>10.291111111111116</v>
      </c>
      <c r="P214" s="3">
        <v>0</v>
      </c>
      <c r="Q214" s="4">
        <f>Table39[[#This Row],[RN Admin Hours Contract]]/Table39[[#This Row],[RN Admin Hours]]</f>
        <v>0</v>
      </c>
      <c r="R214" s="3">
        <v>5.5111111111111111</v>
      </c>
      <c r="S214" s="3">
        <v>0</v>
      </c>
      <c r="T214" s="4">
        <f>Table39[[#This Row],[RN DON Hours Contract]]/Table39[[#This Row],[RN DON Hours]]</f>
        <v>0</v>
      </c>
      <c r="U214" s="3">
        <f>SUM(Table39[[#This Row],[LPN Hours]], Table39[[#This Row],[LPN Admin Hours]])</f>
        <v>38.462666666666664</v>
      </c>
      <c r="V214" s="3">
        <f>Table39[[#This Row],[LPN Hours Contract]]+Table39[[#This Row],[LPN Admin Hours Contract]]</f>
        <v>0</v>
      </c>
      <c r="W214" s="4">
        <f t="shared" si="13"/>
        <v>0</v>
      </c>
      <c r="X214" s="3">
        <v>38.462666666666664</v>
      </c>
      <c r="Y214" s="3">
        <v>0</v>
      </c>
      <c r="Z214" s="4">
        <f>Table39[[#This Row],[LPN Hours Contract]]/Table39[[#This Row],[LPN Hours]]</f>
        <v>0</v>
      </c>
      <c r="AA214" s="3">
        <v>0</v>
      </c>
      <c r="AB214" s="3">
        <v>0</v>
      </c>
      <c r="AC214" s="4">
        <v>0</v>
      </c>
      <c r="AD214" s="3">
        <f>SUM(Table39[[#This Row],[CNA Hours]], Table39[[#This Row],[NA in Training Hours]], Table39[[#This Row],[Med Aide/Tech Hours]])</f>
        <v>132.01122222222222</v>
      </c>
      <c r="AE214" s="3">
        <f>SUM(Table39[[#This Row],[CNA Hours Contract]], Table39[[#This Row],[NA in Training Hours Contract]], Table39[[#This Row],[Med Aide/Tech Hours Contract]])</f>
        <v>0</v>
      </c>
      <c r="AF214" s="4">
        <f>Table39[[#This Row],[CNA/NA/Med Aide Contract Hours]]/Table39[[#This Row],[Total CNA, NA in Training, Med Aide/Tech Hours]]</f>
        <v>0</v>
      </c>
      <c r="AG214" s="3">
        <v>122.50888888888888</v>
      </c>
      <c r="AH214" s="3">
        <v>0</v>
      </c>
      <c r="AI214" s="4">
        <f>Table39[[#This Row],[CNA Hours Contract]]/Table39[[#This Row],[CNA Hours]]</f>
        <v>0</v>
      </c>
      <c r="AJ214" s="3">
        <v>0</v>
      </c>
      <c r="AK214" s="3">
        <v>0</v>
      </c>
      <c r="AL214" s="4">
        <v>0</v>
      </c>
      <c r="AM214" s="3">
        <v>9.5023333333333362</v>
      </c>
      <c r="AN214" s="3">
        <v>0</v>
      </c>
      <c r="AO214" s="4">
        <f>Table39[[#This Row],[Med Aide/Tech Hours Contract]]/Table39[[#This Row],[Med Aide/Tech Hours]]</f>
        <v>0</v>
      </c>
      <c r="AP214" s="1" t="s">
        <v>212</v>
      </c>
      <c r="AQ214" s="1">
        <v>4</v>
      </c>
    </row>
    <row r="215" spans="1:43" x14ac:dyDescent="0.2">
      <c r="A215" s="1" t="s">
        <v>407</v>
      </c>
      <c r="B215" s="1" t="s">
        <v>623</v>
      </c>
      <c r="C215" s="1" t="s">
        <v>916</v>
      </c>
      <c r="D215" s="1" t="s">
        <v>1039</v>
      </c>
      <c r="E215" s="3">
        <v>76.222222222222229</v>
      </c>
      <c r="F215" s="3">
        <f t="shared" si="11"/>
        <v>247.32900000000001</v>
      </c>
      <c r="G215" s="3">
        <f>SUM(Table39[[#This Row],[RN Hours Contract (W/ Admin, DON)]], Table39[[#This Row],[LPN Contract Hours (w/ Admin)]], Table39[[#This Row],[CNA/NA/Med Aide Contract Hours]])</f>
        <v>0</v>
      </c>
      <c r="H215" s="4">
        <f>Table39[[#This Row],[Total Contract Hours]]/Table39[[#This Row],[Total Hours Nurse Staffing]]</f>
        <v>0</v>
      </c>
      <c r="I215" s="3">
        <f>SUM(Table39[[#This Row],[RN Hours]], Table39[[#This Row],[RN Admin Hours]], Table39[[#This Row],[RN DON Hours]])</f>
        <v>44.024555555555558</v>
      </c>
      <c r="J215" s="3">
        <f t="shared" si="12"/>
        <v>0</v>
      </c>
      <c r="K215" s="4">
        <f>Table39[[#This Row],[RN Hours Contract (W/ Admin, DON)]]/Table39[[#This Row],[RN Hours (w/ Admin, DON)]]</f>
        <v>0</v>
      </c>
      <c r="L215" s="3">
        <v>23.135666666666665</v>
      </c>
      <c r="M215" s="3">
        <v>0</v>
      </c>
      <c r="N215" s="4">
        <f>Table39[[#This Row],[RN Hours Contract]]/Table39[[#This Row],[RN Hours]]</f>
        <v>0</v>
      </c>
      <c r="O215" s="3">
        <v>15.022222222222222</v>
      </c>
      <c r="P215" s="3">
        <v>0</v>
      </c>
      <c r="Q215" s="4">
        <f>Table39[[#This Row],[RN Admin Hours Contract]]/Table39[[#This Row],[RN Admin Hours]]</f>
        <v>0</v>
      </c>
      <c r="R215" s="3">
        <v>5.8666666666666663</v>
      </c>
      <c r="S215" s="3">
        <v>0</v>
      </c>
      <c r="T215" s="4">
        <f>Table39[[#This Row],[RN DON Hours Contract]]/Table39[[#This Row],[RN DON Hours]]</f>
        <v>0</v>
      </c>
      <c r="U215" s="3">
        <f>SUM(Table39[[#This Row],[LPN Hours]], Table39[[#This Row],[LPN Admin Hours]])</f>
        <v>42.836777777777776</v>
      </c>
      <c r="V215" s="3">
        <f>Table39[[#This Row],[LPN Hours Contract]]+Table39[[#This Row],[LPN Admin Hours Contract]]</f>
        <v>0</v>
      </c>
      <c r="W215" s="4">
        <f t="shared" si="13"/>
        <v>0</v>
      </c>
      <c r="X215" s="3">
        <v>42.836777777777776</v>
      </c>
      <c r="Y215" s="3">
        <v>0</v>
      </c>
      <c r="Z215" s="4">
        <f>Table39[[#This Row],[LPN Hours Contract]]/Table39[[#This Row],[LPN Hours]]</f>
        <v>0</v>
      </c>
      <c r="AA215" s="3">
        <v>0</v>
      </c>
      <c r="AB215" s="3">
        <v>0</v>
      </c>
      <c r="AC215" s="4">
        <v>0</v>
      </c>
      <c r="AD215" s="3">
        <f>SUM(Table39[[#This Row],[CNA Hours]], Table39[[#This Row],[NA in Training Hours]], Table39[[#This Row],[Med Aide/Tech Hours]])</f>
        <v>160.46766666666667</v>
      </c>
      <c r="AE215" s="3">
        <f>SUM(Table39[[#This Row],[CNA Hours Contract]], Table39[[#This Row],[NA in Training Hours Contract]], Table39[[#This Row],[Med Aide/Tech Hours Contract]])</f>
        <v>0</v>
      </c>
      <c r="AF215" s="4">
        <f>Table39[[#This Row],[CNA/NA/Med Aide Contract Hours]]/Table39[[#This Row],[Total CNA, NA in Training, Med Aide/Tech Hours]]</f>
        <v>0</v>
      </c>
      <c r="AG215" s="3">
        <v>108.67544444444445</v>
      </c>
      <c r="AH215" s="3">
        <v>0</v>
      </c>
      <c r="AI215" s="4">
        <f>Table39[[#This Row],[CNA Hours Contract]]/Table39[[#This Row],[CNA Hours]]</f>
        <v>0</v>
      </c>
      <c r="AJ215" s="3">
        <v>25.760111111111115</v>
      </c>
      <c r="AK215" s="3">
        <v>0</v>
      </c>
      <c r="AL215" s="4">
        <f>Table39[[#This Row],[NA in Training Hours Contract]]/Table39[[#This Row],[NA in Training Hours]]</f>
        <v>0</v>
      </c>
      <c r="AM215" s="3">
        <v>26.032111111111121</v>
      </c>
      <c r="AN215" s="3">
        <v>0</v>
      </c>
      <c r="AO215" s="4">
        <f>Table39[[#This Row],[Med Aide/Tech Hours Contract]]/Table39[[#This Row],[Med Aide/Tech Hours]]</f>
        <v>0</v>
      </c>
      <c r="AP215" s="1" t="s">
        <v>213</v>
      </c>
      <c r="AQ215" s="1">
        <v>4</v>
      </c>
    </row>
    <row r="216" spans="1:43" x14ac:dyDescent="0.2">
      <c r="A216" s="1" t="s">
        <v>407</v>
      </c>
      <c r="B216" s="1" t="s">
        <v>624</v>
      </c>
      <c r="C216" s="1" t="s">
        <v>842</v>
      </c>
      <c r="D216" s="1" t="s">
        <v>1016</v>
      </c>
      <c r="E216" s="3">
        <v>69.488888888888894</v>
      </c>
      <c r="F216" s="3">
        <f t="shared" si="11"/>
        <v>273.39922222222225</v>
      </c>
      <c r="G216" s="3">
        <f>SUM(Table39[[#This Row],[RN Hours Contract (W/ Admin, DON)]], Table39[[#This Row],[LPN Contract Hours (w/ Admin)]], Table39[[#This Row],[CNA/NA/Med Aide Contract Hours]])</f>
        <v>0</v>
      </c>
      <c r="H216" s="4">
        <f>Table39[[#This Row],[Total Contract Hours]]/Table39[[#This Row],[Total Hours Nurse Staffing]]</f>
        <v>0</v>
      </c>
      <c r="I216" s="3">
        <f>SUM(Table39[[#This Row],[RN Hours]], Table39[[#This Row],[RN Admin Hours]], Table39[[#This Row],[RN DON Hours]])</f>
        <v>29.447222222222223</v>
      </c>
      <c r="J216" s="3">
        <f t="shared" si="12"/>
        <v>0</v>
      </c>
      <c r="K216" s="4">
        <f>Table39[[#This Row],[RN Hours Contract (W/ Admin, DON)]]/Table39[[#This Row],[RN Hours (w/ Admin, DON)]]</f>
        <v>0</v>
      </c>
      <c r="L216" s="3">
        <v>18.158333333333335</v>
      </c>
      <c r="M216" s="3">
        <v>0</v>
      </c>
      <c r="N216" s="4">
        <f>Table39[[#This Row],[RN Hours Contract]]/Table39[[#This Row],[RN Hours]]</f>
        <v>0</v>
      </c>
      <c r="O216" s="3">
        <v>5.6888888888888891</v>
      </c>
      <c r="P216" s="3">
        <v>0</v>
      </c>
      <c r="Q216" s="4">
        <f>Table39[[#This Row],[RN Admin Hours Contract]]/Table39[[#This Row],[RN Admin Hours]]</f>
        <v>0</v>
      </c>
      <c r="R216" s="3">
        <v>5.6</v>
      </c>
      <c r="S216" s="3">
        <v>0</v>
      </c>
      <c r="T216" s="4">
        <f>Table39[[#This Row],[RN DON Hours Contract]]/Table39[[#This Row],[RN DON Hours]]</f>
        <v>0</v>
      </c>
      <c r="U216" s="3">
        <f>SUM(Table39[[#This Row],[LPN Hours]], Table39[[#This Row],[LPN Admin Hours]])</f>
        <v>88.045444444444442</v>
      </c>
      <c r="V216" s="3">
        <f>Table39[[#This Row],[LPN Hours Contract]]+Table39[[#This Row],[LPN Admin Hours Contract]]</f>
        <v>0</v>
      </c>
      <c r="W216" s="4">
        <f t="shared" si="13"/>
        <v>0</v>
      </c>
      <c r="X216" s="3">
        <v>88.045444444444442</v>
      </c>
      <c r="Y216" s="3">
        <v>0</v>
      </c>
      <c r="Z216" s="4">
        <f>Table39[[#This Row],[LPN Hours Contract]]/Table39[[#This Row],[LPN Hours]]</f>
        <v>0</v>
      </c>
      <c r="AA216" s="3">
        <v>0</v>
      </c>
      <c r="AB216" s="3">
        <v>0</v>
      </c>
      <c r="AC216" s="4">
        <v>0</v>
      </c>
      <c r="AD216" s="3">
        <f>SUM(Table39[[#This Row],[CNA Hours]], Table39[[#This Row],[NA in Training Hours]], Table39[[#This Row],[Med Aide/Tech Hours]])</f>
        <v>155.90655555555557</v>
      </c>
      <c r="AE216" s="3">
        <f>SUM(Table39[[#This Row],[CNA Hours Contract]], Table39[[#This Row],[NA in Training Hours Contract]], Table39[[#This Row],[Med Aide/Tech Hours Contract]])</f>
        <v>0</v>
      </c>
      <c r="AF216" s="4">
        <f>Table39[[#This Row],[CNA/NA/Med Aide Contract Hours]]/Table39[[#This Row],[Total CNA, NA in Training, Med Aide/Tech Hours]]</f>
        <v>0</v>
      </c>
      <c r="AG216" s="3">
        <v>155.81766666666667</v>
      </c>
      <c r="AH216" s="3">
        <v>0</v>
      </c>
      <c r="AI216" s="4">
        <f>Table39[[#This Row],[CNA Hours Contract]]/Table39[[#This Row],[CNA Hours]]</f>
        <v>0</v>
      </c>
      <c r="AJ216" s="3">
        <v>8.8888888888888892E-2</v>
      </c>
      <c r="AK216" s="3">
        <v>0</v>
      </c>
      <c r="AL216" s="4">
        <f>Table39[[#This Row],[NA in Training Hours Contract]]/Table39[[#This Row],[NA in Training Hours]]</f>
        <v>0</v>
      </c>
      <c r="AM216" s="3">
        <v>0</v>
      </c>
      <c r="AN216" s="3">
        <v>0</v>
      </c>
      <c r="AO216" s="4">
        <v>0</v>
      </c>
      <c r="AP216" s="1" t="s">
        <v>214</v>
      </c>
      <c r="AQ216" s="1">
        <v>4</v>
      </c>
    </row>
    <row r="217" spans="1:43" x14ac:dyDescent="0.2">
      <c r="A217" s="1" t="s">
        <v>407</v>
      </c>
      <c r="B217" s="1" t="s">
        <v>625</v>
      </c>
      <c r="C217" s="1" t="s">
        <v>873</v>
      </c>
      <c r="D217" s="1" t="s">
        <v>1046</v>
      </c>
      <c r="E217" s="3">
        <v>61.533333333333331</v>
      </c>
      <c r="F217" s="3">
        <f t="shared" si="11"/>
        <v>234.52611111111111</v>
      </c>
      <c r="G217" s="3">
        <f>SUM(Table39[[#This Row],[RN Hours Contract (W/ Admin, DON)]], Table39[[#This Row],[LPN Contract Hours (w/ Admin)]], Table39[[#This Row],[CNA/NA/Med Aide Contract Hours]])</f>
        <v>0</v>
      </c>
      <c r="H217" s="4">
        <f>Table39[[#This Row],[Total Contract Hours]]/Table39[[#This Row],[Total Hours Nurse Staffing]]</f>
        <v>0</v>
      </c>
      <c r="I217" s="3">
        <f>SUM(Table39[[#This Row],[RN Hours]], Table39[[#This Row],[RN Admin Hours]], Table39[[#This Row],[RN DON Hours]])</f>
        <v>65.51955555555557</v>
      </c>
      <c r="J217" s="3">
        <f t="shared" si="12"/>
        <v>0</v>
      </c>
      <c r="K217" s="4">
        <f>Table39[[#This Row],[RN Hours Contract (W/ Admin, DON)]]/Table39[[#This Row],[RN Hours (w/ Admin, DON)]]</f>
        <v>0</v>
      </c>
      <c r="L217" s="3">
        <v>28.475222222222222</v>
      </c>
      <c r="M217" s="3">
        <v>0</v>
      </c>
      <c r="N217" s="4">
        <f>Table39[[#This Row],[RN Hours Contract]]/Table39[[#This Row],[RN Hours]]</f>
        <v>0</v>
      </c>
      <c r="O217" s="3">
        <v>31.533222222222236</v>
      </c>
      <c r="P217" s="3">
        <v>0</v>
      </c>
      <c r="Q217" s="4">
        <f>Table39[[#This Row],[RN Admin Hours Contract]]/Table39[[#This Row],[RN Admin Hours]]</f>
        <v>0</v>
      </c>
      <c r="R217" s="3">
        <v>5.5111111111111111</v>
      </c>
      <c r="S217" s="3">
        <v>0</v>
      </c>
      <c r="T217" s="4">
        <f>Table39[[#This Row],[RN DON Hours Contract]]/Table39[[#This Row],[RN DON Hours]]</f>
        <v>0</v>
      </c>
      <c r="U217" s="3">
        <f>SUM(Table39[[#This Row],[LPN Hours]], Table39[[#This Row],[LPN Admin Hours]])</f>
        <v>59.308</v>
      </c>
      <c r="V217" s="3">
        <f>Table39[[#This Row],[LPN Hours Contract]]+Table39[[#This Row],[LPN Admin Hours Contract]]</f>
        <v>0</v>
      </c>
      <c r="W217" s="4">
        <f t="shared" si="13"/>
        <v>0</v>
      </c>
      <c r="X217" s="3">
        <v>59.308</v>
      </c>
      <c r="Y217" s="3">
        <v>0</v>
      </c>
      <c r="Z217" s="4">
        <f>Table39[[#This Row],[LPN Hours Contract]]/Table39[[#This Row],[LPN Hours]]</f>
        <v>0</v>
      </c>
      <c r="AA217" s="3">
        <v>0</v>
      </c>
      <c r="AB217" s="3">
        <v>0</v>
      </c>
      <c r="AC217" s="4">
        <v>0</v>
      </c>
      <c r="AD217" s="3">
        <f>SUM(Table39[[#This Row],[CNA Hours]], Table39[[#This Row],[NA in Training Hours]], Table39[[#This Row],[Med Aide/Tech Hours]])</f>
        <v>109.69855555555556</v>
      </c>
      <c r="AE217" s="3">
        <f>SUM(Table39[[#This Row],[CNA Hours Contract]], Table39[[#This Row],[NA in Training Hours Contract]], Table39[[#This Row],[Med Aide/Tech Hours Contract]])</f>
        <v>0</v>
      </c>
      <c r="AF217" s="4">
        <f>Table39[[#This Row],[CNA/NA/Med Aide Contract Hours]]/Table39[[#This Row],[Total CNA, NA in Training, Med Aide/Tech Hours]]</f>
        <v>0</v>
      </c>
      <c r="AG217" s="3">
        <v>109.69855555555556</v>
      </c>
      <c r="AH217" s="3">
        <v>0</v>
      </c>
      <c r="AI217" s="4">
        <f>Table39[[#This Row],[CNA Hours Contract]]/Table39[[#This Row],[CNA Hours]]</f>
        <v>0</v>
      </c>
      <c r="AJ217" s="3">
        <v>0</v>
      </c>
      <c r="AK217" s="3">
        <v>0</v>
      </c>
      <c r="AL217" s="4">
        <v>0</v>
      </c>
      <c r="AM217" s="3">
        <v>0</v>
      </c>
      <c r="AN217" s="3">
        <v>0</v>
      </c>
      <c r="AO217" s="4">
        <v>0</v>
      </c>
      <c r="AP217" s="1" t="s">
        <v>215</v>
      </c>
      <c r="AQ217" s="1">
        <v>4</v>
      </c>
    </row>
    <row r="218" spans="1:43" x14ac:dyDescent="0.2">
      <c r="A218" s="1" t="s">
        <v>407</v>
      </c>
      <c r="B218" s="1" t="s">
        <v>626</v>
      </c>
      <c r="C218" s="1" t="s">
        <v>860</v>
      </c>
      <c r="D218" s="1" t="s">
        <v>1037</v>
      </c>
      <c r="E218" s="3">
        <v>70.266666666666666</v>
      </c>
      <c r="F218" s="3">
        <f t="shared" si="11"/>
        <v>290.9111111111111</v>
      </c>
      <c r="G218" s="3">
        <f>SUM(Table39[[#This Row],[RN Hours Contract (W/ Admin, DON)]], Table39[[#This Row],[LPN Contract Hours (w/ Admin)]], Table39[[#This Row],[CNA/NA/Med Aide Contract Hours]])</f>
        <v>52.315333333333342</v>
      </c>
      <c r="H218" s="4">
        <f>Table39[[#This Row],[Total Contract Hours]]/Table39[[#This Row],[Total Hours Nurse Staffing]]</f>
        <v>0.17983270949507299</v>
      </c>
      <c r="I218" s="3">
        <f>SUM(Table39[[#This Row],[RN Hours]], Table39[[#This Row],[RN Admin Hours]], Table39[[#This Row],[RN DON Hours]])</f>
        <v>38.791222222222224</v>
      </c>
      <c r="J218" s="3">
        <f t="shared" si="12"/>
        <v>0.37455555555555559</v>
      </c>
      <c r="K218" s="4">
        <f>Table39[[#This Row],[RN Hours Contract (W/ Admin, DON)]]/Table39[[#This Row],[RN Hours (w/ Admin, DON)]]</f>
        <v>9.6556781173289495E-3</v>
      </c>
      <c r="L218" s="3">
        <v>16.216222222222221</v>
      </c>
      <c r="M218" s="3">
        <v>0.37455555555555559</v>
      </c>
      <c r="N218" s="4">
        <f>Table39[[#This Row],[RN Hours Contract]]/Table39[[#This Row],[RN Hours]]</f>
        <v>2.3097584037931843E-2</v>
      </c>
      <c r="O218" s="3">
        <v>16.975000000000001</v>
      </c>
      <c r="P218" s="3">
        <v>0</v>
      </c>
      <c r="Q218" s="4">
        <f>Table39[[#This Row],[RN Admin Hours Contract]]/Table39[[#This Row],[RN Admin Hours]]</f>
        <v>0</v>
      </c>
      <c r="R218" s="3">
        <v>5.6</v>
      </c>
      <c r="S218" s="3">
        <v>0</v>
      </c>
      <c r="T218" s="4">
        <f>Table39[[#This Row],[RN DON Hours Contract]]/Table39[[#This Row],[RN DON Hours]]</f>
        <v>0</v>
      </c>
      <c r="U218" s="3">
        <f>SUM(Table39[[#This Row],[LPN Hours]], Table39[[#This Row],[LPN Admin Hours]])</f>
        <v>74.189222222222213</v>
      </c>
      <c r="V218" s="3">
        <f>Table39[[#This Row],[LPN Hours Contract]]+Table39[[#This Row],[LPN Admin Hours Contract]]</f>
        <v>22.658444444444452</v>
      </c>
      <c r="W218" s="4">
        <f t="shared" si="13"/>
        <v>0.30541423357390951</v>
      </c>
      <c r="X218" s="3">
        <v>66.675333333333327</v>
      </c>
      <c r="Y218" s="3">
        <v>22.658444444444452</v>
      </c>
      <c r="Z218" s="4">
        <f>Table39[[#This Row],[LPN Hours Contract]]/Table39[[#This Row],[LPN Hours]]</f>
        <v>0.33983248844316921</v>
      </c>
      <c r="AA218" s="3">
        <v>7.5138888888888893</v>
      </c>
      <c r="AB218" s="3">
        <v>0</v>
      </c>
      <c r="AC218" s="4">
        <f>Table39[[#This Row],[LPN Admin Hours Contract]]/Table39[[#This Row],[LPN Admin Hours]]</f>
        <v>0</v>
      </c>
      <c r="AD218" s="3">
        <f>SUM(Table39[[#This Row],[CNA Hours]], Table39[[#This Row],[NA in Training Hours]], Table39[[#This Row],[Med Aide/Tech Hours]])</f>
        <v>177.93066666666667</v>
      </c>
      <c r="AE218" s="3">
        <f>SUM(Table39[[#This Row],[CNA Hours Contract]], Table39[[#This Row],[NA in Training Hours Contract]], Table39[[#This Row],[Med Aide/Tech Hours Contract]])</f>
        <v>29.28233333333333</v>
      </c>
      <c r="AF218" s="4">
        <f>Table39[[#This Row],[CNA/NA/Med Aide Contract Hours]]/Table39[[#This Row],[Total CNA, NA in Training, Med Aide/Tech Hours]]</f>
        <v>0.16457159342965047</v>
      </c>
      <c r="AG218" s="3">
        <v>166.28622222222222</v>
      </c>
      <c r="AH218" s="3">
        <v>29.28233333333333</v>
      </c>
      <c r="AI218" s="4">
        <f>Table39[[#This Row],[CNA Hours Contract]]/Table39[[#This Row],[CNA Hours]]</f>
        <v>0.17609596839719466</v>
      </c>
      <c r="AJ218" s="3">
        <v>0</v>
      </c>
      <c r="AK218" s="3">
        <v>0</v>
      </c>
      <c r="AL218" s="4">
        <v>0</v>
      </c>
      <c r="AM218" s="3">
        <v>11.644444444444444</v>
      </c>
      <c r="AN218" s="3">
        <v>0</v>
      </c>
      <c r="AO218" s="4">
        <f>Table39[[#This Row],[Med Aide/Tech Hours Contract]]/Table39[[#This Row],[Med Aide/Tech Hours]]</f>
        <v>0</v>
      </c>
      <c r="AP218" s="1" t="s">
        <v>216</v>
      </c>
      <c r="AQ218" s="1">
        <v>4</v>
      </c>
    </row>
    <row r="219" spans="1:43" x14ac:dyDescent="0.2">
      <c r="A219" s="1" t="s">
        <v>407</v>
      </c>
      <c r="B219" s="1" t="s">
        <v>627</v>
      </c>
      <c r="C219" s="1" t="s">
        <v>861</v>
      </c>
      <c r="D219" s="1" t="s">
        <v>1049</v>
      </c>
      <c r="E219" s="3">
        <v>58.7</v>
      </c>
      <c r="F219" s="3">
        <f t="shared" si="11"/>
        <v>208.51488888888889</v>
      </c>
      <c r="G219" s="3">
        <f>SUM(Table39[[#This Row],[RN Hours Contract (W/ Admin, DON)]], Table39[[#This Row],[LPN Contract Hours (w/ Admin)]], Table39[[#This Row],[CNA/NA/Med Aide Contract Hours]])</f>
        <v>49.059777777777782</v>
      </c>
      <c r="H219" s="4">
        <f>Table39[[#This Row],[Total Contract Hours]]/Table39[[#This Row],[Total Hours Nurse Staffing]]</f>
        <v>0.23528189300630811</v>
      </c>
      <c r="I219" s="3">
        <f>SUM(Table39[[#This Row],[RN Hours]], Table39[[#This Row],[RN Admin Hours]], Table39[[#This Row],[RN DON Hours]])</f>
        <v>39.682111111111112</v>
      </c>
      <c r="J219" s="3">
        <f t="shared" si="12"/>
        <v>0.36311111111111111</v>
      </c>
      <c r="K219" s="4">
        <f>Table39[[#This Row],[RN Hours Contract (W/ Admin, DON)]]/Table39[[#This Row],[RN Hours (w/ Admin, DON)]]</f>
        <v>9.150498825387314E-3</v>
      </c>
      <c r="L219" s="3">
        <v>20.825777777777777</v>
      </c>
      <c r="M219" s="3">
        <v>0.36311111111111111</v>
      </c>
      <c r="N219" s="4">
        <f>Table39[[#This Row],[RN Hours Contract]]/Table39[[#This Row],[RN Hours]]</f>
        <v>1.7435656664817108E-2</v>
      </c>
      <c r="O219" s="3">
        <v>11.931555555555557</v>
      </c>
      <c r="P219" s="3">
        <v>0</v>
      </c>
      <c r="Q219" s="4">
        <f>Table39[[#This Row],[RN Admin Hours Contract]]/Table39[[#This Row],[RN Admin Hours]]</f>
        <v>0</v>
      </c>
      <c r="R219" s="3">
        <v>6.9247777777777779</v>
      </c>
      <c r="S219" s="3">
        <v>0</v>
      </c>
      <c r="T219" s="4">
        <f>Table39[[#This Row],[RN DON Hours Contract]]/Table39[[#This Row],[RN DON Hours]]</f>
        <v>0</v>
      </c>
      <c r="U219" s="3">
        <f>SUM(Table39[[#This Row],[LPN Hours]], Table39[[#This Row],[LPN Admin Hours]])</f>
        <v>51.330222222222218</v>
      </c>
      <c r="V219" s="3">
        <f>Table39[[#This Row],[LPN Hours Contract]]+Table39[[#This Row],[LPN Admin Hours Contract]]</f>
        <v>17.71166666666667</v>
      </c>
      <c r="W219" s="4">
        <f t="shared" si="13"/>
        <v>0.34505337985851964</v>
      </c>
      <c r="X219" s="3">
        <v>50.837333333333326</v>
      </c>
      <c r="Y219" s="3">
        <v>17.71166666666667</v>
      </c>
      <c r="Z219" s="4">
        <f>Table39[[#This Row],[LPN Hours Contract]]/Table39[[#This Row],[LPN Hours]]</f>
        <v>0.34839881451951332</v>
      </c>
      <c r="AA219" s="3">
        <v>0.49288888888888882</v>
      </c>
      <c r="AB219" s="3">
        <v>0</v>
      </c>
      <c r="AC219" s="4">
        <f>Table39[[#This Row],[LPN Admin Hours Contract]]/Table39[[#This Row],[LPN Admin Hours]]</f>
        <v>0</v>
      </c>
      <c r="AD219" s="3">
        <f>SUM(Table39[[#This Row],[CNA Hours]], Table39[[#This Row],[NA in Training Hours]], Table39[[#This Row],[Med Aide/Tech Hours]])</f>
        <v>117.50255555555556</v>
      </c>
      <c r="AE219" s="3">
        <f>SUM(Table39[[#This Row],[CNA Hours Contract]], Table39[[#This Row],[NA in Training Hours Contract]], Table39[[#This Row],[Med Aide/Tech Hours Contract]])</f>
        <v>30.984999999999999</v>
      </c>
      <c r="AF219" s="4">
        <f>Table39[[#This Row],[CNA/NA/Med Aide Contract Hours]]/Table39[[#This Row],[Total CNA, NA in Training, Med Aide/Tech Hours]]</f>
        <v>0.26369639241888826</v>
      </c>
      <c r="AG219" s="3">
        <v>109.62444444444445</v>
      </c>
      <c r="AH219" s="3">
        <v>30.984999999999999</v>
      </c>
      <c r="AI219" s="4">
        <f>Table39[[#This Row],[CNA Hours Contract]]/Table39[[#This Row],[CNA Hours]]</f>
        <v>0.28264681437635564</v>
      </c>
      <c r="AJ219" s="3">
        <v>0</v>
      </c>
      <c r="AK219" s="3">
        <v>0</v>
      </c>
      <c r="AL219" s="4">
        <v>0</v>
      </c>
      <c r="AM219" s="3">
        <v>7.878111111111112</v>
      </c>
      <c r="AN219" s="3">
        <v>0</v>
      </c>
      <c r="AO219" s="4">
        <f>Table39[[#This Row],[Med Aide/Tech Hours Contract]]/Table39[[#This Row],[Med Aide/Tech Hours]]</f>
        <v>0</v>
      </c>
      <c r="AP219" s="1" t="s">
        <v>217</v>
      </c>
      <c r="AQ219" s="1">
        <v>4</v>
      </c>
    </row>
    <row r="220" spans="1:43" x14ac:dyDescent="0.2">
      <c r="A220" s="1" t="s">
        <v>407</v>
      </c>
      <c r="B220" s="1" t="s">
        <v>628</v>
      </c>
      <c r="C220" s="1" t="s">
        <v>961</v>
      </c>
      <c r="D220" s="1" t="s">
        <v>1012</v>
      </c>
      <c r="E220" s="3">
        <v>115.93333333333334</v>
      </c>
      <c r="F220" s="3">
        <f t="shared" si="11"/>
        <v>409.33722222222218</v>
      </c>
      <c r="G220" s="3">
        <f>SUM(Table39[[#This Row],[RN Hours Contract (W/ Admin, DON)]], Table39[[#This Row],[LPN Contract Hours (w/ Admin)]], Table39[[#This Row],[CNA/NA/Med Aide Contract Hours]])</f>
        <v>36.68611111111111</v>
      </c>
      <c r="H220" s="4">
        <f>Table39[[#This Row],[Total Contract Hours]]/Table39[[#This Row],[Total Hours Nurse Staffing]]</f>
        <v>8.9623198476670288E-2</v>
      </c>
      <c r="I220" s="3">
        <f>SUM(Table39[[#This Row],[RN Hours]], Table39[[#This Row],[RN Admin Hours]], Table39[[#This Row],[RN DON Hours]])</f>
        <v>70.323111111111103</v>
      </c>
      <c r="J220" s="3">
        <f t="shared" si="12"/>
        <v>0</v>
      </c>
      <c r="K220" s="4">
        <f>Table39[[#This Row],[RN Hours Contract (W/ Admin, DON)]]/Table39[[#This Row],[RN Hours (w/ Admin, DON)]]</f>
        <v>0</v>
      </c>
      <c r="L220" s="3">
        <v>40.19166666666667</v>
      </c>
      <c r="M220" s="3">
        <v>0</v>
      </c>
      <c r="N220" s="4">
        <f>Table39[[#This Row],[RN Hours Contract]]/Table39[[#This Row],[RN Hours]]</f>
        <v>0</v>
      </c>
      <c r="O220" s="3">
        <v>24.870333333333331</v>
      </c>
      <c r="P220" s="3">
        <v>0</v>
      </c>
      <c r="Q220" s="4">
        <f>Table39[[#This Row],[RN Admin Hours Contract]]/Table39[[#This Row],[RN Admin Hours]]</f>
        <v>0</v>
      </c>
      <c r="R220" s="3">
        <v>5.2611111111111111</v>
      </c>
      <c r="S220" s="3">
        <v>0</v>
      </c>
      <c r="T220" s="4">
        <f>Table39[[#This Row],[RN DON Hours Contract]]/Table39[[#This Row],[RN DON Hours]]</f>
        <v>0</v>
      </c>
      <c r="U220" s="3">
        <f>SUM(Table39[[#This Row],[LPN Hours]], Table39[[#This Row],[LPN Admin Hours]])</f>
        <v>104.84144444444443</v>
      </c>
      <c r="V220" s="3">
        <f>Table39[[#This Row],[LPN Hours Contract]]+Table39[[#This Row],[LPN Admin Hours Contract]]</f>
        <v>12.28888888888889</v>
      </c>
      <c r="W220" s="4">
        <f t="shared" si="13"/>
        <v>0.11721403643385304</v>
      </c>
      <c r="X220" s="3">
        <v>99.23866666666666</v>
      </c>
      <c r="Y220" s="3">
        <v>12.28888888888889</v>
      </c>
      <c r="Z220" s="4">
        <f>Table39[[#This Row],[LPN Hours Contract]]/Table39[[#This Row],[LPN Hours]]</f>
        <v>0.12383166059824353</v>
      </c>
      <c r="AA220" s="3">
        <v>5.6027777777777779</v>
      </c>
      <c r="AB220" s="3">
        <v>0</v>
      </c>
      <c r="AC220" s="4">
        <f>Table39[[#This Row],[LPN Admin Hours Contract]]/Table39[[#This Row],[LPN Admin Hours]]</f>
        <v>0</v>
      </c>
      <c r="AD220" s="3">
        <f>SUM(Table39[[#This Row],[CNA Hours]], Table39[[#This Row],[NA in Training Hours]], Table39[[#This Row],[Med Aide/Tech Hours]])</f>
        <v>234.17266666666669</v>
      </c>
      <c r="AE220" s="3">
        <f>SUM(Table39[[#This Row],[CNA Hours Contract]], Table39[[#This Row],[NA in Training Hours Contract]], Table39[[#This Row],[Med Aide/Tech Hours Contract]])</f>
        <v>24.397222222222222</v>
      </c>
      <c r="AF220" s="4">
        <f>Table39[[#This Row],[CNA/NA/Med Aide Contract Hours]]/Table39[[#This Row],[Total CNA, NA in Training, Med Aide/Tech Hours]]</f>
        <v>0.10418475635736972</v>
      </c>
      <c r="AG220" s="3">
        <v>218.23933333333335</v>
      </c>
      <c r="AH220" s="3">
        <v>24.397222222222222</v>
      </c>
      <c r="AI220" s="4">
        <f>Table39[[#This Row],[CNA Hours Contract]]/Table39[[#This Row],[CNA Hours]]</f>
        <v>0.11179113246720979</v>
      </c>
      <c r="AJ220" s="3">
        <v>0</v>
      </c>
      <c r="AK220" s="3">
        <v>0</v>
      </c>
      <c r="AL220" s="4">
        <v>0</v>
      </c>
      <c r="AM220" s="3">
        <v>15.933333333333334</v>
      </c>
      <c r="AN220" s="3">
        <v>0</v>
      </c>
      <c r="AO220" s="4">
        <f>Table39[[#This Row],[Med Aide/Tech Hours Contract]]/Table39[[#This Row],[Med Aide/Tech Hours]]</f>
        <v>0</v>
      </c>
      <c r="AP220" s="1" t="s">
        <v>218</v>
      </c>
      <c r="AQ220" s="1">
        <v>4</v>
      </c>
    </row>
    <row r="221" spans="1:43" x14ac:dyDescent="0.2">
      <c r="A221" s="1" t="s">
        <v>407</v>
      </c>
      <c r="B221" s="1" t="s">
        <v>629</v>
      </c>
      <c r="C221" s="1" t="s">
        <v>962</v>
      </c>
      <c r="D221" s="1" t="s">
        <v>1098</v>
      </c>
      <c r="E221" s="3">
        <v>80.433333333333337</v>
      </c>
      <c r="F221" s="3">
        <f t="shared" si="11"/>
        <v>251.05344444444444</v>
      </c>
      <c r="G221" s="3">
        <f>SUM(Table39[[#This Row],[RN Hours Contract (W/ Admin, DON)]], Table39[[#This Row],[LPN Contract Hours (w/ Admin)]], Table39[[#This Row],[CNA/NA/Med Aide Contract Hours]])</f>
        <v>22.824111111111112</v>
      </c>
      <c r="H221" s="4">
        <f>Table39[[#This Row],[Total Contract Hours]]/Table39[[#This Row],[Total Hours Nurse Staffing]]</f>
        <v>9.091335576621358E-2</v>
      </c>
      <c r="I221" s="3">
        <f>SUM(Table39[[#This Row],[RN Hours]], Table39[[#This Row],[RN Admin Hours]], Table39[[#This Row],[RN DON Hours]])</f>
        <v>40.270444444444443</v>
      </c>
      <c r="J221" s="3">
        <f t="shared" si="12"/>
        <v>2.8632222222222223</v>
      </c>
      <c r="K221" s="4">
        <f>Table39[[#This Row],[RN Hours Contract (W/ Admin, DON)]]/Table39[[#This Row],[RN Hours (w/ Admin, DON)]]</f>
        <v>7.1099841626337493E-2</v>
      </c>
      <c r="L221" s="3">
        <v>20.903111111111112</v>
      </c>
      <c r="M221" s="3">
        <v>2.8632222222222223</v>
      </c>
      <c r="N221" s="4">
        <f>Table39[[#This Row],[RN Hours Contract]]/Table39[[#This Row],[RN Hours]]</f>
        <v>0.13697588875659125</v>
      </c>
      <c r="O221" s="3">
        <v>16.562888888888889</v>
      </c>
      <c r="P221" s="3">
        <v>0</v>
      </c>
      <c r="Q221" s="4">
        <f>Table39[[#This Row],[RN Admin Hours Contract]]/Table39[[#This Row],[RN Admin Hours]]</f>
        <v>0</v>
      </c>
      <c r="R221" s="3">
        <v>2.8044444444444441</v>
      </c>
      <c r="S221" s="3">
        <v>0</v>
      </c>
      <c r="T221" s="4">
        <f>Table39[[#This Row],[RN DON Hours Contract]]/Table39[[#This Row],[RN DON Hours]]</f>
        <v>0</v>
      </c>
      <c r="U221" s="3">
        <f>SUM(Table39[[#This Row],[LPN Hours]], Table39[[#This Row],[LPN Admin Hours]])</f>
        <v>49.387666666666675</v>
      </c>
      <c r="V221" s="3">
        <f>Table39[[#This Row],[LPN Hours Contract]]+Table39[[#This Row],[LPN Admin Hours Contract]]</f>
        <v>12.625777777777779</v>
      </c>
      <c r="W221" s="4">
        <f t="shared" si="13"/>
        <v>0.25564637145126201</v>
      </c>
      <c r="X221" s="3">
        <v>43.82555555555556</v>
      </c>
      <c r="Y221" s="3">
        <v>12.625777777777779</v>
      </c>
      <c r="Z221" s="4">
        <f>Table39[[#This Row],[LPN Hours Contract]]/Table39[[#This Row],[LPN Hours]]</f>
        <v>0.28809167659660778</v>
      </c>
      <c r="AA221" s="3">
        <v>5.5621111111111112</v>
      </c>
      <c r="AB221" s="3">
        <v>0</v>
      </c>
      <c r="AC221" s="4">
        <f>Table39[[#This Row],[LPN Admin Hours Contract]]/Table39[[#This Row],[LPN Admin Hours]]</f>
        <v>0</v>
      </c>
      <c r="AD221" s="3">
        <f>SUM(Table39[[#This Row],[CNA Hours]], Table39[[#This Row],[NA in Training Hours]], Table39[[#This Row],[Med Aide/Tech Hours]])</f>
        <v>161.39533333333333</v>
      </c>
      <c r="AE221" s="3">
        <f>SUM(Table39[[#This Row],[CNA Hours Contract]], Table39[[#This Row],[NA in Training Hours Contract]], Table39[[#This Row],[Med Aide/Tech Hours Contract]])</f>
        <v>7.3351111111111118</v>
      </c>
      <c r="AF221" s="4">
        <f>Table39[[#This Row],[CNA/NA/Med Aide Contract Hours]]/Table39[[#This Row],[Total CNA, NA in Training, Med Aide/Tech Hours]]</f>
        <v>4.5448099146471264E-2</v>
      </c>
      <c r="AG221" s="3">
        <v>154.6381111111111</v>
      </c>
      <c r="AH221" s="3">
        <v>7.3351111111111118</v>
      </c>
      <c r="AI221" s="4">
        <f>Table39[[#This Row],[CNA Hours Contract]]/Table39[[#This Row],[CNA Hours]]</f>
        <v>4.7434044935020341E-2</v>
      </c>
      <c r="AJ221" s="3">
        <v>3.806888888888889</v>
      </c>
      <c r="AK221" s="3">
        <v>0</v>
      </c>
      <c r="AL221" s="4">
        <f>Table39[[#This Row],[NA in Training Hours Contract]]/Table39[[#This Row],[NA in Training Hours]]</f>
        <v>0</v>
      </c>
      <c r="AM221" s="3">
        <v>2.950333333333333</v>
      </c>
      <c r="AN221" s="3">
        <v>0</v>
      </c>
      <c r="AO221" s="4">
        <f>Table39[[#This Row],[Med Aide/Tech Hours Contract]]/Table39[[#This Row],[Med Aide/Tech Hours]]</f>
        <v>0</v>
      </c>
      <c r="AP221" s="1" t="s">
        <v>219</v>
      </c>
      <c r="AQ221" s="1">
        <v>4</v>
      </c>
    </row>
    <row r="222" spans="1:43" x14ac:dyDescent="0.2">
      <c r="A222" s="1" t="s">
        <v>407</v>
      </c>
      <c r="B222" s="1" t="s">
        <v>630</v>
      </c>
      <c r="C222" s="1" t="s">
        <v>963</v>
      </c>
      <c r="D222" s="1" t="s">
        <v>1059</v>
      </c>
      <c r="E222" s="3">
        <v>94.922222222222217</v>
      </c>
      <c r="F222" s="3">
        <f t="shared" si="11"/>
        <v>390.07888888888886</v>
      </c>
      <c r="G222" s="3">
        <f>SUM(Table39[[#This Row],[RN Hours Contract (W/ Admin, DON)]], Table39[[#This Row],[LPN Contract Hours (w/ Admin)]], Table39[[#This Row],[CNA/NA/Med Aide Contract Hours]])</f>
        <v>0</v>
      </c>
      <c r="H222" s="4">
        <f>Table39[[#This Row],[Total Contract Hours]]/Table39[[#This Row],[Total Hours Nurse Staffing]]</f>
        <v>0</v>
      </c>
      <c r="I222" s="3">
        <f>SUM(Table39[[#This Row],[RN Hours]], Table39[[#This Row],[RN Admin Hours]], Table39[[#This Row],[RN DON Hours]])</f>
        <v>68.583111111111094</v>
      </c>
      <c r="J222" s="3">
        <f t="shared" si="12"/>
        <v>0</v>
      </c>
      <c r="K222" s="4">
        <f>Table39[[#This Row],[RN Hours Contract (W/ Admin, DON)]]/Table39[[#This Row],[RN Hours (w/ Admin, DON)]]</f>
        <v>0</v>
      </c>
      <c r="L222" s="3">
        <v>38.17444444444444</v>
      </c>
      <c r="M222" s="3">
        <v>0</v>
      </c>
      <c r="N222" s="4">
        <f>Table39[[#This Row],[RN Hours Contract]]/Table39[[#This Row],[RN Hours]]</f>
        <v>0</v>
      </c>
      <c r="O222" s="3">
        <v>24.897555555555552</v>
      </c>
      <c r="P222" s="3">
        <v>0</v>
      </c>
      <c r="Q222" s="4">
        <f>Table39[[#This Row],[RN Admin Hours Contract]]/Table39[[#This Row],[RN Admin Hours]]</f>
        <v>0</v>
      </c>
      <c r="R222" s="3">
        <v>5.5111111111111111</v>
      </c>
      <c r="S222" s="3">
        <v>0</v>
      </c>
      <c r="T222" s="4">
        <f>Table39[[#This Row],[RN DON Hours Contract]]/Table39[[#This Row],[RN DON Hours]]</f>
        <v>0</v>
      </c>
      <c r="U222" s="3">
        <f>SUM(Table39[[#This Row],[LPN Hours]], Table39[[#This Row],[LPN Admin Hours]])</f>
        <v>100.10900000000001</v>
      </c>
      <c r="V222" s="3">
        <f>Table39[[#This Row],[LPN Hours Contract]]+Table39[[#This Row],[LPN Admin Hours Contract]]</f>
        <v>0</v>
      </c>
      <c r="W222" s="4">
        <f t="shared" si="13"/>
        <v>0</v>
      </c>
      <c r="X222" s="3">
        <v>89.519000000000005</v>
      </c>
      <c r="Y222" s="3">
        <v>0</v>
      </c>
      <c r="Z222" s="4">
        <f>Table39[[#This Row],[LPN Hours Contract]]/Table39[[#This Row],[LPN Hours]]</f>
        <v>0</v>
      </c>
      <c r="AA222" s="3">
        <v>10.59</v>
      </c>
      <c r="AB222" s="3">
        <v>0</v>
      </c>
      <c r="AC222" s="4">
        <f>Table39[[#This Row],[LPN Admin Hours Contract]]/Table39[[#This Row],[LPN Admin Hours]]</f>
        <v>0</v>
      </c>
      <c r="AD222" s="3">
        <f>SUM(Table39[[#This Row],[CNA Hours]], Table39[[#This Row],[NA in Training Hours]], Table39[[#This Row],[Med Aide/Tech Hours]])</f>
        <v>221.38677777777778</v>
      </c>
      <c r="AE222" s="3">
        <f>SUM(Table39[[#This Row],[CNA Hours Contract]], Table39[[#This Row],[NA in Training Hours Contract]], Table39[[#This Row],[Med Aide/Tech Hours Contract]])</f>
        <v>0</v>
      </c>
      <c r="AF222" s="4">
        <f>Table39[[#This Row],[CNA/NA/Med Aide Contract Hours]]/Table39[[#This Row],[Total CNA, NA in Training, Med Aide/Tech Hours]]</f>
        <v>0</v>
      </c>
      <c r="AG222" s="3">
        <v>221.38677777777778</v>
      </c>
      <c r="AH222" s="3">
        <v>0</v>
      </c>
      <c r="AI222" s="4">
        <f>Table39[[#This Row],[CNA Hours Contract]]/Table39[[#This Row],[CNA Hours]]</f>
        <v>0</v>
      </c>
      <c r="AJ222" s="3">
        <v>0</v>
      </c>
      <c r="AK222" s="3">
        <v>0</v>
      </c>
      <c r="AL222" s="4">
        <v>0</v>
      </c>
      <c r="AM222" s="3">
        <v>0</v>
      </c>
      <c r="AN222" s="3">
        <v>0</v>
      </c>
      <c r="AO222" s="4">
        <v>0</v>
      </c>
      <c r="AP222" s="1" t="s">
        <v>220</v>
      </c>
      <c r="AQ222" s="1">
        <v>4</v>
      </c>
    </row>
    <row r="223" spans="1:43" x14ac:dyDescent="0.2">
      <c r="A223" s="1" t="s">
        <v>407</v>
      </c>
      <c r="B223" s="1" t="s">
        <v>631</v>
      </c>
      <c r="C223" s="1" t="s">
        <v>833</v>
      </c>
      <c r="D223" s="1" t="s">
        <v>1101</v>
      </c>
      <c r="E223" s="3">
        <v>44.866666666666667</v>
      </c>
      <c r="F223" s="3">
        <f t="shared" si="11"/>
        <v>172.17011111111111</v>
      </c>
      <c r="G223" s="3">
        <f>SUM(Table39[[#This Row],[RN Hours Contract (W/ Admin, DON)]], Table39[[#This Row],[LPN Contract Hours (w/ Admin)]], Table39[[#This Row],[CNA/NA/Med Aide Contract Hours]])</f>
        <v>36.550666666666665</v>
      </c>
      <c r="H223" s="4">
        <f>Table39[[#This Row],[Total Contract Hours]]/Table39[[#This Row],[Total Hours Nurse Staffing]]</f>
        <v>0.21229391344864992</v>
      </c>
      <c r="I223" s="3">
        <f>SUM(Table39[[#This Row],[RN Hours]], Table39[[#This Row],[RN Admin Hours]], Table39[[#This Row],[RN DON Hours]])</f>
        <v>45.300888888888892</v>
      </c>
      <c r="J223" s="3">
        <f t="shared" si="12"/>
        <v>10.909222222222223</v>
      </c>
      <c r="K223" s="4">
        <f>Table39[[#This Row],[RN Hours Contract (W/ Admin, DON)]]/Table39[[#This Row],[RN Hours (w/ Admin, DON)]]</f>
        <v>0.24081695723409891</v>
      </c>
      <c r="L223" s="3">
        <v>28.078666666666667</v>
      </c>
      <c r="M223" s="3">
        <v>10.909222222222223</v>
      </c>
      <c r="N223" s="4">
        <f>Table39[[#This Row],[RN Hours Contract]]/Table39[[#This Row],[RN Hours]]</f>
        <v>0.38852351330389223</v>
      </c>
      <c r="O223" s="3">
        <v>11.977777777777778</v>
      </c>
      <c r="P223" s="3">
        <v>0</v>
      </c>
      <c r="Q223" s="4">
        <f>Table39[[#This Row],[RN Admin Hours Contract]]/Table39[[#This Row],[RN Admin Hours]]</f>
        <v>0</v>
      </c>
      <c r="R223" s="3">
        <v>5.2444444444444445</v>
      </c>
      <c r="S223" s="3">
        <v>0</v>
      </c>
      <c r="T223" s="4">
        <f>Table39[[#This Row],[RN DON Hours Contract]]/Table39[[#This Row],[RN DON Hours]]</f>
        <v>0</v>
      </c>
      <c r="U223" s="3">
        <f>SUM(Table39[[#This Row],[LPN Hours]], Table39[[#This Row],[LPN Admin Hours]])</f>
        <v>29.106666666666666</v>
      </c>
      <c r="V223" s="3">
        <f>Table39[[#This Row],[LPN Hours Contract]]+Table39[[#This Row],[LPN Admin Hours Contract]]</f>
        <v>9.362222222222222</v>
      </c>
      <c r="W223" s="4">
        <f t="shared" si="13"/>
        <v>0.32165216063521151</v>
      </c>
      <c r="X223" s="3">
        <v>29.106666666666666</v>
      </c>
      <c r="Y223" s="3">
        <v>9.362222222222222</v>
      </c>
      <c r="Z223" s="4">
        <f>Table39[[#This Row],[LPN Hours Contract]]/Table39[[#This Row],[LPN Hours]]</f>
        <v>0.32165216063521151</v>
      </c>
      <c r="AA223" s="3">
        <v>0</v>
      </c>
      <c r="AB223" s="3">
        <v>0</v>
      </c>
      <c r="AC223" s="4">
        <v>0</v>
      </c>
      <c r="AD223" s="3">
        <f>SUM(Table39[[#This Row],[CNA Hours]], Table39[[#This Row],[NA in Training Hours]], Table39[[#This Row],[Med Aide/Tech Hours]])</f>
        <v>97.762555555555537</v>
      </c>
      <c r="AE223" s="3">
        <f>SUM(Table39[[#This Row],[CNA Hours Contract]], Table39[[#This Row],[NA in Training Hours Contract]], Table39[[#This Row],[Med Aide/Tech Hours Contract]])</f>
        <v>16.27922222222222</v>
      </c>
      <c r="AF223" s="4">
        <f>Table39[[#This Row],[CNA/NA/Med Aide Contract Hours]]/Table39[[#This Row],[Total CNA, NA in Training, Med Aide/Tech Hours]]</f>
        <v>0.16651796927476209</v>
      </c>
      <c r="AG223" s="3">
        <v>94.893111111111097</v>
      </c>
      <c r="AH223" s="3">
        <v>16.27922222222222</v>
      </c>
      <c r="AI223" s="4">
        <f>Table39[[#This Row],[CNA Hours Contract]]/Table39[[#This Row],[CNA Hours]]</f>
        <v>0.17155325641247815</v>
      </c>
      <c r="AJ223" s="3">
        <v>2.1888888888888891</v>
      </c>
      <c r="AK223" s="3">
        <v>0</v>
      </c>
      <c r="AL223" s="4">
        <f>Table39[[#This Row],[NA in Training Hours Contract]]/Table39[[#This Row],[NA in Training Hours]]</f>
        <v>0</v>
      </c>
      <c r="AM223" s="3">
        <v>0.68055555555555558</v>
      </c>
      <c r="AN223" s="3">
        <v>0</v>
      </c>
      <c r="AO223" s="4">
        <f>Table39[[#This Row],[Med Aide/Tech Hours Contract]]/Table39[[#This Row],[Med Aide/Tech Hours]]</f>
        <v>0</v>
      </c>
      <c r="AP223" s="1" t="s">
        <v>221</v>
      </c>
      <c r="AQ223" s="1">
        <v>4</v>
      </c>
    </row>
    <row r="224" spans="1:43" x14ac:dyDescent="0.2">
      <c r="A224" s="1" t="s">
        <v>407</v>
      </c>
      <c r="B224" s="1" t="s">
        <v>632</v>
      </c>
      <c r="C224" s="1" t="s">
        <v>911</v>
      </c>
      <c r="D224" s="1" t="s">
        <v>1063</v>
      </c>
      <c r="E224" s="3">
        <v>76.944444444444443</v>
      </c>
      <c r="F224" s="3">
        <f t="shared" si="11"/>
        <v>290.45077777777783</v>
      </c>
      <c r="G224" s="3">
        <f>SUM(Table39[[#This Row],[RN Hours Contract (W/ Admin, DON)]], Table39[[#This Row],[LPN Contract Hours (w/ Admin)]], Table39[[#This Row],[CNA/NA/Med Aide Contract Hours]])</f>
        <v>0</v>
      </c>
      <c r="H224" s="4">
        <f>Table39[[#This Row],[Total Contract Hours]]/Table39[[#This Row],[Total Hours Nurse Staffing]]</f>
        <v>0</v>
      </c>
      <c r="I224" s="3">
        <f>SUM(Table39[[#This Row],[RN Hours]], Table39[[#This Row],[RN Admin Hours]], Table39[[#This Row],[RN DON Hours]])</f>
        <v>32.81666666666667</v>
      </c>
      <c r="J224" s="3">
        <f t="shared" si="12"/>
        <v>0</v>
      </c>
      <c r="K224" s="4">
        <f>Table39[[#This Row],[RN Hours Contract (W/ Admin, DON)]]/Table39[[#This Row],[RN Hours (w/ Admin, DON)]]</f>
        <v>0</v>
      </c>
      <c r="L224" s="3">
        <v>16.994444444444444</v>
      </c>
      <c r="M224" s="3">
        <v>0</v>
      </c>
      <c r="N224" s="4">
        <f>Table39[[#This Row],[RN Hours Contract]]/Table39[[#This Row],[RN Hours]]</f>
        <v>0</v>
      </c>
      <c r="O224" s="3">
        <v>10.311111111111112</v>
      </c>
      <c r="P224" s="3">
        <v>0</v>
      </c>
      <c r="Q224" s="4">
        <f>Table39[[#This Row],[RN Admin Hours Contract]]/Table39[[#This Row],[RN Admin Hours]]</f>
        <v>0</v>
      </c>
      <c r="R224" s="3">
        <v>5.5111111111111111</v>
      </c>
      <c r="S224" s="3">
        <v>0</v>
      </c>
      <c r="T224" s="4">
        <f>Table39[[#This Row],[RN DON Hours Contract]]/Table39[[#This Row],[RN DON Hours]]</f>
        <v>0</v>
      </c>
      <c r="U224" s="3">
        <f>SUM(Table39[[#This Row],[LPN Hours]], Table39[[#This Row],[LPN Admin Hours]])</f>
        <v>61.99722222222222</v>
      </c>
      <c r="V224" s="3">
        <f>Table39[[#This Row],[LPN Hours Contract]]+Table39[[#This Row],[LPN Admin Hours Contract]]</f>
        <v>0</v>
      </c>
      <c r="W224" s="4">
        <f t="shared" si="13"/>
        <v>0</v>
      </c>
      <c r="X224" s="3">
        <v>51.452777777777776</v>
      </c>
      <c r="Y224" s="3">
        <v>0</v>
      </c>
      <c r="Z224" s="4">
        <f>Table39[[#This Row],[LPN Hours Contract]]/Table39[[#This Row],[LPN Hours]]</f>
        <v>0</v>
      </c>
      <c r="AA224" s="3">
        <v>10.544444444444444</v>
      </c>
      <c r="AB224" s="3">
        <v>0</v>
      </c>
      <c r="AC224" s="4">
        <f>Table39[[#This Row],[LPN Admin Hours Contract]]/Table39[[#This Row],[LPN Admin Hours]]</f>
        <v>0</v>
      </c>
      <c r="AD224" s="3">
        <f>SUM(Table39[[#This Row],[CNA Hours]], Table39[[#This Row],[NA in Training Hours]], Table39[[#This Row],[Med Aide/Tech Hours]])</f>
        <v>195.6368888888889</v>
      </c>
      <c r="AE224" s="3">
        <f>SUM(Table39[[#This Row],[CNA Hours Contract]], Table39[[#This Row],[NA in Training Hours Contract]], Table39[[#This Row],[Med Aide/Tech Hours Contract]])</f>
        <v>0</v>
      </c>
      <c r="AF224" s="4">
        <f>Table39[[#This Row],[CNA/NA/Med Aide Contract Hours]]/Table39[[#This Row],[Total CNA, NA in Training, Med Aide/Tech Hours]]</f>
        <v>0</v>
      </c>
      <c r="AG224" s="3">
        <v>162.2368888888889</v>
      </c>
      <c r="AH224" s="3">
        <v>0</v>
      </c>
      <c r="AI224" s="4">
        <f>Table39[[#This Row],[CNA Hours Contract]]/Table39[[#This Row],[CNA Hours]]</f>
        <v>0</v>
      </c>
      <c r="AJ224" s="3">
        <v>0</v>
      </c>
      <c r="AK224" s="3">
        <v>0</v>
      </c>
      <c r="AL224" s="4">
        <v>0</v>
      </c>
      <c r="AM224" s="3">
        <v>33.4</v>
      </c>
      <c r="AN224" s="3">
        <v>0</v>
      </c>
      <c r="AO224" s="4">
        <f>Table39[[#This Row],[Med Aide/Tech Hours Contract]]/Table39[[#This Row],[Med Aide/Tech Hours]]</f>
        <v>0</v>
      </c>
      <c r="AP224" s="1" t="s">
        <v>222</v>
      </c>
      <c r="AQ224" s="1">
        <v>4</v>
      </c>
    </row>
    <row r="225" spans="1:43" x14ac:dyDescent="0.2">
      <c r="A225" s="1" t="s">
        <v>407</v>
      </c>
      <c r="B225" s="1" t="s">
        <v>633</v>
      </c>
      <c r="C225" s="1" t="s">
        <v>847</v>
      </c>
      <c r="D225" s="1" t="s">
        <v>1061</v>
      </c>
      <c r="E225" s="3">
        <v>86.5</v>
      </c>
      <c r="F225" s="3">
        <f t="shared" si="11"/>
        <v>360.82722222222219</v>
      </c>
      <c r="G225" s="3">
        <f>SUM(Table39[[#This Row],[RN Hours Contract (W/ Admin, DON)]], Table39[[#This Row],[LPN Contract Hours (w/ Admin)]], Table39[[#This Row],[CNA/NA/Med Aide Contract Hours]])</f>
        <v>1.8008888888888888</v>
      </c>
      <c r="H225" s="4">
        <f>Table39[[#This Row],[Total Contract Hours]]/Table39[[#This Row],[Total Hours Nurse Staffing]]</f>
        <v>4.9910006174084549E-3</v>
      </c>
      <c r="I225" s="3">
        <f>SUM(Table39[[#This Row],[RN Hours]], Table39[[#This Row],[RN Admin Hours]], Table39[[#This Row],[RN DON Hours]])</f>
        <v>65.891444444444446</v>
      </c>
      <c r="J225" s="3">
        <f t="shared" si="12"/>
        <v>1.3055555555555556</v>
      </c>
      <c r="K225" s="4">
        <f>Table39[[#This Row],[RN Hours Contract (W/ Admin, DON)]]/Table39[[#This Row],[RN Hours (w/ Admin, DON)]]</f>
        <v>1.9813734037297036E-2</v>
      </c>
      <c r="L225" s="3">
        <v>65.891444444444446</v>
      </c>
      <c r="M225" s="3">
        <v>1.3055555555555556</v>
      </c>
      <c r="N225" s="4">
        <f>Table39[[#This Row],[RN Hours Contract]]/Table39[[#This Row],[RN Hours]]</f>
        <v>1.9813734037297036E-2</v>
      </c>
      <c r="O225" s="3">
        <v>0</v>
      </c>
      <c r="P225" s="3">
        <v>0</v>
      </c>
      <c r="Q225" s="4">
        <v>0</v>
      </c>
      <c r="R225" s="3">
        <v>0</v>
      </c>
      <c r="S225" s="3">
        <v>0</v>
      </c>
      <c r="T225" s="4">
        <v>0</v>
      </c>
      <c r="U225" s="3">
        <f>SUM(Table39[[#This Row],[LPN Hours]], Table39[[#This Row],[LPN Admin Hours]])</f>
        <v>33.090222222222224</v>
      </c>
      <c r="V225" s="3">
        <f>Table39[[#This Row],[LPN Hours Contract]]+Table39[[#This Row],[LPN Admin Hours Contract]]</f>
        <v>0.49533333333333329</v>
      </c>
      <c r="W225" s="4">
        <f t="shared" si="13"/>
        <v>1.4969175184344484E-2</v>
      </c>
      <c r="X225" s="3">
        <v>33.090222222222224</v>
      </c>
      <c r="Y225" s="3">
        <v>0.49533333333333329</v>
      </c>
      <c r="Z225" s="4">
        <f>Table39[[#This Row],[LPN Hours Contract]]/Table39[[#This Row],[LPN Hours]]</f>
        <v>1.4969175184344484E-2</v>
      </c>
      <c r="AA225" s="3">
        <v>0</v>
      </c>
      <c r="AB225" s="3">
        <v>0</v>
      </c>
      <c r="AC225" s="4">
        <v>0</v>
      </c>
      <c r="AD225" s="3">
        <f>SUM(Table39[[#This Row],[CNA Hours]], Table39[[#This Row],[NA in Training Hours]], Table39[[#This Row],[Med Aide/Tech Hours]])</f>
        <v>261.84555555555551</v>
      </c>
      <c r="AE225" s="3">
        <f>SUM(Table39[[#This Row],[CNA Hours Contract]], Table39[[#This Row],[NA in Training Hours Contract]], Table39[[#This Row],[Med Aide/Tech Hours Contract]])</f>
        <v>0</v>
      </c>
      <c r="AF225" s="4">
        <f>Table39[[#This Row],[CNA/NA/Med Aide Contract Hours]]/Table39[[#This Row],[Total CNA, NA in Training, Med Aide/Tech Hours]]</f>
        <v>0</v>
      </c>
      <c r="AG225" s="3">
        <v>217.16899999999998</v>
      </c>
      <c r="AH225" s="3">
        <v>0</v>
      </c>
      <c r="AI225" s="4">
        <f>Table39[[#This Row],[CNA Hours Contract]]/Table39[[#This Row],[CNA Hours]]</f>
        <v>0</v>
      </c>
      <c r="AJ225" s="3">
        <v>39.724555555555547</v>
      </c>
      <c r="AK225" s="3">
        <v>0</v>
      </c>
      <c r="AL225" s="4">
        <f>Table39[[#This Row],[NA in Training Hours Contract]]/Table39[[#This Row],[NA in Training Hours]]</f>
        <v>0</v>
      </c>
      <c r="AM225" s="3">
        <v>4.9519999999999991</v>
      </c>
      <c r="AN225" s="3">
        <v>0</v>
      </c>
      <c r="AO225" s="4">
        <f>Table39[[#This Row],[Med Aide/Tech Hours Contract]]/Table39[[#This Row],[Med Aide/Tech Hours]]</f>
        <v>0</v>
      </c>
      <c r="AP225" s="1" t="s">
        <v>223</v>
      </c>
      <c r="AQ225" s="1">
        <v>4</v>
      </c>
    </row>
    <row r="226" spans="1:43" x14ac:dyDescent="0.2">
      <c r="A226" s="1" t="s">
        <v>407</v>
      </c>
      <c r="B226" s="1" t="s">
        <v>634</v>
      </c>
      <c r="C226" s="1" t="s">
        <v>946</v>
      </c>
      <c r="D226" s="1" t="s">
        <v>1038</v>
      </c>
      <c r="E226" s="3">
        <v>36.444444444444443</v>
      </c>
      <c r="F226" s="3">
        <f t="shared" si="11"/>
        <v>176.56666666666666</v>
      </c>
      <c r="G226" s="3">
        <f>SUM(Table39[[#This Row],[RN Hours Contract (W/ Admin, DON)]], Table39[[#This Row],[LPN Contract Hours (w/ Admin)]], Table39[[#This Row],[CNA/NA/Med Aide Contract Hours]])</f>
        <v>0</v>
      </c>
      <c r="H226" s="4">
        <f>Table39[[#This Row],[Total Contract Hours]]/Table39[[#This Row],[Total Hours Nurse Staffing]]</f>
        <v>0</v>
      </c>
      <c r="I226" s="3">
        <f>SUM(Table39[[#This Row],[RN Hours]], Table39[[#This Row],[RN Admin Hours]], Table39[[#This Row],[RN DON Hours]])</f>
        <v>15.352777777777778</v>
      </c>
      <c r="J226" s="3">
        <f t="shared" si="12"/>
        <v>0</v>
      </c>
      <c r="K226" s="4">
        <f>Table39[[#This Row],[RN Hours Contract (W/ Admin, DON)]]/Table39[[#This Row],[RN Hours (w/ Admin, DON)]]</f>
        <v>0</v>
      </c>
      <c r="L226" s="3">
        <v>9.7527777777777782</v>
      </c>
      <c r="M226" s="3">
        <v>0</v>
      </c>
      <c r="N226" s="4">
        <f>Table39[[#This Row],[RN Hours Contract]]/Table39[[#This Row],[RN Hours]]</f>
        <v>0</v>
      </c>
      <c r="O226" s="3">
        <v>0</v>
      </c>
      <c r="P226" s="3">
        <v>0</v>
      </c>
      <c r="Q226" s="4">
        <v>0</v>
      </c>
      <c r="R226" s="3">
        <v>5.6</v>
      </c>
      <c r="S226" s="3">
        <v>0</v>
      </c>
      <c r="T226" s="4">
        <f>Table39[[#This Row],[RN DON Hours Contract]]/Table39[[#This Row],[RN DON Hours]]</f>
        <v>0</v>
      </c>
      <c r="U226" s="3">
        <f>SUM(Table39[[#This Row],[LPN Hours]], Table39[[#This Row],[LPN Admin Hours]])</f>
        <v>39.661111111111111</v>
      </c>
      <c r="V226" s="3">
        <f>Table39[[#This Row],[LPN Hours Contract]]+Table39[[#This Row],[LPN Admin Hours Contract]]</f>
        <v>0</v>
      </c>
      <c r="W226" s="4">
        <f t="shared" si="13"/>
        <v>0</v>
      </c>
      <c r="X226" s="3">
        <v>39.661111111111111</v>
      </c>
      <c r="Y226" s="3">
        <v>0</v>
      </c>
      <c r="Z226" s="4">
        <f>Table39[[#This Row],[LPN Hours Contract]]/Table39[[#This Row],[LPN Hours]]</f>
        <v>0</v>
      </c>
      <c r="AA226" s="3">
        <v>0</v>
      </c>
      <c r="AB226" s="3">
        <v>0</v>
      </c>
      <c r="AC226" s="4">
        <v>0</v>
      </c>
      <c r="AD226" s="3">
        <f>SUM(Table39[[#This Row],[CNA Hours]], Table39[[#This Row],[NA in Training Hours]], Table39[[#This Row],[Med Aide/Tech Hours]])</f>
        <v>121.55277777777778</v>
      </c>
      <c r="AE226" s="3">
        <f>SUM(Table39[[#This Row],[CNA Hours Contract]], Table39[[#This Row],[NA in Training Hours Contract]], Table39[[#This Row],[Med Aide/Tech Hours Contract]])</f>
        <v>0</v>
      </c>
      <c r="AF226" s="4">
        <f>Table39[[#This Row],[CNA/NA/Med Aide Contract Hours]]/Table39[[#This Row],[Total CNA, NA in Training, Med Aide/Tech Hours]]</f>
        <v>0</v>
      </c>
      <c r="AG226" s="3">
        <v>99.405555555555551</v>
      </c>
      <c r="AH226" s="3">
        <v>0</v>
      </c>
      <c r="AI226" s="4">
        <f>Table39[[#This Row],[CNA Hours Contract]]/Table39[[#This Row],[CNA Hours]]</f>
        <v>0</v>
      </c>
      <c r="AJ226" s="3">
        <v>0</v>
      </c>
      <c r="AK226" s="3">
        <v>0</v>
      </c>
      <c r="AL226" s="4">
        <v>0</v>
      </c>
      <c r="AM226" s="3">
        <v>22.147222222222222</v>
      </c>
      <c r="AN226" s="3">
        <v>0</v>
      </c>
      <c r="AO226" s="4">
        <f>Table39[[#This Row],[Med Aide/Tech Hours Contract]]/Table39[[#This Row],[Med Aide/Tech Hours]]</f>
        <v>0</v>
      </c>
      <c r="AP226" s="1" t="s">
        <v>224</v>
      </c>
      <c r="AQ226" s="1">
        <v>4</v>
      </c>
    </row>
    <row r="227" spans="1:43" x14ac:dyDescent="0.2">
      <c r="A227" s="1" t="s">
        <v>407</v>
      </c>
      <c r="B227" s="1" t="s">
        <v>635</v>
      </c>
      <c r="C227" s="1" t="s">
        <v>907</v>
      </c>
      <c r="D227" s="1" t="s">
        <v>1032</v>
      </c>
      <c r="E227" s="3">
        <v>91.522222222222226</v>
      </c>
      <c r="F227" s="3">
        <f t="shared" si="11"/>
        <v>363.45733333333334</v>
      </c>
      <c r="G227" s="3">
        <f>SUM(Table39[[#This Row],[RN Hours Contract (W/ Admin, DON)]], Table39[[#This Row],[LPN Contract Hours (w/ Admin)]], Table39[[#This Row],[CNA/NA/Med Aide Contract Hours]])</f>
        <v>44.421222222222227</v>
      </c>
      <c r="H227" s="4">
        <f>Table39[[#This Row],[Total Contract Hours]]/Table39[[#This Row],[Total Hours Nurse Staffing]]</f>
        <v>0.12221853336903982</v>
      </c>
      <c r="I227" s="3">
        <f>SUM(Table39[[#This Row],[RN Hours]], Table39[[#This Row],[RN Admin Hours]], Table39[[#This Row],[RN DON Hours]])</f>
        <v>53.830111111111115</v>
      </c>
      <c r="J227" s="3">
        <f t="shared" si="12"/>
        <v>9.9412222222222226</v>
      </c>
      <c r="K227" s="4">
        <f>Table39[[#This Row],[RN Hours Contract (W/ Admin, DON)]]/Table39[[#This Row],[RN Hours (w/ Admin, DON)]]</f>
        <v>0.1846777206478819</v>
      </c>
      <c r="L227" s="3">
        <v>24.735666666666667</v>
      </c>
      <c r="M227" s="3">
        <v>2.8662222222222224</v>
      </c>
      <c r="N227" s="4">
        <f>Table39[[#This Row],[RN Hours Contract]]/Table39[[#This Row],[RN Hours]]</f>
        <v>0.11587406399216607</v>
      </c>
      <c r="O227" s="3">
        <v>22.019444444444446</v>
      </c>
      <c r="P227" s="3">
        <v>0</v>
      </c>
      <c r="Q227" s="4">
        <f>Table39[[#This Row],[RN Admin Hours Contract]]/Table39[[#This Row],[RN Admin Hours]]</f>
        <v>0</v>
      </c>
      <c r="R227" s="3">
        <v>7.0750000000000002</v>
      </c>
      <c r="S227" s="3">
        <v>7.0750000000000002</v>
      </c>
      <c r="T227" s="4">
        <f>Table39[[#This Row],[RN DON Hours Contract]]/Table39[[#This Row],[RN DON Hours]]</f>
        <v>1</v>
      </c>
      <c r="U227" s="3">
        <f>SUM(Table39[[#This Row],[LPN Hours]], Table39[[#This Row],[LPN Admin Hours]])</f>
        <v>110.34977777777777</v>
      </c>
      <c r="V227" s="3">
        <f>Table39[[#This Row],[LPN Hours Contract]]+Table39[[#This Row],[LPN Admin Hours Contract]]</f>
        <v>22.88033333333334</v>
      </c>
      <c r="W227" s="4">
        <f t="shared" si="13"/>
        <v>0.20734371916370981</v>
      </c>
      <c r="X227" s="3">
        <v>105.54977777777778</v>
      </c>
      <c r="Y227" s="3">
        <v>22.88033333333334</v>
      </c>
      <c r="Z227" s="4">
        <f>Table39[[#This Row],[LPN Hours Contract]]/Table39[[#This Row],[LPN Hours]]</f>
        <v>0.21677291809656957</v>
      </c>
      <c r="AA227" s="3">
        <v>4.8</v>
      </c>
      <c r="AB227" s="3">
        <v>0</v>
      </c>
      <c r="AC227" s="4">
        <f>Table39[[#This Row],[LPN Admin Hours Contract]]/Table39[[#This Row],[LPN Admin Hours]]</f>
        <v>0</v>
      </c>
      <c r="AD227" s="3">
        <f>SUM(Table39[[#This Row],[CNA Hours]], Table39[[#This Row],[NA in Training Hours]], Table39[[#This Row],[Med Aide/Tech Hours]])</f>
        <v>199.27744444444446</v>
      </c>
      <c r="AE227" s="3">
        <f>SUM(Table39[[#This Row],[CNA Hours Contract]], Table39[[#This Row],[NA in Training Hours Contract]], Table39[[#This Row],[Med Aide/Tech Hours Contract]])</f>
        <v>11.599666666666668</v>
      </c>
      <c r="AF227" s="4">
        <f>Table39[[#This Row],[CNA/NA/Med Aide Contract Hours]]/Table39[[#This Row],[Total CNA, NA in Training, Med Aide/Tech Hours]]</f>
        <v>5.820862817166686E-2</v>
      </c>
      <c r="AG227" s="3">
        <v>180.35244444444444</v>
      </c>
      <c r="AH227" s="3">
        <v>11.599666666666668</v>
      </c>
      <c r="AI227" s="4">
        <f>Table39[[#This Row],[CNA Hours Contract]]/Table39[[#This Row],[CNA Hours]]</f>
        <v>6.43166589862319E-2</v>
      </c>
      <c r="AJ227" s="3">
        <v>0</v>
      </c>
      <c r="AK227" s="3">
        <v>0</v>
      </c>
      <c r="AL227" s="4">
        <v>0</v>
      </c>
      <c r="AM227" s="3">
        <v>18.925000000000001</v>
      </c>
      <c r="AN227" s="3">
        <v>0</v>
      </c>
      <c r="AO227" s="4">
        <f>Table39[[#This Row],[Med Aide/Tech Hours Contract]]/Table39[[#This Row],[Med Aide/Tech Hours]]</f>
        <v>0</v>
      </c>
      <c r="AP227" s="1" t="s">
        <v>225</v>
      </c>
      <c r="AQ227" s="1">
        <v>4</v>
      </c>
    </row>
    <row r="228" spans="1:43" x14ac:dyDescent="0.2">
      <c r="A228" s="1" t="s">
        <v>407</v>
      </c>
      <c r="B228" s="1" t="s">
        <v>636</v>
      </c>
      <c r="C228" s="1" t="s">
        <v>863</v>
      </c>
      <c r="D228" s="1" t="s">
        <v>1100</v>
      </c>
      <c r="E228" s="3">
        <v>47.3</v>
      </c>
      <c r="F228" s="3">
        <f t="shared" si="11"/>
        <v>178.06400000000002</v>
      </c>
      <c r="G228" s="3">
        <f>SUM(Table39[[#This Row],[RN Hours Contract (W/ Admin, DON)]], Table39[[#This Row],[LPN Contract Hours (w/ Admin)]], Table39[[#This Row],[CNA/NA/Med Aide Contract Hours]])</f>
        <v>33.81044444444445</v>
      </c>
      <c r="H228" s="4">
        <f>Table39[[#This Row],[Total Contract Hours]]/Table39[[#This Row],[Total Hours Nurse Staffing]]</f>
        <v>0.18987804634538394</v>
      </c>
      <c r="I228" s="3">
        <f>SUM(Table39[[#This Row],[RN Hours]], Table39[[#This Row],[RN Admin Hours]], Table39[[#This Row],[RN DON Hours]])</f>
        <v>24.054000000000002</v>
      </c>
      <c r="J228" s="3">
        <f t="shared" si="12"/>
        <v>0</v>
      </c>
      <c r="K228" s="4">
        <f>Table39[[#This Row],[RN Hours Contract (W/ Admin, DON)]]/Table39[[#This Row],[RN Hours (w/ Admin, DON)]]</f>
        <v>0</v>
      </c>
      <c r="L228" s="3">
        <v>12.988666666666667</v>
      </c>
      <c r="M228" s="3">
        <v>0</v>
      </c>
      <c r="N228" s="4">
        <f>Table39[[#This Row],[RN Hours Contract]]/Table39[[#This Row],[RN Hours]]</f>
        <v>0</v>
      </c>
      <c r="O228" s="3">
        <v>5.2875555555555556</v>
      </c>
      <c r="P228" s="3">
        <v>0</v>
      </c>
      <c r="Q228" s="4">
        <f>Table39[[#This Row],[RN Admin Hours Contract]]/Table39[[#This Row],[RN Admin Hours]]</f>
        <v>0</v>
      </c>
      <c r="R228" s="3">
        <v>5.7777777777777777</v>
      </c>
      <c r="S228" s="3">
        <v>0</v>
      </c>
      <c r="T228" s="4">
        <f>Table39[[#This Row],[RN DON Hours Contract]]/Table39[[#This Row],[RN DON Hours]]</f>
        <v>0</v>
      </c>
      <c r="U228" s="3">
        <f>SUM(Table39[[#This Row],[LPN Hours]], Table39[[#This Row],[LPN Admin Hours]])</f>
        <v>63.742888888888892</v>
      </c>
      <c r="V228" s="3">
        <f>Table39[[#This Row],[LPN Hours Contract]]+Table39[[#This Row],[LPN Admin Hours Contract]]</f>
        <v>31.806000000000004</v>
      </c>
      <c r="W228" s="4">
        <f t="shared" si="13"/>
        <v>0.49897330595482553</v>
      </c>
      <c r="X228" s="3">
        <v>53.508222222222223</v>
      </c>
      <c r="Y228" s="3">
        <v>31.806000000000004</v>
      </c>
      <c r="Z228" s="4">
        <f>Table39[[#This Row],[LPN Hours Contract]]/Table39[[#This Row],[LPN Hours]]</f>
        <v>0.59441331965596156</v>
      </c>
      <c r="AA228" s="3">
        <v>10.234666666666667</v>
      </c>
      <c r="AB228" s="3">
        <v>0</v>
      </c>
      <c r="AC228" s="4">
        <f>Table39[[#This Row],[LPN Admin Hours Contract]]/Table39[[#This Row],[LPN Admin Hours]]</f>
        <v>0</v>
      </c>
      <c r="AD228" s="3">
        <f>SUM(Table39[[#This Row],[CNA Hours]], Table39[[#This Row],[NA in Training Hours]], Table39[[#This Row],[Med Aide/Tech Hours]])</f>
        <v>90.267111111111106</v>
      </c>
      <c r="AE228" s="3">
        <f>SUM(Table39[[#This Row],[CNA Hours Contract]], Table39[[#This Row],[NA in Training Hours Contract]], Table39[[#This Row],[Med Aide/Tech Hours Contract]])</f>
        <v>2.0044444444444447</v>
      </c>
      <c r="AF228" s="4">
        <f>Table39[[#This Row],[CNA/NA/Med Aide Contract Hours]]/Table39[[#This Row],[Total CNA, NA in Training, Med Aide/Tech Hours]]</f>
        <v>2.2205700612010777E-2</v>
      </c>
      <c r="AG228" s="3">
        <v>90.267111111111106</v>
      </c>
      <c r="AH228" s="3">
        <v>2.0044444444444447</v>
      </c>
      <c r="AI228" s="4">
        <f>Table39[[#This Row],[CNA Hours Contract]]/Table39[[#This Row],[CNA Hours]]</f>
        <v>2.2205700612010777E-2</v>
      </c>
      <c r="AJ228" s="3">
        <v>0</v>
      </c>
      <c r="AK228" s="3">
        <v>0</v>
      </c>
      <c r="AL228" s="4">
        <v>0</v>
      </c>
      <c r="AM228" s="3">
        <v>0</v>
      </c>
      <c r="AN228" s="3">
        <v>0</v>
      </c>
      <c r="AO228" s="4">
        <v>0</v>
      </c>
      <c r="AP228" s="1" t="s">
        <v>226</v>
      </c>
      <c r="AQ228" s="1">
        <v>4</v>
      </c>
    </row>
    <row r="229" spans="1:43" x14ac:dyDescent="0.2">
      <c r="A229" s="1" t="s">
        <v>407</v>
      </c>
      <c r="B229" s="1" t="s">
        <v>637</v>
      </c>
      <c r="C229" s="1" t="s">
        <v>843</v>
      </c>
      <c r="D229" s="1" t="s">
        <v>1021</v>
      </c>
      <c r="E229" s="3">
        <v>43.222222222222221</v>
      </c>
      <c r="F229" s="3">
        <f t="shared" si="11"/>
        <v>150.3471111111111</v>
      </c>
      <c r="G229" s="3">
        <f>SUM(Table39[[#This Row],[RN Hours Contract (W/ Admin, DON)]], Table39[[#This Row],[LPN Contract Hours (w/ Admin)]], Table39[[#This Row],[CNA/NA/Med Aide Contract Hours]])</f>
        <v>28.74677777777778</v>
      </c>
      <c r="H229" s="4">
        <f>Table39[[#This Row],[Total Contract Hours]]/Table39[[#This Row],[Total Hours Nurse Staffing]]</f>
        <v>0.19120272790963727</v>
      </c>
      <c r="I229" s="3">
        <f>SUM(Table39[[#This Row],[RN Hours]], Table39[[#This Row],[RN Admin Hours]], Table39[[#This Row],[RN DON Hours]])</f>
        <v>32.136444444444443</v>
      </c>
      <c r="J229" s="3">
        <f t="shared" si="12"/>
        <v>0</v>
      </c>
      <c r="K229" s="4">
        <f>Table39[[#This Row],[RN Hours Contract (W/ Admin, DON)]]/Table39[[#This Row],[RN Hours (w/ Admin, DON)]]</f>
        <v>0</v>
      </c>
      <c r="L229" s="3">
        <v>21.203111111111109</v>
      </c>
      <c r="M229" s="3">
        <v>0</v>
      </c>
      <c r="N229" s="4">
        <f>Table39[[#This Row],[RN Hours Contract]]/Table39[[#This Row],[RN Hours]]</f>
        <v>0</v>
      </c>
      <c r="O229" s="3">
        <v>5.5111111111111111</v>
      </c>
      <c r="P229" s="3">
        <v>0</v>
      </c>
      <c r="Q229" s="4">
        <f>Table39[[#This Row],[RN Admin Hours Contract]]/Table39[[#This Row],[RN Admin Hours]]</f>
        <v>0</v>
      </c>
      <c r="R229" s="3">
        <v>5.4222222222222225</v>
      </c>
      <c r="S229" s="3">
        <v>0</v>
      </c>
      <c r="T229" s="4">
        <f>Table39[[#This Row],[RN DON Hours Contract]]/Table39[[#This Row],[RN DON Hours]]</f>
        <v>0</v>
      </c>
      <c r="U229" s="3">
        <f>SUM(Table39[[#This Row],[LPN Hours]], Table39[[#This Row],[LPN Admin Hours]])</f>
        <v>44.225555555555559</v>
      </c>
      <c r="V229" s="3">
        <f>Table39[[#This Row],[LPN Hours Contract]]+Table39[[#This Row],[LPN Admin Hours Contract]]</f>
        <v>12.839111111111114</v>
      </c>
      <c r="W229" s="4">
        <f t="shared" si="13"/>
        <v>0.29030977564505195</v>
      </c>
      <c r="X229" s="3">
        <v>40.260444444444445</v>
      </c>
      <c r="Y229" s="3">
        <v>12.839111111111114</v>
      </c>
      <c r="Z229" s="4">
        <f>Table39[[#This Row],[LPN Hours Contract]]/Table39[[#This Row],[LPN Hours]]</f>
        <v>0.31890137548848613</v>
      </c>
      <c r="AA229" s="3">
        <v>3.9651111111111108</v>
      </c>
      <c r="AB229" s="3">
        <v>0</v>
      </c>
      <c r="AC229" s="4">
        <f>Table39[[#This Row],[LPN Admin Hours Contract]]/Table39[[#This Row],[LPN Admin Hours]]</f>
        <v>0</v>
      </c>
      <c r="AD229" s="3">
        <f>SUM(Table39[[#This Row],[CNA Hours]], Table39[[#This Row],[NA in Training Hours]], Table39[[#This Row],[Med Aide/Tech Hours]])</f>
        <v>73.985111111111109</v>
      </c>
      <c r="AE229" s="3">
        <f>SUM(Table39[[#This Row],[CNA Hours Contract]], Table39[[#This Row],[NA in Training Hours Contract]], Table39[[#This Row],[Med Aide/Tech Hours Contract]])</f>
        <v>15.907666666666668</v>
      </c>
      <c r="AF229" s="4">
        <f>Table39[[#This Row],[CNA/NA/Med Aide Contract Hours]]/Table39[[#This Row],[Total CNA, NA in Training, Med Aide/Tech Hours]]</f>
        <v>0.21501172908663307</v>
      </c>
      <c r="AG229" s="3">
        <v>73.830333333333328</v>
      </c>
      <c r="AH229" s="3">
        <v>15.907666666666668</v>
      </c>
      <c r="AI229" s="4">
        <f>Table39[[#This Row],[CNA Hours Contract]]/Table39[[#This Row],[CNA Hours]]</f>
        <v>0.2154624792880975</v>
      </c>
      <c r="AJ229" s="3">
        <v>0</v>
      </c>
      <c r="AK229" s="3">
        <v>0</v>
      </c>
      <c r="AL229" s="4">
        <v>0</v>
      </c>
      <c r="AM229" s="3">
        <v>0.15477777777777776</v>
      </c>
      <c r="AN229" s="3">
        <v>0</v>
      </c>
      <c r="AO229" s="4">
        <f>Table39[[#This Row],[Med Aide/Tech Hours Contract]]/Table39[[#This Row],[Med Aide/Tech Hours]]</f>
        <v>0</v>
      </c>
      <c r="AP229" s="1" t="s">
        <v>227</v>
      </c>
      <c r="AQ229" s="1">
        <v>4</v>
      </c>
    </row>
    <row r="230" spans="1:43" x14ac:dyDescent="0.2">
      <c r="A230" s="1" t="s">
        <v>407</v>
      </c>
      <c r="B230" s="1" t="s">
        <v>638</v>
      </c>
      <c r="C230" s="1" t="s">
        <v>826</v>
      </c>
      <c r="D230" s="1" t="s">
        <v>1035</v>
      </c>
      <c r="E230" s="3">
        <v>58.866666666666667</v>
      </c>
      <c r="F230" s="3">
        <f t="shared" si="11"/>
        <v>270.60755555555556</v>
      </c>
      <c r="G230" s="3">
        <f>SUM(Table39[[#This Row],[RN Hours Contract (W/ Admin, DON)]], Table39[[#This Row],[LPN Contract Hours (w/ Admin)]], Table39[[#This Row],[CNA/NA/Med Aide Contract Hours]])</f>
        <v>0</v>
      </c>
      <c r="H230" s="4">
        <f>Table39[[#This Row],[Total Contract Hours]]/Table39[[#This Row],[Total Hours Nurse Staffing]]</f>
        <v>0</v>
      </c>
      <c r="I230" s="3">
        <f>SUM(Table39[[#This Row],[RN Hours]], Table39[[#This Row],[RN Admin Hours]], Table39[[#This Row],[RN DON Hours]])</f>
        <v>31.148333333333333</v>
      </c>
      <c r="J230" s="3">
        <f t="shared" si="12"/>
        <v>0</v>
      </c>
      <c r="K230" s="4">
        <f>Table39[[#This Row],[RN Hours Contract (W/ Admin, DON)]]/Table39[[#This Row],[RN Hours (w/ Admin, DON)]]</f>
        <v>0</v>
      </c>
      <c r="L230" s="3">
        <v>20.063111111111112</v>
      </c>
      <c r="M230" s="3">
        <v>0</v>
      </c>
      <c r="N230" s="4">
        <f>Table39[[#This Row],[RN Hours Contract]]/Table39[[#This Row],[RN Hours]]</f>
        <v>0</v>
      </c>
      <c r="O230" s="3">
        <v>5.5741111111111117</v>
      </c>
      <c r="P230" s="3">
        <v>0</v>
      </c>
      <c r="Q230" s="4">
        <f>Table39[[#This Row],[RN Admin Hours Contract]]/Table39[[#This Row],[RN Admin Hours]]</f>
        <v>0</v>
      </c>
      <c r="R230" s="3">
        <v>5.5111111111111111</v>
      </c>
      <c r="S230" s="3">
        <v>0</v>
      </c>
      <c r="T230" s="4">
        <f>Table39[[#This Row],[RN DON Hours Contract]]/Table39[[#This Row],[RN DON Hours]]</f>
        <v>0</v>
      </c>
      <c r="U230" s="3">
        <f>SUM(Table39[[#This Row],[LPN Hours]], Table39[[#This Row],[LPN Admin Hours]])</f>
        <v>43.588222222222221</v>
      </c>
      <c r="V230" s="3">
        <f>Table39[[#This Row],[LPN Hours Contract]]+Table39[[#This Row],[LPN Admin Hours Contract]]</f>
        <v>0</v>
      </c>
      <c r="W230" s="4">
        <f t="shared" si="13"/>
        <v>0</v>
      </c>
      <c r="X230" s="3">
        <v>38.016666666666666</v>
      </c>
      <c r="Y230" s="3">
        <v>0</v>
      </c>
      <c r="Z230" s="4">
        <f>Table39[[#This Row],[LPN Hours Contract]]/Table39[[#This Row],[LPN Hours]]</f>
        <v>0</v>
      </c>
      <c r="AA230" s="3">
        <v>5.5715555555555571</v>
      </c>
      <c r="AB230" s="3">
        <v>0</v>
      </c>
      <c r="AC230" s="4">
        <f>Table39[[#This Row],[LPN Admin Hours Contract]]/Table39[[#This Row],[LPN Admin Hours]]</f>
        <v>0</v>
      </c>
      <c r="AD230" s="3">
        <f>SUM(Table39[[#This Row],[CNA Hours]], Table39[[#This Row],[NA in Training Hours]], Table39[[#This Row],[Med Aide/Tech Hours]])</f>
        <v>195.87100000000001</v>
      </c>
      <c r="AE230" s="3">
        <f>SUM(Table39[[#This Row],[CNA Hours Contract]], Table39[[#This Row],[NA in Training Hours Contract]], Table39[[#This Row],[Med Aide/Tech Hours Contract]])</f>
        <v>0</v>
      </c>
      <c r="AF230" s="4">
        <f>Table39[[#This Row],[CNA/NA/Med Aide Contract Hours]]/Table39[[#This Row],[Total CNA, NA in Training, Med Aide/Tech Hours]]</f>
        <v>0</v>
      </c>
      <c r="AG230" s="3">
        <v>153.90955555555556</v>
      </c>
      <c r="AH230" s="3">
        <v>0</v>
      </c>
      <c r="AI230" s="4">
        <f>Table39[[#This Row],[CNA Hours Contract]]/Table39[[#This Row],[CNA Hours]]</f>
        <v>0</v>
      </c>
      <c r="AJ230" s="3">
        <v>0</v>
      </c>
      <c r="AK230" s="3">
        <v>0</v>
      </c>
      <c r="AL230" s="4">
        <v>0</v>
      </c>
      <c r="AM230" s="3">
        <v>41.961444444444446</v>
      </c>
      <c r="AN230" s="3">
        <v>0</v>
      </c>
      <c r="AO230" s="4">
        <f>Table39[[#This Row],[Med Aide/Tech Hours Contract]]/Table39[[#This Row],[Med Aide/Tech Hours]]</f>
        <v>0</v>
      </c>
      <c r="AP230" s="1" t="s">
        <v>228</v>
      </c>
      <c r="AQ230" s="1">
        <v>4</v>
      </c>
    </row>
    <row r="231" spans="1:43" x14ac:dyDescent="0.2">
      <c r="A231" s="1" t="s">
        <v>407</v>
      </c>
      <c r="B231" s="1" t="s">
        <v>639</v>
      </c>
      <c r="C231" s="1" t="s">
        <v>964</v>
      </c>
      <c r="D231" s="1" t="s">
        <v>1086</v>
      </c>
      <c r="E231" s="3">
        <v>99.155555555555551</v>
      </c>
      <c r="F231" s="3">
        <f t="shared" si="11"/>
        <v>401.82877777777776</v>
      </c>
      <c r="G231" s="3">
        <f>SUM(Table39[[#This Row],[RN Hours Contract (W/ Admin, DON)]], Table39[[#This Row],[LPN Contract Hours (w/ Admin)]], Table39[[#This Row],[CNA/NA/Med Aide Contract Hours]])</f>
        <v>0</v>
      </c>
      <c r="H231" s="4">
        <f>Table39[[#This Row],[Total Contract Hours]]/Table39[[#This Row],[Total Hours Nurse Staffing]]</f>
        <v>0</v>
      </c>
      <c r="I231" s="3">
        <f>SUM(Table39[[#This Row],[RN Hours]], Table39[[#This Row],[RN Admin Hours]], Table39[[#This Row],[RN DON Hours]])</f>
        <v>52.846444444444444</v>
      </c>
      <c r="J231" s="3">
        <f t="shared" si="12"/>
        <v>0</v>
      </c>
      <c r="K231" s="4">
        <f>Table39[[#This Row],[RN Hours Contract (W/ Admin, DON)]]/Table39[[#This Row],[RN Hours (w/ Admin, DON)]]</f>
        <v>0</v>
      </c>
      <c r="L231" s="3">
        <v>37.06411111111111</v>
      </c>
      <c r="M231" s="3">
        <v>0</v>
      </c>
      <c r="N231" s="4">
        <f>Table39[[#This Row],[RN Hours Contract]]/Table39[[#This Row],[RN Hours]]</f>
        <v>0</v>
      </c>
      <c r="O231" s="3">
        <v>11.337888888888889</v>
      </c>
      <c r="P231" s="3">
        <v>0</v>
      </c>
      <c r="Q231" s="4">
        <f>Table39[[#This Row],[RN Admin Hours Contract]]/Table39[[#This Row],[RN Admin Hours]]</f>
        <v>0</v>
      </c>
      <c r="R231" s="3">
        <v>4.4444444444444446</v>
      </c>
      <c r="S231" s="3">
        <v>0</v>
      </c>
      <c r="T231" s="4">
        <f>Table39[[#This Row],[RN DON Hours Contract]]/Table39[[#This Row],[RN DON Hours]]</f>
        <v>0</v>
      </c>
      <c r="U231" s="3">
        <f>SUM(Table39[[#This Row],[LPN Hours]], Table39[[#This Row],[LPN Admin Hours]])</f>
        <v>157.01066666666665</v>
      </c>
      <c r="V231" s="3">
        <f>Table39[[#This Row],[LPN Hours Contract]]+Table39[[#This Row],[LPN Admin Hours Contract]]</f>
        <v>0</v>
      </c>
      <c r="W231" s="4">
        <f t="shared" si="13"/>
        <v>0</v>
      </c>
      <c r="X231" s="3">
        <v>157.01066666666665</v>
      </c>
      <c r="Y231" s="3">
        <v>0</v>
      </c>
      <c r="Z231" s="4">
        <f>Table39[[#This Row],[LPN Hours Contract]]/Table39[[#This Row],[LPN Hours]]</f>
        <v>0</v>
      </c>
      <c r="AA231" s="3">
        <v>0</v>
      </c>
      <c r="AB231" s="3">
        <v>0</v>
      </c>
      <c r="AC231" s="4">
        <v>0</v>
      </c>
      <c r="AD231" s="3">
        <f>SUM(Table39[[#This Row],[CNA Hours]], Table39[[#This Row],[NA in Training Hours]], Table39[[#This Row],[Med Aide/Tech Hours]])</f>
        <v>191.97166666666666</v>
      </c>
      <c r="AE231" s="3">
        <f>SUM(Table39[[#This Row],[CNA Hours Contract]], Table39[[#This Row],[NA in Training Hours Contract]], Table39[[#This Row],[Med Aide/Tech Hours Contract]])</f>
        <v>0</v>
      </c>
      <c r="AF231" s="4">
        <f>Table39[[#This Row],[CNA/NA/Med Aide Contract Hours]]/Table39[[#This Row],[Total CNA, NA in Training, Med Aide/Tech Hours]]</f>
        <v>0</v>
      </c>
      <c r="AG231" s="3">
        <v>191.97166666666666</v>
      </c>
      <c r="AH231" s="3">
        <v>0</v>
      </c>
      <c r="AI231" s="4">
        <f>Table39[[#This Row],[CNA Hours Contract]]/Table39[[#This Row],[CNA Hours]]</f>
        <v>0</v>
      </c>
      <c r="AJ231" s="3">
        <v>0</v>
      </c>
      <c r="AK231" s="3">
        <v>0</v>
      </c>
      <c r="AL231" s="4">
        <v>0</v>
      </c>
      <c r="AM231" s="3">
        <v>0</v>
      </c>
      <c r="AN231" s="3">
        <v>0</v>
      </c>
      <c r="AO231" s="4">
        <v>0</v>
      </c>
      <c r="AP231" s="1" t="s">
        <v>229</v>
      </c>
      <c r="AQ231" s="1">
        <v>4</v>
      </c>
    </row>
    <row r="232" spans="1:43" x14ac:dyDescent="0.2">
      <c r="A232" s="1" t="s">
        <v>407</v>
      </c>
      <c r="B232" s="1" t="s">
        <v>640</v>
      </c>
      <c r="C232" s="1" t="s">
        <v>922</v>
      </c>
      <c r="D232" s="1" t="s">
        <v>1069</v>
      </c>
      <c r="E232" s="3">
        <v>60.155555555555559</v>
      </c>
      <c r="F232" s="3">
        <f t="shared" si="11"/>
        <v>274.13333333333333</v>
      </c>
      <c r="G232" s="3">
        <f>SUM(Table39[[#This Row],[RN Hours Contract (W/ Admin, DON)]], Table39[[#This Row],[LPN Contract Hours (w/ Admin)]], Table39[[#This Row],[CNA/NA/Med Aide Contract Hours]])</f>
        <v>4.8333333333333339</v>
      </c>
      <c r="H232" s="4">
        <f>Table39[[#This Row],[Total Contract Hours]]/Table39[[#This Row],[Total Hours Nurse Staffing]]</f>
        <v>1.7631322957198447E-2</v>
      </c>
      <c r="I232" s="3">
        <f>SUM(Table39[[#This Row],[RN Hours]], Table39[[#This Row],[RN Admin Hours]], Table39[[#This Row],[RN DON Hours]])</f>
        <v>26.269444444444446</v>
      </c>
      <c r="J232" s="3">
        <f t="shared" si="12"/>
        <v>8.3333333333333329E-2</v>
      </c>
      <c r="K232" s="4">
        <f>Table39[[#This Row],[RN Hours Contract (W/ Admin, DON)]]/Table39[[#This Row],[RN Hours (w/ Admin, DON)]]</f>
        <v>3.1722533573014695E-3</v>
      </c>
      <c r="L232" s="3">
        <v>3.463888888888889</v>
      </c>
      <c r="M232" s="3">
        <v>8.3333333333333329E-2</v>
      </c>
      <c r="N232" s="4">
        <f>Table39[[#This Row],[RN Hours Contract]]/Table39[[#This Row],[RN Hours]]</f>
        <v>2.4057738572574174E-2</v>
      </c>
      <c r="O232" s="3">
        <v>22.805555555555557</v>
      </c>
      <c r="P232" s="3">
        <v>0</v>
      </c>
      <c r="Q232" s="4">
        <f>Table39[[#This Row],[RN Admin Hours Contract]]/Table39[[#This Row],[RN Admin Hours]]</f>
        <v>0</v>
      </c>
      <c r="R232" s="3">
        <v>0</v>
      </c>
      <c r="S232" s="3">
        <v>0</v>
      </c>
      <c r="T232" s="4">
        <v>0</v>
      </c>
      <c r="U232" s="3">
        <f>SUM(Table39[[#This Row],[LPN Hours]], Table39[[#This Row],[LPN Admin Hours]])</f>
        <v>89.358666666666664</v>
      </c>
      <c r="V232" s="3">
        <f>Table39[[#This Row],[LPN Hours Contract]]+Table39[[#This Row],[LPN Admin Hours Contract]]</f>
        <v>1.0586666666666666</v>
      </c>
      <c r="W232" s="4">
        <f t="shared" si="13"/>
        <v>1.1847386562019726E-2</v>
      </c>
      <c r="X232" s="3">
        <v>83.675333333333327</v>
      </c>
      <c r="Y232" s="3">
        <v>1.0586666666666666</v>
      </c>
      <c r="Z232" s="4">
        <f>Table39[[#This Row],[LPN Hours Contract]]/Table39[[#This Row],[LPN Hours]]</f>
        <v>1.2652075880586075E-2</v>
      </c>
      <c r="AA232" s="3">
        <v>5.6833333333333336</v>
      </c>
      <c r="AB232" s="3">
        <v>0</v>
      </c>
      <c r="AC232" s="4">
        <f>Table39[[#This Row],[LPN Admin Hours Contract]]/Table39[[#This Row],[LPN Admin Hours]]</f>
        <v>0</v>
      </c>
      <c r="AD232" s="3">
        <f>SUM(Table39[[#This Row],[CNA Hours]], Table39[[#This Row],[NA in Training Hours]], Table39[[#This Row],[Med Aide/Tech Hours]])</f>
        <v>158.50522222222222</v>
      </c>
      <c r="AE232" s="3">
        <f>SUM(Table39[[#This Row],[CNA Hours Contract]], Table39[[#This Row],[NA in Training Hours Contract]], Table39[[#This Row],[Med Aide/Tech Hours Contract]])</f>
        <v>3.6913333333333336</v>
      </c>
      <c r="AF232" s="4">
        <f>Table39[[#This Row],[CNA/NA/Med Aide Contract Hours]]/Table39[[#This Row],[Total CNA, NA in Training, Med Aide/Tech Hours]]</f>
        <v>2.328840199446636E-2</v>
      </c>
      <c r="AG232" s="3">
        <v>158.50522222222222</v>
      </c>
      <c r="AH232" s="3">
        <v>3.6913333333333336</v>
      </c>
      <c r="AI232" s="4">
        <f>Table39[[#This Row],[CNA Hours Contract]]/Table39[[#This Row],[CNA Hours]]</f>
        <v>2.328840199446636E-2</v>
      </c>
      <c r="AJ232" s="3">
        <v>0</v>
      </c>
      <c r="AK232" s="3">
        <v>0</v>
      </c>
      <c r="AL232" s="4">
        <v>0</v>
      </c>
      <c r="AM232" s="3">
        <v>0</v>
      </c>
      <c r="AN232" s="3">
        <v>0</v>
      </c>
      <c r="AO232" s="4">
        <v>0</v>
      </c>
      <c r="AP232" s="1" t="s">
        <v>230</v>
      </c>
      <c r="AQ232" s="1">
        <v>4</v>
      </c>
    </row>
    <row r="233" spans="1:43" x14ac:dyDescent="0.2">
      <c r="A233" s="1" t="s">
        <v>407</v>
      </c>
      <c r="B233" s="1" t="s">
        <v>641</v>
      </c>
      <c r="C233" s="1" t="s">
        <v>965</v>
      </c>
      <c r="D233" s="1" t="s">
        <v>1023</v>
      </c>
      <c r="E233" s="3">
        <v>66.088888888888889</v>
      </c>
      <c r="F233" s="3">
        <f t="shared" si="11"/>
        <v>238.43666666666667</v>
      </c>
      <c r="G233" s="3">
        <f>SUM(Table39[[#This Row],[RN Hours Contract (W/ Admin, DON)]], Table39[[#This Row],[LPN Contract Hours (w/ Admin)]], Table39[[#This Row],[CNA/NA/Med Aide Contract Hours]])</f>
        <v>25.689444444444447</v>
      </c>
      <c r="H233" s="4">
        <f>Table39[[#This Row],[Total Contract Hours]]/Table39[[#This Row],[Total Hours Nurse Staffing]]</f>
        <v>0.10774116583485949</v>
      </c>
      <c r="I233" s="3">
        <f>SUM(Table39[[#This Row],[RN Hours]], Table39[[#This Row],[RN Admin Hours]], Table39[[#This Row],[RN DON Hours]])</f>
        <v>50.176777777777779</v>
      </c>
      <c r="J233" s="3">
        <f t="shared" si="12"/>
        <v>0.94066666666666665</v>
      </c>
      <c r="K233" s="4">
        <f>Table39[[#This Row],[RN Hours Contract (W/ Admin, DON)]]/Table39[[#This Row],[RN Hours (w/ Admin, DON)]]</f>
        <v>1.8747052089169183E-2</v>
      </c>
      <c r="L233" s="3">
        <v>33.782333333333334</v>
      </c>
      <c r="M233" s="3">
        <v>0.94066666666666665</v>
      </c>
      <c r="N233" s="4">
        <f>Table39[[#This Row],[RN Hours Contract]]/Table39[[#This Row],[RN Hours]]</f>
        <v>2.7844928808943528E-2</v>
      </c>
      <c r="O233" s="3">
        <v>11.15</v>
      </c>
      <c r="P233" s="3">
        <v>0</v>
      </c>
      <c r="Q233" s="4">
        <f>Table39[[#This Row],[RN Admin Hours Contract]]/Table39[[#This Row],[RN Admin Hours]]</f>
        <v>0</v>
      </c>
      <c r="R233" s="3">
        <v>5.2444444444444445</v>
      </c>
      <c r="S233" s="3">
        <v>0</v>
      </c>
      <c r="T233" s="4">
        <f>Table39[[#This Row],[RN DON Hours Contract]]/Table39[[#This Row],[RN DON Hours]]</f>
        <v>0</v>
      </c>
      <c r="U233" s="3">
        <f>SUM(Table39[[#This Row],[LPN Hours]], Table39[[#This Row],[LPN Admin Hours]])</f>
        <v>51.56422222222222</v>
      </c>
      <c r="V233" s="3">
        <f>Table39[[#This Row],[LPN Hours Contract]]+Table39[[#This Row],[LPN Admin Hours Contract]]</f>
        <v>10.589222222222221</v>
      </c>
      <c r="W233" s="4">
        <f t="shared" si="13"/>
        <v>0.20535987484862456</v>
      </c>
      <c r="X233" s="3">
        <v>51.56422222222222</v>
      </c>
      <c r="Y233" s="3">
        <v>10.589222222222221</v>
      </c>
      <c r="Z233" s="4">
        <f>Table39[[#This Row],[LPN Hours Contract]]/Table39[[#This Row],[LPN Hours]]</f>
        <v>0.20535987484862456</v>
      </c>
      <c r="AA233" s="3">
        <v>0</v>
      </c>
      <c r="AB233" s="3">
        <v>0</v>
      </c>
      <c r="AC233" s="4">
        <v>0</v>
      </c>
      <c r="AD233" s="3">
        <f>SUM(Table39[[#This Row],[CNA Hours]], Table39[[#This Row],[NA in Training Hours]], Table39[[#This Row],[Med Aide/Tech Hours]])</f>
        <v>136.69566666666668</v>
      </c>
      <c r="AE233" s="3">
        <f>SUM(Table39[[#This Row],[CNA Hours Contract]], Table39[[#This Row],[NA in Training Hours Contract]], Table39[[#This Row],[Med Aide/Tech Hours Contract]])</f>
        <v>14.159555555555558</v>
      </c>
      <c r="AF233" s="4">
        <f>Table39[[#This Row],[CNA/NA/Med Aide Contract Hours]]/Table39[[#This Row],[Total CNA, NA in Training, Med Aide/Tech Hours]]</f>
        <v>0.10358452393435215</v>
      </c>
      <c r="AG233" s="3">
        <v>114.93177777777778</v>
      </c>
      <c r="AH233" s="3">
        <v>14.109555555555557</v>
      </c>
      <c r="AI233" s="4">
        <f>Table39[[#This Row],[CNA Hours Contract]]/Table39[[#This Row],[CNA Hours]]</f>
        <v>0.12276461591707545</v>
      </c>
      <c r="AJ233" s="3">
        <v>21.763888888888889</v>
      </c>
      <c r="AK233" s="3">
        <v>0.05</v>
      </c>
      <c r="AL233" s="4">
        <f>Table39[[#This Row],[NA in Training Hours Contract]]/Table39[[#This Row],[NA in Training Hours]]</f>
        <v>2.2973835354179965E-3</v>
      </c>
      <c r="AM233" s="3">
        <v>0</v>
      </c>
      <c r="AN233" s="3">
        <v>0</v>
      </c>
      <c r="AO233" s="4">
        <v>0</v>
      </c>
      <c r="AP233" s="1" t="s">
        <v>231</v>
      </c>
      <c r="AQ233" s="1">
        <v>4</v>
      </c>
    </row>
    <row r="234" spans="1:43" x14ac:dyDescent="0.2">
      <c r="A234" s="1" t="s">
        <v>407</v>
      </c>
      <c r="B234" s="1" t="s">
        <v>642</v>
      </c>
      <c r="C234" s="1" t="s">
        <v>826</v>
      </c>
      <c r="D234" s="1" t="s">
        <v>1035</v>
      </c>
      <c r="E234" s="3">
        <v>84.344444444444449</v>
      </c>
      <c r="F234" s="3">
        <f t="shared" si="11"/>
        <v>346.32500000000005</v>
      </c>
      <c r="G234" s="3">
        <f>SUM(Table39[[#This Row],[RN Hours Contract (W/ Admin, DON)]], Table39[[#This Row],[LPN Contract Hours (w/ Admin)]], Table39[[#This Row],[CNA/NA/Med Aide Contract Hours]])</f>
        <v>0</v>
      </c>
      <c r="H234" s="4">
        <f>Table39[[#This Row],[Total Contract Hours]]/Table39[[#This Row],[Total Hours Nurse Staffing]]</f>
        <v>0</v>
      </c>
      <c r="I234" s="3">
        <f>SUM(Table39[[#This Row],[RN Hours]], Table39[[#This Row],[RN Admin Hours]], Table39[[#This Row],[RN DON Hours]])</f>
        <v>24.208333333333332</v>
      </c>
      <c r="J234" s="3">
        <f t="shared" si="12"/>
        <v>0</v>
      </c>
      <c r="K234" s="4">
        <f>Table39[[#This Row],[RN Hours Contract (W/ Admin, DON)]]/Table39[[#This Row],[RN Hours (w/ Admin, DON)]]</f>
        <v>0</v>
      </c>
      <c r="L234" s="3">
        <v>12.208333333333334</v>
      </c>
      <c r="M234" s="3">
        <v>0</v>
      </c>
      <c r="N234" s="4">
        <f>Table39[[#This Row],[RN Hours Contract]]/Table39[[#This Row],[RN Hours]]</f>
        <v>0</v>
      </c>
      <c r="O234" s="3">
        <v>6.8444444444444441</v>
      </c>
      <c r="P234" s="3">
        <v>0</v>
      </c>
      <c r="Q234" s="4">
        <f>Table39[[#This Row],[RN Admin Hours Contract]]/Table39[[#This Row],[RN Admin Hours]]</f>
        <v>0</v>
      </c>
      <c r="R234" s="3">
        <v>5.1555555555555559</v>
      </c>
      <c r="S234" s="3">
        <v>0</v>
      </c>
      <c r="T234" s="4">
        <f>Table39[[#This Row],[RN DON Hours Contract]]/Table39[[#This Row],[RN DON Hours]]</f>
        <v>0</v>
      </c>
      <c r="U234" s="3">
        <f>SUM(Table39[[#This Row],[LPN Hours]], Table39[[#This Row],[LPN Admin Hours]])</f>
        <v>125.15277777777777</v>
      </c>
      <c r="V234" s="3">
        <f>Table39[[#This Row],[LPN Hours Contract]]+Table39[[#This Row],[LPN Admin Hours Contract]]</f>
        <v>0</v>
      </c>
      <c r="W234" s="4">
        <f t="shared" si="13"/>
        <v>0</v>
      </c>
      <c r="X234" s="3">
        <v>108.76666666666667</v>
      </c>
      <c r="Y234" s="3">
        <v>0</v>
      </c>
      <c r="Z234" s="4">
        <f>Table39[[#This Row],[LPN Hours Contract]]/Table39[[#This Row],[LPN Hours]]</f>
        <v>0</v>
      </c>
      <c r="AA234" s="3">
        <v>16.386111111111113</v>
      </c>
      <c r="AB234" s="3">
        <v>0</v>
      </c>
      <c r="AC234" s="4">
        <f>Table39[[#This Row],[LPN Admin Hours Contract]]/Table39[[#This Row],[LPN Admin Hours]]</f>
        <v>0</v>
      </c>
      <c r="AD234" s="3">
        <f>SUM(Table39[[#This Row],[CNA Hours]], Table39[[#This Row],[NA in Training Hours]], Table39[[#This Row],[Med Aide/Tech Hours]])</f>
        <v>196.9638888888889</v>
      </c>
      <c r="AE234" s="3">
        <f>SUM(Table39[[#This Row],[CNA Hours Contract]], Table39[[#This Row],[NA in Training Hours Contract]], Table39[[#This Row],[Med Aide/Tech Hours Contract]])</f>
        <v>0</v>
      </c>
      <c r="AF234" s="4">
        <f>Table39[[#This Row],[CNA/NA/Med Aide Contract Hours]]/Table39[[#This Row],[Total CNA, NA in Training, Med Aide/Tech Hours]]</f>
        <v>0</v>
      </c>
      <c r="AG234" s="3">
        <v>175.3388888888889</v>
      </c>
      <c r="AH234" s="3">
        <v>0</v>
      </c>
      <c r="AI234" s="4">
        <f>Table39[[#This Row],[CNA Hours Contract]]/Table39[[#This Row],[CNA Hours]]</f>
        <v>0</v>
      </c>
      <c r="AJ234" s="3">
        <v>0</v>
      </c>
      <c r="AK234" s="3">
        <v>0</v>
      </c>
      <c r="AL234" s="4">
        <v>0</v>
      </c>
      <c r="AM234" s="3">
        <v>21.625</v>
      </c>
      <c r="AN234" s="3">
        <v>0</v>
      </c>
      <c r="AO234" s="4">
        <f>Table39[[#This Row],[Med Aide/Tech Hours Contract]]/Table39[[#This Row],[Med Aide/Tech Hours]]</f>
        <v>0</v>
      </c>
      <c r="AP234" s="1" t="s">
        <v>232</v>
      </c>
      <c r="AQ234" s="1">
        <v>4</v>
      </c>
    </row>
    <row r="235" spans="1:43" x14ac:dyDescent="0.2">
      <c r="A235" s="1" t="s">
        <v>407</v>
      </c>
      <c r="B235" s="1" t="s">
        <v>643</v>
      </c>
      <c r="C235" s="1" t="s">
        <v>893</v>
      </c>
      <c r="D235" s="1" t="s">
        <v>1033</v>
      </c>
      <c r="E235" s="3">
        <v>56.2</v>
      </c>
      <c r="F235" s="3">
        <f t="shared" si="11"/>
        <v>226.75600000000003</v>
      </c>
      <c r="G235" s="3">
        <f>SUM(Table39[[#This Row],[RN Hours Contract (W/ Admin, DON)]], Table39[[#This Row],[LPN Contract Hours (w/ Admin)]], Table39[[#This Row],[CNA/NA/Med Aide Contract Hours]])</f>
        <v>56.230555555555554</v>
      </c>
      <c r="H235" s="4">
        <f>Table39[[#This Row],[Total Contract Hours]]/Table39[[#This Row],[Total Hours Nurse Staffing]]</f>
        <v>0.2479782477886166</v>
      </c>
      <c r="I235" s="3">
        <f>SUM(Table39[[#This Row],[RN Hours]], Table39[[#This Row],[RN Admin Hours]], Table39[[#This Row],[RN DON Hours]])</f>
        <v>51.213888888888889</v>
      </c>
      <c r="J235" s="3">
        <f t="shared" si="12"/>
        <v>17.444444444444443</v>
      </c>
      <c r="K235" s="4">
        <f>Table39[[#This Row],[RN Hours Contract (W/ Admin, DON)]]/Table39[[#This Row],[RN Hours (w/ Admin, DON)]]</f>
        <v>0.3406194066279763</v>
      </c>
      <c r="L235" s="3">
        <v>31.56111111111111</v>
      </c>
      <c r="M235" s="3">
        <v>11.847222222222221</v>
      </c>
      <c r="N235" s="4">
        <f>Table39[[#This Row],[RN Hours Contract]]/Table39[[#This Row],[RN Hours]]</f>
        <v>0.37537405386375639</v>
      </c>
      <c r="O235" s="3">
        <v>14.141666666666667</v>
      </c>
      <c r="P235" s="3">
        <v>5.5972222222222223</v>
      </c>
      <c r="Q235" s="4">
        <f>Table39[[#This Row],[RN Admin Hours Contract]]/Table39[[#This Row],[RN Admin Hours]]</f>
        <v>0.39579650363386365</v>
      </c>
      <c r="R235" s="3">
        <v>5.5111111111111111</v>
      </c>
      <c r="S235" s="3">
        <v>0</v>
      </c>
      <c r="T235" s="4">
        <f>Table39[[#This Row],[RN DON Hours Contract]]/Table39[[#This Row],[RN DON Hours]]</f>
        <v>0</v>
      </c>
      <c r="U235" s="3">
        <f>SUM(Table39[[#This Row],[LPN Hours]], Table39[[#This Row],[LPN Admin Hours]])</f>
        <v>58.372333333333337</v>
      </c>
      <c r="V235" s="3">
        <f>Table39[[#This Row],[LPN Hours Contract]]+Table39[[#This Row],[LPN Admin Hours Contract]]</f>
        <v>18.774999999999999</v>
      </c>
      <c r="W235" s="4">
        <f t="shared" si="13"/>
        <v>0.32164210213742805</v>
      </c>
      <c r="X235" s="3">
        <v>58.372333333333337</v>
      </c>
      <c r="Y235" s="3">
        <v>18.774999999999999</v>
      </c>
      <c r="Z235" s="4">
        <f>Table39[[#This Row],[LPN Hours Contract]]/Table39[[#This Row],[LPN Hours]]</f>
        <v>0.32164210213742805</v>
      </c>
      <c r="AA235" s="3">
        <v>0</v>
      </c>
      <c r="AB235" s="3">
        <v>0</v>
      </c>
      <c r="AC235" s="4">
        <v>0</v>
      </c>
      <c r="AD235" s="3">
        <f>SUM(Table39[[#This Row],[CNA Hours]], Table39[[#This Row],[NA in Training Hours]], Table39[[#This Row],[Med Aide/Tech Hours]])</f>
        <v>117.16977777777778</v>
      </c>
      <c r="AE235" s="3">
        <f>SUM(Table39[[#This Row],[CNA Hours Contract]], Table39[[#This Row],[NA in Training Hours Contract]], Table39[[#This Row],[Med Aide/Tech Hours Contract]])</f>
        <v>20.011111111111113</v>
      </c>
      <c r="AF235" s="4">
        <f>Table39[[#This Row],[CNA/NA/Med Aide Contract Hours]]/Table39[[#This Row],[Total CNA, NA in Training, Med Aide/Tech Hours]]</f>
        <v>0.17078730958305519</v>
      </c>
      <c r="AG235" s="3">
        <v>110.09755555555556</v>
      </c>
      <c r="AH235" s="3">
        <v>20.011111111111113</v>
      </c>
      <c r="AI235" s="4">
        <f>Table39[[#This Row],[CNA Hours Contract]]/Table39[[#This Row],[CNA Hours]]</f>
        <v>0.18175799644355814</v>
      </c>
      <c r="AJ235" s="3">
        <v>0</v>
      </c>
      <c r="AK235" s="3">
        <v>0</v>
      </c>
      <c r="AL235" s="4">
        <v>0</v>
      </c>
      <c r="AM235" s="3">
        <v>7.072222222222222</v>
      </c>
      <c r="AN235" s="3">
        <v>0</v>
      </c>
      <c r="AO235" s="4">
        <f>Table39[[#This Row],[Med Aide/Tech Hours Contract]]/Table39[[#This Row],[Med Aide/Tech Hours]]</f>
        <v>0</v>
      </c>
      <c r="AP235" s="1" t="s">
        <v>233</v>
      </c>
      <c r="AQ235" s="1">
        <v>4</v>
      </c>
    </row>
    <row r="236" spans="1:43" x14ac:dyDescent="0.2">
      <c r="A236" s="1" t="s">
        <v>407</v>
      </c>
      <c r="B236" s="1" t="s">
        <v>644</v>
      </c>
      <c r="C236" s="1" t="s">
        <v>966</v>
      </c>
      <c r="D236" s="1" t="s">
        <v>1019</v>
      </c>
      <c r="E236" s="3">
        <v>45.655555555555559</v>
      </c>
      <c r="F236" s="3">
        <f t="shared" si="11"/>
        <v>184.52733333333333</v>
      </c>
      <c r="G236" s="3">
        <f>SUM(Table39[[#This Row],[RN Hours Contract (W/ Admin, DON)]], Table39[[#This Row],[LPN Contract Hours (w/ Admin)]], Table39[[#This Row],[CNA/NA/Med Aide Contract Hours]])</f>
        <v>12.538888888888888</v>
      </c>
      <c r="H236" s="4">
        <f>Table39[[#This Row],[Total Contract Hours]]/Table39[[#This Row],[Total Hours Nurse Staffing]]</f>
        <v>6.7951390519682117E-2</v>
      </c>
      <c r="I236" s="3">
        <f>SUM(Table39[[#This Row],[RN Hours]], Table39[[#This Row],[RN Admin Hours]], Table39[[#This Row],[RN DON Hours]])</f>
        <v>45.134000000000007</v>
      </c>
      <c r="J236" s="3">
        <f t="shared" si="12"/>
        <v>0</v>
      </c>
      <c r="K236" s="4">
        <f>Table39[[#This Row],[RN Hours Contract (W/ Admin, DON)]]/Table39[[#This Row],[RN Hours (w/ Admin, DON)]]</f>
        <v>0</v>
      </c>
      <c r="L236" s="3">
        <v>27.169222222222224</v>
      </c>
      <c r="M236" s="3">
        <v>0</v>
      </c>
      <c r="N236" s="4">
        <f>Table39[[#This Row],[RN Hours Contract]]/Table39[[#This Row],[RN Hours]]</f>
        <v>0</v>
      </c>
      <c r="O236" s="3">
        <v>14.15088888888889</v>
      </c>
      <c r="P236" s="3">
        <v>0</v>
      </c>
      <c r="Q236" s="4">
        <f>Table39[[#This Row],[RN Admin Hours Contract]]/Table39[[#This Row],[RN Admin Hours]]</f>
        <v>0</v>
      </c>
      <c r="R236" s="3">
        <v>3.8138888888888891</v>
      </c>
      <c r="S236" s="3">
        <v>0</v>
      </c>
      <c r="T236" s="4">
        <f>Table39[[#This Row],[RN DON Hours Contract]]/Table39[[#This Row],[RN DON Hours]]</f>
        <v>0</v>
      </c>
      <c r="U236" s="3">
        <f>SUM(Table39[[#This Row],[LPN Hours]], Table39[[#This Row],[LPN Admin Hours]])</f>
        <v>38.478999999999999</v>
      </c>
      <c r="V236" s="3">
        <f>Table39[[#This Row],[LPN Hours Contract]]+Table39[[#This Row],[LPN Admin Hours Contract]]</f>
        <v>6.2166666666666668</v>
      </c>
      <c r="W236" s="4">
        <f t="shared" si="13"/>
        <v>0.16155998510009789</v>
      </c>
      <c r="X236" s="3">
        <v>38.478999999999999</v>
      </c>
      <c r="Y236" s="3">
        <v>6.2166666666666668</v>
      </c>
      <c r="Z236" s="4">
        <f>Table39[[#This Row],[LPN Hours Contract]]/Table39[[#This Row],[LPN Hours]]</f>
        <v>0.16155998510009789</v>
      </c>
      <c r="AA236" s="3">
        <v>0</v>
      </c>
      <c r="AB236" s="3">
        <v>0</v>
      </c>
      <c r="AC236" s="4">
        <v>0</v>
      </c>
      <c r="AD236" s="3">
        <f>SUM(Table39[[#This Row],[CNA Hours]], Table39[[#This Row],[NA in Training Hours]], Table39[[#This Row],[Med Aide/Tech Hours]])</f>
        <v>100.91433333333333</v>
      </c>
      <c r="AE236" s="3">
        <f>SUM(Table39[[#This Row],[CNA Hours Contract]], Table39[[#This Row],[NA in Training Hours Contract]], Table39[[#This Row],[Med Aide/Tech Hours Contract]])</f>
        <v>6.322222222222222</v>
      </c>
      <c r="AF236" s="4">
        <f>Table39[[#This Row],[CNA/NA/Med Aide Contract Hours]]/Table39[[#This Row],[Total CNA, NA in Training, Med Aide/Tech Hours]]</f>
        <v>6.2649397894143435E-2</v>
      </c>
      <c r="AG236" s="3">
        <v>90.182111111111112</v>
      </c>
      <c r="AH236" s="3">
        <v>6.322222222222222</v>
      </c>
      <c r="AI236" s="4">
        <f>Table39[[#This Row],[CNA Hours Contract]]/Table39[[#This Row],[CNA Hours]]</f>
        <v>7.010505902254574E-2</v>
      </c>
      <c r="AJ236" s="3">
        <v>0</v>
      </c>
      <c r="AK236" s="3">
        <v>0</v>
      </c>
      <c r="AL236" s="4">
        <v>0</v>
      </c>
      <c r="AM236" s="3">
        <v>10.732222222222221</v>
      </c>
      <c r="AN236" s="3">
        <v>0</v>
      </c>
      <c r="AO236" s="4">
        <f>Table39[[#This Row],[Med Aide/Tech Hours Contract]]/Table39[[#This Row],[Med Aide/Tech Hours]]</f>
        <v>0</v>
      </c>
      <c r="AP236" s="1" t="s">
        <v>234</v>
      </c>
      <c r="AQ236" s="1">
        <v>4</v>
      </c>
    </row>
    <row r="237" spans="1:43" x14ac:dyDescent="0.2">
      <c r="A237" s="1" t="s">
        <v>407</v>
      </c>
      <c r="B237" s="1" t="s">
        <v>645</v>
      </c>
      <c r="C237" s="1" t="s">
        <v>967</v>
      </c>
      <c r="D237" s="1" t="s">
        <v>1099</v>
      </c>
      <c r="E237" s="3">
        <v>57.888888888888886</v>
      </c>
      <c r="F237" s="3">
        <f t="shared" si="11"/>
        <v>216.21111111111111</v>
      </c>
      <c r="G237" s="3">
        <f>SUM(Table39[[#This Row],[RN Hours Contract (W/ Admin, DON)]], Table39[[#This Row],[LPN Contract Hours (w/ Admin)]], Table39[[#This Row],[CNA/NA/Med Aide Contract Hours]])</f>
        <v>0</v>
      </c>
      <c r="H237" s="4">
        <f>Table39[[#This Row],[Total Contract Hours]]/Table39[[#This Row],[Total Hours Nurse Staffing]]</f>
        <v>0</v>
      </c>
      <c r="I237" s="3">
        <f>SUM(Table39[[#This Row],[RN Hours]], Table39[[#This Row],[RN Admin Hours]], Table39[[#This Row],[RN DON Hours]])</f>
        <v>47.322222222222223</v>
      </c>
      <c r="J237" s="3">
        <f t="shared" si="12"/>
        <v>0</v>
      </c>
      <c r="K237" s="4">
        <f>Table39[[#This Row],[RN Hours Contract (W/ Admin, DON)]]/Table39[[#This Row],[RN Hours (w/ Admin, DON)]]</f>
        <v>0</v>
      </c>
      <c r="L237" s="3">
        <v>22.738888888888887</v>
      </c>
      <c r="M237" s="3">
        <v>0</v>
      </c>
      <c r="N237" s="4">
        <f>Table39[[#This Row],[RN Hours Contract]]/Table39[[#This Row],[RN Hours]]</f>
        <v>0</v>
      </c>
      <c r="O237" s="3">
        <v>19.244444444444444</v>
      </c>
      <c r="P237" s="3">
        <v>0</v>
      </c>
      <c r="Q237" s="4">
        <f>Table39[[#This Row],[RN Admin Hours Contract]]/Table39[[#This Row],[RN Admin Hours]]</f>
        <v>0</v>
      </c>
      <c r="R237" s="3">
        <v>5.3388888888888886</v>
      </c>
      <c r="S237" s="3">
        <v>0</v>
      </c>
      <c r="T237" s="4">
        <f>Table39[[#This Row],[RN DON Hours Contract]]/Table39[[#This Row],[RN DON Hours]]</f>
        <v>0</v>
      </c>
      <c r="U237" s="3">
        <f>SUM(Table39[[#This Row],[LPN Hours]], Table39[[#This Row],[LPN Admin Hours]])</f>
        <v>39.633333333333333</v>
      </c>
      <c r="V237" s="3">
        <f>Table39[[#This Row],[LPN Hours Contract]]+Table39[[#This Row],[LPN Admin Hours Contract]]</f>
        <v>0</v>
      </c>
      <c r="W237" s="4">
        <f t="shared" si="13"/>
        <v>0</v>
      </c>
      <c r="X237" s="3">
        <v>39.633333333333333</v>
      </c>
      <c r="Y237" s="3">
        <v>0</v>
      </c>
      <c r="Z237" s="4">
        <f>Table39[[#This Row],[LPN Hours Contract]]/Table39[[#This Row],[LPN Hours]]</f>
        <v>0</v>
      </c>
      <c r="AA237" s="3">
        <v>0</v>
      </c>
      <c r="AB237" s="3">
        <v>0</v>
      </c>
      <c r="AC237" s="4">
        <v>0</v>
      </c>
      <c r="AD237" s="3">
        <f>SUM(Table39[[#This Row],[CNA Hours]], Table39[[#This Row],[NA in Training Hours]], Table39[[#This Row],[Med Aide/Tech Hours]])</f>
        <v>129.25555555555556</v>
      </c>
      <c r="AE237" s="3">
        <f>SUM(Table39[[#This Row],[CNA Hours Contract]], Table39[[#This Row],[NA in Training Hours Contract]], Table39[[#This Row],[Med Aide/Tech Hours Contract]])</f>
        <v>0</v>
      </c>
      <c r="AF237" s="4">
        <f>Table39[[#This Row],[CNA/NA/Med Aide Contract Hours]]/Table39[[#This Row],[Total CNA, NA in Training, Med Aide/Tech Hours]]</f>
        <v>0</v>
      </c>
      <c r="AG237" s="3">
        <v>127.85277777777777</v>
      </c>
      <c r="AH237" s="3">
        <v>0</v>
      </c>
      <c r="AI237" s="4">
        <f>Table39[[#This Row],[CNA Hours Contract]]/Table39[[#This Row],[CNA Hours]]</f>
        <v>0</v>
      </c>
      <c r="AJ237" s="3">
        <v>0</v>
      </c>
      <c r="AK237" s="3">
        <v>0</v>
      </c>
      <c r="AL237" s="4">
        <v>0</v>
      </c>
      <c r="AM237" s="3">
        <v>1.4027777777777777</v>
      </c>
      <c r="AN237" s="3">
        <v>0</v>
      </c>
      <c r="AO237" s="4">
        <f>Table39[[#This Row],[Med Aide/Tech Hours Contract]]/Table39[[#This Row],[Med Aide/Tech Hours]]</f>
        <v>0</v>
      </c>
      <c r="AP237" s="1" t="s">
        <v>235</v>
      </c>
      <c r="AQ237" s="1">
        <v>4</v>
      </c>
    </row>
    <row r="238" spans="1:43" x14ac:dyDescent="0.2">
      <c r="A238" s="1" t="s">
        <v>407</v>
      </c>
      <c r="B238" s="1" t="s">
        <v>646</v>
      </c>
      <c r="C238" s="1" t="s">
        <v>938</v>
      </c>
      <c r="D238" s="1" t="s">
        <v>1082</v>
      </c>
      <c r="E238" s="3">
        <v>72.2</v>
      </c>
      <c r="F238" s="3">
        <f t="shared" si="11"/>
        <v>230.07777777777775</v>
      </c>
      <c r="G238" s="3">
        <f>SUM(Table39[[#This Row],[RN Hours Contract (W/ Admin, DON)]], Table39[[#This Row],[LPN Contract Hours (w/ Admin)]], Table39[[#This Row],[CNA/NA/Med Aide Contract Hours]])</f>
        <v>1.0222222222222221</v>
      </c>
      <c r="H238" s="4">
        <f>Table39[[#This Row],[Total Contract Hours]]/Table39[[#This Row],[Total Hours Nurse Staffing]]</f>
        <v>4.442942000289757E-3</v>
      </c>
      <c r="I238" s="3">
        <f>SUM(Table39[[#This Row],[RN Hours]], Table39[[#This Row],[RN Admin Hours]], Table39[[#This Row],[RN DON Hours]])</f>
        <v>28.418666666666667</v>
      </c>
      <c r="J238" s="3">
        <f t="shared" si="12"/>
        <v>1.0222222222222221</v>
      </c>
      <c r="K238" s="4">
        <f>Table39[[#This Row],[RN Hours Contract (W/ Admin, DON)]]/Table39[[#This Row],[RN Hours (w/ Admin, DON)]]</f>
        <v>3.5970097901222978E-2</v>
      </c>
      <c r="L238" s="3">
        <v>13.786111111111111</v>
      </c>
      <c r="M238" s="3">
        <v>1.0222222222222221</v>
      </c>
      <c r="N238" s="4">
        <f>Table39[[#This Row],[RN Hours Contract]]/Table39[[#This Row],[RN Hours]]</f>
        <v>7.4148700382832958E-2</v>
      </c>
      <c r="O238" s="3">
        <v>10.943666666666667</v>
      </c>
      <c r="P238" s="3">
        <v>0</v>
      </c>
      <c r="Q238" s="4">
        <f>Table39[[#This Row],[RN Admin Hours Contract]]/Table39[[#This Row],[RN Admin Hours]]</f>
        <v>0</v>
      </c>
      <c r="R238" s="3">
        <v>3.6888888888888891</v>
      </c>
      <c r="S238" s="3">
        <v>0</v>
      </c>
      <c r="T238" s="4">
        <f>Table39[[#This Row],[RN DON Hours Contract]]/Table39[[#This Row],[RN DON Hours]]</f>
        <v>0</v>
      </c>
      <c r="U238" s="3">
        <f>SUM(Table39[[#This Row],[LPN Hours]], Table39[[#This Row],[LPN Admin Hours]])</f>
        <v>69.704333333333324</v>
      </c>
      <c r="V238" s="3">
        <f>Table39[[#This Row],[LPN Hours Contract]]+Table39[[#This Row],[LPN Admin Hours Contract]]</f>
        <v>0</v>
      </c>
      <c r="W238" s="4">
        <f t="shared" si="13"/>
        <v>0</v>
      </c>
      <c r="X238" s="3">
        <v>62.105888888888884</v>
      </c>
      <c r="Y238" s="3">
        <v>0</v>
      </c>
      <c r="Z238" s="4">
        <f>Table39[[#This Row],[LPN Hours Contract]]/Table39[[#This Row],[LPN Hours]]</f>
        <v>0</v>
      </c>
      <c r="AA238" s="3">
        <v>7.5984444444444446</v>
      </c>
      <c r="AB238" s="3">
        <v>0</v>
      </c>
      <c r="AC238" s="4">
        <f>Table39[[#This Row],[LPN Admin Hours Contract]]/Table39[[#This Row],[LPN Admin Hours]]</f>
        <v>0</v>
      </c>
      <c r="AD238" s="3">
        <f>SUM(Table39[[#This Row],[CNA Hours]], Table39[[#This Row],[NA in Training Hours]], Table39[[#This Row],[Med Aide/Tech Hours]])</f>
        <v>131.95477777777776</v>
      </c>
      <c r="AE238" s="3">
        <f>SUM(Table39[[#This Row],[CNA Hours Contract]], Table39[[#This Row],[NA in Training Hours Contract]], Table39[[#This Row],[Med Aide/Tech Hours Contract]])</f>
        <v>0</v>
      </c>
      <c r="AF238" s="4">
        <f>Table39[[#This Row],[CNA/NA/Med Aide Contract Hours]]/Table39[[#This Row],[Total CNA, NA in Training, Med Aide/Tech Hours]]</f>
        <v>0</v>
      </c>
      <c r="AG238" s="3">
        <v>125.55066666666666</v>
      </c>
      <c r="AH238" s="3">
        <v>0</v>
      </c>
      <c r="AI238" s="4">
        <f>Table39[[#This Row],[CNA Hours Contract]]/Table39[[#This Row],[CNA Hours]]</f>
        <v>0</v>
      </c>
      <c r="AJ238" s="3">
        <v>6.4041111111111109</v>
      </c>
      <c r="AK238" s="3">
        <v>0</v>
      </c>
      <c r="AL238" s="4">
        <f>Table39[[#This Row],[NA in Training Hours Contract]]/Table39[[#This Row],[NA in Training Hours]]</f>
        <v>0</v>
      </c>
      <c r="AM238" s="3">
        <v>0</v>
      </c>
      <c r="AN238" s="3">
        <v>0</v>
      </c>
      <c r="AO238" s="4">
        <v>0</v>
      </c>
      <c r="AP238" s="1" t="s">
        <v>236</v>
      </c>
      <c r="AQ238" s="1">
        <v>4</v>
      </c>
    </row>
    <row r="239" spans="1:43" x14ac:dyDescent="0.2">
      <c r="A239" s="1" t="s">
        <v>407</v>
      </c>
      <c r="B239" s="1" t="s">
        <v>647</v>
      </c>
      <c r="C239" s="1" t="s">
        <v>961</v>
      </c>
      <c r="D239" s="1" t="s">
        <v>1012</v>
      </c>
      <c r="E239" s="3">
        <v>55.56666666666667</v>
      </c>
      <c r="F239" s="3">
        <f t="shared" si="11"/>
        <v>164.13611111111112</v>
      </c>
      <c r="G239" s="3">
        <f>SUM(Table39[[#This Row],[RN Hours Contract (W/ Admin, DON)]], Table39[[#This Row],[LPN Contract Hours (w/ Admin)]], Table39[[#This Row],[CNA/NA/Med Aide Contract Hours]])</f>
        <v>8.2722222222222221</v>
      </c>
      <c r="H239" s="4">
        <f>Table39[[#This Row],[Total Contract Hours]]/Table39[[#This Row],[Total Hours Nurse Staffing]]</f>
        <v>5.0398551337812451E-2</v>
      </c>
      <c r="I239" s="3">
        <f>SUM(Table39[[#This Row],[RN Hours]], Table39[[#This Row],[RN Admin Hours]], Table39[[#This Row],[RN DON Hours]])</f>
        <v>13.921666666666667</v>
      </c>
      <c r="J239" s="3">
        <f t="shared" si="12"/>
        <v>0</v>
      </c>
      <c r="K239" s="4">
        <f>Table39[[#This Row],[RN Hours Contract (W/ Admin, DON)]]/Table39[[#This Row],[RN Hours (w/ Admin, DON)]]</f>
        <v>0</v>
      </c>
      <c r="L239" s="3">
        <v>2.7644444444444445</v>
      </c>
      <c r="M239" s="3">
        <v>0</v>
      </c>
      <c r="N239" s="4">
        <f>Table39[[#This Row],[RN Hours Contract]]/Table39[[#This Row],[RN Hours]]</f>
        <v>0</v>
      </c>
      <c r="O239" s="3">
        <v>5.2311111111111108</v>
      </c>
      <c r="P239" s="3">
        <v>0</v>
      </c>
      <c r="Q239" s="4">
        <f>Table39[[#This Row],[RN Admin Hours Contract]]/Table39[[#This Row],[RN Admin Hours]]</f>
        <v>0</v>
      </c>
      <c r="R239" s="3">
        <v>5.9261111111111111</v>
      </c>
      <c r="S239" s="3">
        <v>0</v>
      </c>
      <c r="T239" s="4">
        <f>Table39[[#This Row],[RN DON Hours Contract]]/Table39[[#This Row],[RN DON Hours]]</f>
        <v>0</v>
      </c>
      <c r="U239" s="3">
        <f>SUM(Table39[[#This Row],[LPN Hours]], Table39[[#This Row],[LPN Admin Hours]])</f>
        <v>58.74444444444444</v>
      </c>
      <c r="V239" s="3">
        <f>Table39[[#This Row],[LPN Hours Contract]]+Table39[[#This Row],[LPN Admin Hours Contract]]</f>
        <v>8.2722222222222221</v>
      </c>
      <c r="W239" s="4">
        <f t="shared" si="13"/>
        <v>0.1408170985435975</v>
      </c>
      <c r="X239" s="3">
        <v>50.472222222222221</v>
      </c>
      <c r="Y239" s="3">
        <v>0</v>
      </c>
      <c r="Z239" s="4">
        <f>Table39[[#This Row],[LPN Hours Contract]]/Table39[[#This Row],[LPN Hours]]</f>
        <v>0</v>
      </c>
      <c r="AA239" s="3">
        <v>8.2722222222222221</v>
      </c>
      <c r="AB239" s="3">
        <v>8.2722222222222221</v>
      </c>
      <c r="AC239" s="4">
        <f>Table39[[#This Row],[LPN Admin Hours Contract]]/Table39[[#This Row],[LPN Admin Hours]]</f>
        <v>1</v>
      </c>
      <c r="AD239" s="3">
        <f>SUM(Table39[[#This Row],[CNA Hours]], Table39[[#This Row],[NA in Training Hours]], Table39[[#This Row],[Med Aide/Tech Hours]])</f>
        <v>91.47</v>
      </c>
      <c r="AE239" s="3">
        <f>SUM(Table39[[#This Row],[CNA Hours Contract]], Table39[[#This Row],[NA in Training Hours Contract]], Table39[[#This Row],[Med Aide/Tech Hours Contract]])</f>
        <v>0</v>
      </c>
      <c r="AF239" s="4">
        <f>Table39[[#This Row],[CNA/NA/Med Aide Contract Hours]]/Table39[[#This Row],[Total CNA, NA in Training, Med Aide/Tech Hours]]</f>
        <v>0</v>
      </c>
      <c r="AG239" s="3">
        <v>84.947777777777773</v>
      </c>
      <c r="AH239" s="3">
        <v>0</v>
      </c>
      <c r="AI239" s="4">
        <f>Table39[[#This Row],[CNA Hours Contract]]/Table39[[#This Row],[CNA Hours]]</f>
        <v>0</v>
      </c>
      <c r="AJ239" s="3">
        <v>6.5222222222222239</v>
      </c>
      <c r="AK239" s="3">
        <v>0</v>
      </c>
      <c r="AL239" s="4">
        <f>Table39[[#This Row],[NA in Training Hours Contract]]/Table39[[#This Row],[NA in Training Hours]]</f>
        <v>0</v>
      </c>
      <c r="AM239" s="3">
        <v>0</v>
      </c>
      <c r="AN239" s="3">
        <v>0</v>
      </c>
      <c r="AO239" s="4">
        <v>0</v>
      </c>
      <c r="AP239" s="1" t="s">
        <v>237</v>
      </c>
      <c r="AQ239" s="1">
        <v>4</v>
      </c>
    </row>
    <row r="240" spans="1:43" x14ac:dyDescent="0.2">
      <c r="A240" s="1" t="s">
        <v>407</v>
      </c>
      <c r="B240" s="1" t="s">
        <v>648</v>
      </c>
      <c r="C240" s="1" t="s">
        <v>968</v>
      </c>
      <c r="D240" s="1" t="s">
        <v>1102</v>
      </c>
      <c r="E240" s="3">
        <v>96.033333333333331</v>
      </c>
      <c r="F240" s="3">
        <f t="shared" si="11"/>
        <v>356.00755555555554</v>
      </c>
      <c r="G240" s="3">
        <f>SUM(Table39[[#This Row],[RN Hours Contract (W/ Admin, DON)]], Table39[[#This Row],[LPN Contract Hours (w/ Admin)]], Table39[[#This Row],[CNA/NA/Med Aide Contract Hours]])</f>
        <v>125.51411111111112</v>
      </c>
      <c r="H240" s="4">
        <f>Table39[[#This Row],[Total Contract Hours]]/Table39[[#This Row],[Total Hours Nurse Staffing]]</f>
        <v>0.35256024528817742</v>
      </c>
      <c r="I240" s="3">
        <f>SUM(Table39[[#This Row],[RN Hours]], Table39[[#This Row],[RN Admin Hours]], Table39[[#This Row],[RN DON Hours]])</f>
        <v>19.607333333333337</v>
      </c>
      <c r="J240" s="3">
        <f t="shared" si="12"/>
        <v>4.411777777777778</v>
      </c>
      <c r="K240" s="4">
        <f>Table39[[#This Row],[RN Hours Contract (W/ Admin, DON)]]/Table39[[#This Row],[RN Hours (w/ Admin, DON)]]</f>
        <v>0.22500651683610437</v>
      </c>
      <c r="L240" s="3">
        <v>4.9718888888888895</v>
      </c>
      <c r="M240" s="3">
        <v>3.0784444444444445</v>
      </c>
      <c r="N240" s="4">
        <f>Table39[[#This Row],[RN Hours Contract]]/Table39[[#This Row],[RN Hours]]</f>
        <v>0.61917000022347857</v>
      </c>
      <c r="O240" s="3">
        <v>9.2132222222222246</v>
      </c>
      <c r="P240" s="3">
        <v>0</v>
      </c>
      <c r="Q240" s="4">
        <f>Table39[[#This Row],[RN Admin Hours Contract]]/Table39[[#This Row],[RN Admin Hours]]</f>
        <v>0</v>
      </c>
      <c r="R240" s="3">
        <v>5.4222222222222225</v>
      </c>
      <c r="S240" s="3">
        <v>1.3333333333333333</v>
      </c>
      <c r="T240" s="4">
        <f>Table39[[#This Row],[RN DON Hours Contract]]/Table39[[#This Row],[RN DON Hours]]</f>
        <v>0.24590163934426226</v>
      </c>
      <c r="U240" s="3">
        <f>SUM(Table39[[#This Row],[LPN Hours]], Table39[[#This Row],[LPN Admin Hours]])</f>
        <v>92.006</v>
      </c>
      <c r="V240" s="3">
        <f>Table39[[#This Row],[LPN Hours Contract]]+Table39[[#This Row],[LPN Admin Hours Contract]]</f>
        <v>55.703888888888905</v>
      </c>
      <c r="W240" s="4">
        <f t="shared" si="13"/>
        <v>0.60543756808130889</v>
      </c>
      <c r="X240" s="3">
        <v>77.609555555555545</v>
      </c>
      <c r="Y240" s="3">
        <v>55.703888888888905</v>
      </c>
      <c r="Z240" s="4">
        <f>Table39[[#This Row],[LPN Hours Contract]]/Table39[[#This Row],[LPN Hours]]</f>
        <v>0.71774523755665853</v>
      </c>
      <c r="AA240" s="3">
        <v>14.396444444444448</v>
      </c>
      <c r="AB240" s="3">
        <v>0</v>
      </c>
      <c r="AC240" s="4">
        <f>Table39[[#This Row],[LPN Admin Hours Contract]]/Table39[[#This Row],[LPN Admin Hours]]</f>
        <v>0</v>
      </c>
      <c r="AD240" s="3">
        <f>SUM(Table39[[#This Row],[CNA Hours]], Table39[[#This Row],[NA in Training Hours]], Table39[[#This Row],[Med Aide/Tech Hours]])</f>
        <v>244.39422222222223</v>
      </c>
      <c r="AE240" s="3">
        <f>SUM(Table39[[#This Row],[CNA Hours Contract]], Table39[[#This Row],[NA in Training Hours Contract]], Table39[[#This Row],[Med Aide/Tech Hours Contract]])</f>
        <v>65.398444444444436</v>
      </c>
      <c r="AF240" s="4">
        <f>Table39[[#This Row],[CNA/NA/Med Aide Contract Hours]]/Table39[[#This Row],[Total CNA, NA in Training, Med Aide/Tech Hours]]</f>
        <v>0.26759406932697077</v>
      </c>
      <c r="AG240" s="3">
        <v>201.041</v>
      </c>
      <c r="AH240" s="3">
        <v>62.142888888888884</v>
      </c>
      <c r="AI240" s="4">
        <f>Table39[[#This Row],[CNA Hours Contract]]/Table39[[#This Row],[CNA Hours]]</f>
        <v>0.30910555005640084</v>
      </c>
      <c r="AJ240" s="3">
        <v>0</v>
      </c>
      <c r="AK240" s="3">
        <v>0</v>
      </c>
      <c r="AL240" s="4">
        <v>0</v>
      </c>
      <c r="AM240" s="3">
        <v>43.353222222222236</v>
      </c>
      <c r="AN240" s="3">
        <v>3.2555555555555555</v>
      </c>
      <c r="AO240" s="4">
        <f>Table39[[#This Row],[Med Aide/Tech Hours Contract]]/Table39[[#This Row],[Med Aide/Tech Hours]]</f>
        <v>7.5093739027471976E-2</v>
      </c>
      <c r="AP240" s="1" t="s">
        <v>238</v>
      </c>
      <c r="AQ240" s="1">
        <v>4</v>
      </c>
    </row>
    <row r="241" spans="1:43" x14ac:dyDescent="0.2">
      <c r="A241" s="1" t="s">
        <v>407</v>
      </c>
      <c r="B241" s="1" t="s">
        <v>649</v>
      </c>
      <c r="C241" s="1" t="s">
        <v>832</v>
      </c>
      <c r="D241" s="1" t="s">
        <v>1065</v>
      </c>
      <c r="E241" s="3">
        <v>77.36666666666666</v>
      </c>
      <c r="F241" s="3">
        <f t="shared" si="11"/>
        <v>297.1538888888889</v>
      </c>
      <c r="G241" s="3">
        <f>SUM(Table39[[#This Row],[RN Hours Contract (W/ Admin, DON)]], Table39[[#This Row],[LPN Contract Hours (w/ Admin)]], Table39[[#This Row],[CNA/NA/Med Aide Contract Hours]])</f>
        <v>73.742777777777746</v>
      </c>
      <c r="H241" s="4">
        <f>Table39[[#This Row],[Total Contract Hours]]/Table39[[#This Row],[Total Hours Nurse Staffing]]</f>
        <v>0.24816359649040795</v>
      </c>
      <c r="I241" s="3">
        <f>SUM(Table39[[#This Row],[RN Hours]], Table39[[#This Row],[RN Admin Hours]], Table39[[#This Row],[RN DON Hours]])</f>
        <v>55.819777777777787</v>
      </c>
      <c r="J241" s="3">
        <f t="shared" si="12"/>
        <v>1.9531111111111115</v>
      </c>
      <c r="K241" s="4">
        <f>Table39[[#This Row],[RN Hours Contract (W/ Admin, DON)]]/Table39[[#This Row],[RN Hours (w/ Admin, DON)]]</f>
        <v>3.4989589512279595E-2</v>
      </c>
      <c r="L241" s="3">
        <v>38.269777777777783</v>
      </c>
      <c r="M241" s="3">
        <v>1.9531111111111115</v>
      </c>
      <c r="N241" s="4">
        <f>Table39[[#This Row],[RN Hours Contract]]/Table39[[#This Row],[RN Hours]]</f>
        <v>5.1035339751704274E-2</v>
      </c>
      <c r="O241" s="3">
        <v>12.394444444444444</v>
      </c>
      <c r="P241" s="3">
        <v>0</v>
      </c>
      <c r="Q241" s="4">
        <f>Table39[[#This Row],[RN Admin Hours Contract]]/Table39[[#This Row],[RN Admin Hours]]</f>
        <v>0</v>
      </c>
      <c r="R241" s="3">
        <v>5.1555555555555559</v>
      </c>
      <c r="S241" s="3">
        <v>0</v>
      </c>
      <c r="T241" s="4">
        <f>Table39[[#This Row],[RN DON Hours Contract]]/Table39[[#This Row],[RN DON Hours]]</f>
        <v>0</v>
      </c>
      <c r="U241" s="3">
        <f>SUM(Table39[[#This Row],[LPN Hours]], Table39[[#This Row],[LPN Admin Hours]])</f>
        <v>85.740222222222215</v>
      </c>
      <c r="V241" s="3">
        <f>Table39[[#This Row],[LPN Hours Contract]]+Table39[[#This Row],[LPN Admin Hours Contract]]</f>
        <v>17.793000000000003</v>
      </c>
      <c r="W241" s="4">
        <f t="shared" si="13"/>
        <v>0.20752220531787238</v>
      </c>
      <c r="X241" s="3">
        <v>62.181888888888885</v>
      </c>
      <c r="Y241" s="3">
        <v>17.793000000000003</v>
      </c>
      <c r="Z241" s="4">
        <f>Table39[[#This Row],[LPN Hours Contract]]/Table39[[#This Row],[LPN Hours]]</f>
        <v>0.28614441146671865</v>
      </c>
      <c r="AA241" s="3">
        <v>23.558333333333334</v>
      </c>
      <c r="AB241" s="3">
        <v>0</v>
      </c>
      <c r="AC241" s="4">
        <f>Table39[[#This Row],[LPN Admin Hours Contract]]/Table39[[#This Row],[LPN Admin Hours]]</f>
        <v>0</v>
      </c>
      <c r="AD241" s="3">
        <f>SUM(Table39[[#This Row],[CNA Hours]], Table39[[#This Row],[NA in Training Hours]], Table39[[#This Row],[Med Aide/Tech Hours]])</f>
        <v>155.5938888888889</v>
      </c>
      <c r="AE241" s="3">
        <f>SUM(Table39[[#This Row],[CNA Hours Contract]], Table39[[#This Row],[NA in Training Hours Contract]], Table39[[#This Row],[Med Aide/Tech Hours Contract]])</f>
        <v>53.996666666666634</v>
      </c>
      <c r="AF241" s="4">
        <f>Table39[[#This Row],[CNA/NA/Med Aide Contract Hours]]/Table39[[#This Row],[Total CNA, NA in Training, Med Aide/Tech Hours]]</f>
        <v>0.34703590900813708</v>
      </c>
      <c r="AG241" s="3">
        <v>155.5938888888889</v>
      </c>
      <c r="AH241" s="3">
        <v>53.996666666666634</v>
      </c>
      <c r="AI241" s="4">
        <f>Table39[[#This Row],[CNA Hours Contract]]/Table39[[#This Row],[CNA Hours]]</f>
        <v>0.34703590900813708</v>
      </c>
      <c r="AJ241" s="3">
        <v>0</v>
      </c>
      <c r="AK241" s="3">
        <v>0</v>
      </c>
      <c r="AL241" s="4">
        <v>0</v>
      </c>
      <c r="AM241" s="3">
        <v>0</v>
      </c>
      <c r="AN241" s="3">
        <v>0</v>
      </c>
      <c r="AO241" s="4">
        <v>0</v>
      </c>
      <c r="AP241" s="1" t="s">
        <v>239</v>
      </c>
      <c r="AQ241" s="1">
        <v>4</v>
      </c>
    </row>
    <row r="242" spans="1:43" x14ac:dyDescent="0.2">
      <c r="A242" s="1" t="s">
        <v>407</v>
      </c>
      <c r="B242" s="1" t="s">
        <v>650</v>
      </c>
      <c r="C242" s="1" t="s">
        <v>969</v>
      </c>
      <c r="D242" s="1" t="s">
        <v>1059</v>
      </c>
      <c r="E242" s="3">
        <v>74.544444444444451</v>
      </c>
      <c r="F242" s="3">
        <f t="shared" si="11"/>
        <v>243.86599999999999</v>
      </c>
      <c r="G242" s="3">
        <f>SUM(Table39[[#This Row],[RN Hours Contract (W/ Admin, DON)]], Table39[[#This Row],[LPN Contract Hours (w/ Admin)]], Table39[[#This Row],[CNA/NA/Med Aide Contract Hours]])</f>
        <v>37.545666666666662</v>
      </c>
      <c r="H242" s="4">
        <f>Table39[[#This Row],[Total Contract Hours]]/Table39[[#This Row],[Total Hours Nurse Staffing]]</f>
        <v>0.15396023499244119</v>
      </c>
      <c r="I242" s="3">
        <f>SUM(Table39[[#This Row],[RN Hours]], Table39[[#This Row],[RN Admin Hours]], Table39[[#This Row],[RN DON Hours]])</f>
        <v>31.43622222222222</v>
      </c>
      <c r="J242" s="3">
        <f t="shared" si="12"/>
        <v>5.0989999999999993</v>
      </c>
      <c r="K242" s="4">
        <f>Table39[[#This Row],[RN Hours Contract (W/ Admin, DON)]]/Table39[[#This Row],[RN Hours (w/ Admin, DON)]]</f>
        <v>0.16220142369382806</v>
      </c>
      <c r="L242" s="3">
        <v>20.859444444444442</v>
      </c>
      <c r="M242" s="3">
        <v>5.0989999999999993</v>
      </c>
      <c r="N242" s="4">
        <f>Table39[[#This Row],[RN Hours Contract]]/Table39[[#This Row],[RN Hours]]</f>
        <v>0.24444562814605694</v>
      </c>
      <c r="O242" s="3">
        <v>5.1545555555555547</v>
      </c>
      <c r="P242" s="3">
        <v>0</v>
      </c>
      <c r="Q242" s="4">
        <f>Table39[[#This Row],[RN Admin Hours Contract]]/Table39[[#This Row],[RN Admin Hours]]</f>
        <v>0</v>
      </c>
      <c r="R242" s="3">
        <v>5.4222222222222225</v>
      </c>
      <c r="S242" s="3">
        <v>0</v>
      </c>
      <c r="T242" s="4">
        <f>Table39[[#This Row],[RN DON Hours Contract]]/Table39[[#This Row],[RN DON Hours]]</f>
        <v>0</v>
      </c>
      <c r="U242" s="3">
        <f>SUM(Table39[[#This Row],[LPN Hours]], Table39[[#This Row],[LPN Admin Hours]])</f>
        <v>53.200111111111113</v>
      </c>
      <c r="V242" s="3">
        <f>Table39[[#This Row],[LPN Hours Contract]]+Table39[[#This Row],[LPN Admin Hours Contract]]</f>
        <v>14.753888888888895</v>
      </c>
      <c r="W242" s="4">
        <f t="shared" si="13"/>
        <v>0.27732815929791299</v>
      </c>
      <c r="X242" s="3">
        <v>53.200111111111113</v>
      </c>
      <c r="Y242" s="3">
        <v>14.753888888888895</v>
      </c>
      <c r="Z242" s="4">
        <f>Table39[[#This Row],[LPN Hours Contract]]/Table39[[#This Row],[LPN Hours]]</f>
        <v>0.27732815929791299</v>
      </c>
      <c r="AA242" s="3">
        <v>0</v>
      </c>
      <c r="AB242" s="3">
        <v>0</v>
      </c>
      <c r="AC242" s="4">
        <v>0</v>
      </c>
      <c r="AD242" s="3">
        <f>SUM(Table39[[#This Row],[CNA Hours]], Table39[[#This Row],[NA in Training Hours]], Table39[[#This Row],[Med Aide/Tech Hours]])</f>
        <v>159.22966666666665</v>
      </c>
      <c r="AE242" s="3">
        <f>SUM(Table39[[#This Row],[CNA Hours Contract]], Table39[[#This Row],[NA in Training Hours Contract]], Table39[[#This Row],[Med Aide/Tech Hours Contract]])</f>
        <v>17.692777777777771</v>
      </c>
      <c r="AF242" s="4">
        <f>Table39[[#This Row],[CNA/NA/Med Aide Contract Hours]]/Table39[[#This Row],[Total CNA, NA in Training, Med Aide/Tech Hours]]</f>
        <v>0.1111148327328729</v>
      </c>
      <c r="AG242" s="3">
        <v>134.51377777777776</v>
      </c>
      <c r="AH242" s="3">
        <v>17.692777777777771</v>
      </c>
      <c r="AI242" s="4">
        <f>Table39[[#This Row],[CNA Hours Contract]]/Table39[[#This Row],[CNA Hours]]</f>
        <v>0.13153134251427359</v>
      </c>
      <c r="AJ242" s="3">
        <v>0</v>
      </c>
      <c r="AK242" s="3">
        <v>0</v>
      </c>
      <c r="AL242" s="4">
        <v>0</v>
      </c>
      <c r="AM242" s="3">
        <v>24.715888888888887</v>
      </c>
      <c r="AN242" s="3">
        <v>0</v>
      </c>
      <c r="AO242" s="4">
        <f>Table39[[#This Row],[Med Aide/Tech Hours Contract]]/Table39[[#This Row],[Med Aide/Tech Hours]]</f>
        <v>0</v>
      </c>
      <c r="AP242" s="1" t="s">
        <v>240</v>
      </c>
      <c r="AQ242" s="1">
        <v>4</v>
      </c>
    </row>
    <row r="243" spans="1:43" x14ac:dyDescent="0.2">
      <c r="A243" s="1" t="s">
        <v>407</v>
      </c>
      <c r="B243" s="1" t="s">
        <v>651</v>
      </c>
      <c r="C243" s="1" t="s">
        <v>920</v>
      </c>
      <c r="D243" s="1" t="s">
        <v>1068</v>
      </c>
      <c r="E243" s="3">
        <v>86.511111111111106</v>
      </c>
      <c r="F243" s="3">
        <f t="shared" si="11"/>
        <v>277.18666666666667</v>
      </c>
      <c r="G243" s="3">
        <f>SUM(Table39[[#This Row],[RN Hours Contract (W/ Admin, DON)]], Table39[[#This Row],[LPN Contract Hours (w/ Admin)]], Table39[[#This Row],[CNA/NA/Med Aide Contract Hours]])</f>
        <v>0.7058888888888889</v>
      </c>
      <c r="H243" s="4">
        <f>Table39[[#This Row],[Total Contract Hours]]/Table39[[#This Row],[Total Hours Nurse Staffing]]</f>
        <v>2.5466192056696653E-3</v>
      </c>
      <c r="I243" s="3">
        <f>SUM(Table39[[#This Row],[RN Hours]], Table39[[#This Row],[RN Admin Hours]], Table39[[#This Row],[RN DON Hours]])</f>
        <v>37.289111111111112</v>
      </c>
      <c r="J243" s="3">
        <f t="shared" si="12"/>
        <v>0.55555555555555558</v>
      </c>
      <c r="K243" s="4">
        <f>Table39[[#This Row],[RN Hours Contract (W/ Admin, DON)]]/Table39[[#This Row],[RN Hours (w/ Admin, DON)]]</f>
        <v>1.4898600127532018E-2</v>
      </c>
      <c r="L243" s="3">
        <v>17.911333333333332</v>
      </c>
      <c r="M243" s="3">
        <v>0.55555555555555558</v>
      </c>
      <c r="N243" s="4">
        <f>Table39[[#This Row],[RN Hours Contract]]/Table39[[#This Row],[RN Hours]]</f>
        <v>3.1016984900931754E-2</v>
      </c>
      <c r="O243" s="3">
        <v>13.688888888888888</v>
      </c>
      <c r="P243" s="3">
        <v>0</v>
      </c>
      <c r="Q243" s="4">
        <f>Table39[[#This Row],[RN Admin Hours Contract]]/Table39[[#This Row],[RN Admin Hours]]</f>
        <v>0</v>
      </c>
      <c r="R243" s="3">
        <v>5.6888888888888891</v>
      </c>
      <c r="S243" s="3">
        <v>0</v>
      </c>
      <c r="T243" s="4">
        <f>Table39[[#This Row],[RN DON Hours Contract]]/Table39[[#This Row],[RN DON Hours]]</f>
        <v>0</v>
      </c>
      <c r="U243" s="3">
        <f>SUM(Table39[[#This Row],[LPN Hours]], Table39[[#This Row],[LPN Admin Hours]])</f>
        <v>61.714777777777776</v>
      </c>
      <c r="V243" s="3">
        <f>Table39[[#This Row],[LPN Hours Contract]]+Table39[[#This Row],[LPN Admin Hours Contract]]</f>
        <v>0.14722222222222223</v>
      </c>
      <c r="W243" s="4">
        <f t="shared" si="13"/>
        <v>2.3855262470901081E-3</v>
      </c>
      <c r="X243" s="3">
        <v>49.066222222222223</v>
      </c>
      <c r="Y243" s="3">
        <v>6.6666666666666666E-2</v>
      </c>
      <c r="Z243" s="4">
        <f>Table39[[#This Row],[LPN Hours Contract]]/Table39[[#This Row],[LPN Hours]]</f>
        <v>1.3587079593112255E-3</v>
      </c>
      <c r="AA243" s="3">
        <v>12.648555555555554</v>
      </c>
      <c r="AB243" s="3">
        <v>8.0555555555555561E-2</v>
      </c>
      <c r="AC243" s="4">
        <f>Table39[[#This Row],[LPN Admin Hours Contract]]/Table39[[#This Row],[LPN Admin Hours]]</f>
        <v>6.3687553255971268E-3</v>
      </c>
      <c r="AD243" s="3">
        <f>SUM(Table39[[#This Row],[CNA Hours]], Table39[[#This Row],[NA in Training Hours]], Table39[[#This Row],[Med Aide/Tech Hours]])</f>
        <v>178.18277777777777</v>
      </c>
      <c r="AE243" s="3">
        <f>SUM(Table39[[#This Row],[CNA Hours Contract]], Table39[[#This Row],[NA in Training Hours Contract]], Table39[[#This Row],[Med Aide/Tech Hours Contract]])</f>
        <v>3.1111111111111114E-3</v>
      </c>
      <c r="AF243" s="4">
        <f>Table39[[#This Row],[CNA/NA/Med Aide Contract Hours]]/Table39[[#This Row],[Total CNA, NA in Training, Med Aide/Tech Hours]]</f>
        <v>1.7460223428501946E-5</v>
      </c>
      <c r="AG243" s="3">
        <v>168.48144444444443</v>
      </c>
      <c r="AH243" s="3">
        <v>0</v>
      </c>
      <c r="AI243" s="4">
        <f>Table39[[#This Row],[CNA Hours Contract]]/Table39[[#This Row],[CNA Hours]]</f>
        <v>0</v>
      </c>
      <c r="AJ243" s="3">
        <v>3.1011111111111109</v>
      </c>
      <c r="AK243" s="3">
        <v>3.1111111111111114E-3</v>
      </c>
      <c r="AL243" s="4">
        <f>Table39[[#This Row],[NA in Training Hours Contract]]/Table39[[#This Row],[NA in Training Hours]]</f>
        <v>1.003224650662845E-3</v>
      </c>
      <c r="AM243" s="3">
        <v>6.6002222222222198</v>
      </c>
      <c r="AN243" s="3">
        <v>0</v>
      </c>
      <c r="AO243" s="4">
        <f>Table39[[#This Row],[Med Aide/Tech Hours Contract]]/Table39[[#This Row],[Med Aide/Tech Hours]]</f>
        <v>0</v>
      </c>
      <c r="AP243" s="1" t="s">
        <v>241</v>
      </c>
      <c r="AQ243" s="1">
        <v>4</v>
      </c>
    </row>
    <row r="244" spans="1:43" x14ac:dyDescent="0.2">
      <c r="A244" s="1" t="s">
        <v>407</v>
      </c>
      <c r="B244" s="1" t="s">
        <v>652</v>
      </c>
      <c r="C244" s="1" t="s">
        <v>871</v>
      </c>
      <c r="D244" s="1" t="s">
        <v>1020</v>
      </c>
      <c r="E244" s="3">
        <v>78.922222222222217</v>
      </c>
      <c r="F244" s="3">
        <f t="shared" si="11"/>
        <v>274.35677777777778</v>
      </c>
      <c r="G244" s="3">
        <f>SUM(Table39[[#This Row],[RN Hours Contract (W/ Admin, DON)]], Table39[[#This Row],[LPN Contract Hours (w/ Admin)]], Table39[[#This Row],[CNA/NA/Med Aide Contract Hours]])</f>
        <v>26.927777777777777</v>
      </c>
      <c r="H244" s="4">
        <f>Table39[[#This Row],[Total Contract Hours]]/Table39[[#This Row],[Total Hours Nurse Staffing]]</f>
        <v>9.8148760879487415E-2</v>
      </c>
      <c r="I244" s="3">
        <f>SUM(Table39[[#This Row],[RN Hours]], Table39[[#This Row],[RN Admin Hours]], Table39[[#This Row],[RN DON Hours]])</f>
        <v>26.58111111111111</v>
      </c>
      <c r="J244" s="3">
        <f t="shared" si="12"/>
        <v>1.8805555555555555</v>
      </c>
      <c r="K244" s="4">
        <f>Table39[[#This Row],[RN Hours Contract (W/ Admin, DON)]]/Table39[[#This Row],[RN Hours (w/ Admin, DON)]]</f>
        <v>7.0747815909375913E-2</v>
      </c>
      <c r="L244" s="3">
        <v>11.177777777777777</v>
      </c>
      <c r="M244" s="3">
        <v>1.8805555555555555</v>
      </c>
      <c r="N244" s="4">
        <f>Table39[[#This Row],[RN Hours Contract]]/Table39[[#This Row],[RN Hours]]</f>
        <v>0.16824055666003976</v>
      </c>
      <c r="O244" s="3">
        <v>10.292222222222222</v>
      </c>
      <c r="P244" s="3">
        <v>0</v>
      </c>
      <c r="Q244" s="4">
        <f>Table39[[#This Row],[RN Admin Hours Contract]]/Table39[[#This Row],[RN Admin Hours]]</f>
        <v>0</v>
      </c>
      <c r="R244" s="3">
        <v>5.1111111111111107</v>
      </c>
      <c r="S244" s="3">
        <v>0</v>
      </c>
      <c r="T244" s="4">
        <f>Table39[[#This Row],[RN DON Hours Contract]]/Table39[[#This Row],[RN DON Hours]]</f>
        <v>0</v>
      </c>
      <c r="U244" s="3">
        <f>SUM(Table39[[#This Row],[LPN Hours]], Table39[[#This Row],[LPN Admin Hours]])</f>
        <v>92.867777777777775</v>
      </c>
      <c r="V244" s="3">
        <f>Table39[[#This Row],[LPN Hours Contract]]+Table39[[#This Row],[LPN Admin Hours Contract]]</f>
        <v>0.26944444444444443</v>
      </c>
      <c r="W244" s="4">
        <f t="shared" si="13"/>
        <v>2.9013771072372908E-3</v>
      </c>
      <c r="X244" s="3">
        <v>82.480444444444444</v>
      </c>
      <c r="Y244" s="3">
        <v>0.26944444444444443</v>
      </c>
      <c r="Z244" s="4">
        <f>Table39[[#This Row],[LPN Hours Contract]]/Table39[[#This Row],[LPN Hours]]</f>
        <v>3.2667676109084443E-3</v>
      </c>
      <c r="AA244" s="3">
        <v>10.387333333333334</v>
      </c>
      <c r="AB244" s="3">
        <v>0</v>
      </c>
      <c r="AC244" s="4">
        <f>Table39[[#This Row],[LPN Admin Hours Contract]]/Table39[[#This Row],[LPN Admin Hours]]</f>
        <v>0</v>
      </c>
      <c r="AD244" s="3">
        <f>SUM(Table39[[#This Row],[CNA Hours]], Table39[[#This Row],[NA in Training Hours]], Table39[[#This Row],[Med Aide/Tech Hours]])</f>
        <v>154.90788888888886</v>
      </c>
      <c r="AE244" s="3">
        <f>SUM(Table39[[#This Row],[CNA Hours Contract]], Table39[[#This Row],[NA in Training Hours Contract]], Table39[[#This Row],[Med Aide/Tech Hours Contract]])</f>
        <v>24.777777777777779</v>
      </c>
      <c r="AF244" s="4">
        <f>Table39[[#This Row],[CNA/NA/Med Aide Contract Hours]]/Table39[[#This Row],[Total CNA, NA in Training, Med Aide/Tech Hours]]</f>
        <v>0.1599516845494563</v>
      </c>
      <c r="AG244" s="3">
        <v>146.79044444444443</v>
      </c>
      <c r="AH244" s="3">
        <v>24.777777777777779</v>
      </c>
      <c r="AI244" s="4">
        <f>Table39[[#This Row],[CNA Hours Contract]]/Table39[[#This Row],[CNA Hours]]</f>
        <v>0.16879693955252917</v>
      </c>
      <c r="AJ244" s="3">
        <v>0</v>
      </c>
      <c r="AK244" s="3">
        <v>0</v>
      </c>
      <c r="AL244" s="4">
        <v>0</v>
      </c>
      <c r="AM244" s="3">
        <v>8.1174444444444429</v>
      </c>
      <c r="AN244" s="3">
        <v>0</v>
      </c>
      <c r="AO244" s="4">
        <f>Table39[[#This Row],[Med Aide/Tech Hours Contract]]/Table39[[#This Row],[Med Aide/Tech Hours]]</f>
        <v>0</v>
      </c>
      <c r="AP244" s="1" t="s">
        <v>242</v>
      </c>
      <c r="AQ244" s="1">
        <v>4</v>
      </c>
    </row>
    <row r="245" spans="1:43" x14ac:dyDescent="0.2">
      <c r="A245" s="1" t="s">
        <v>407</v>
      </c>
      <c r="B245" s="1" t="s">
        <v>653</v>
      </c>
      <c r="C245" s="1" t="s">
        <v>970</v>
      </c>
      <c r="D245" s="1" t="s">
        <v>1035</v>
      </c>
      <c r="E245" s="3">
        <v>43.255555555555553</v>
      </c>
      <c r="F245" s="3">
        <f t="shared" si="11"/>
        <v>137.06111111111113</v>
      </c>
      <c r="G245" s="3">
        <f>SUM(Table39[[#This Row],[RN Hours Contract (W/ Admin, DON)]], Table39[[#This Row],[LPN Contract Hours (w/ Admin)]], Table39[[#This Row],[CNA/NA/Med Aide Contract Hours]])</f>
        <v>14.980555555555554</v>
      </c>
      <c r="H245" s="4">
        <f>Table39[[#This Row],[Total Contract Hours]]/Table39[[#This Row],[Total Hours Nurse Staffing]]</f>
        <v>0.10929836650318185</v>
      </c>
      <c r="I245" s="3">
        <f>SUM(Table39[[#This Row],[RN Hours]], Table39[[#This Row],[RN Admin Hours]], Table39[[#This Row],[RN DON Hours]])</f>
        <v>11.933888888888891</v>
      </c>
      <c r="J245" s="3">
        <f t="shared" si="12"/>
        <v>0.26666666666666666</v>
      </c>
      <c r="K245" s="4">
        <f>Table39[[#This Row],[RN Hours Contract (W/ Admin, DON)]]/Table39[[#This Row],[RN Hours (w/ Admin, DON)]]</f>
        <v>2.2345328429775147E-2</v>
      </c>
      <c r="L245" s="3">
        <v>5.9605555555555565</v>
      </c>
      <c r="M245" s="3">
        <v>0.26666666666666666</v>
      </c>
      <c r="N245" s="4">
        <f>Table39[[#This Row],[RN Hours Contract]]/Table39[[#This Row],[RN Hours]]</f>
        <v>4.47385590455774E-2</v>
      </c>
      <c r="O245" s="3">
        <v>0</v>
      </c>
      <c r="P245" s="3">
        <v>0</v>
      </c>
      <c r="Q245" s="4">
        <v>0</v>
      </c>
      <c r="R245" s="3">
        <v>5.9733333333333345</v>
      </c>
      <c r="S245" s="3">
        <v>0</v>
      </c>
      <c r="T245" s="4">
        <f>Table39[[#This Row],[RN DON Hours Contract]]/Table39[[#This Row],[RN DON Hours]]</f>
        <v>0</v>
      </c>
      <c r="U245" s="3">
        <f>SUM(Table39[[#This Row],[LPN Hours]], Table39[[#This Row],[LPN Admin Hours]])</f>
        <v>47.92444444444444</v>
      </c>
      <c r="V245" s="3">
        <f>Table39[[#This Row],[LPN Hours Contract]]+Table39[[#This Row],[LPN Admin Hours Contract]]</f>
        <v>4.3555555555555552</v>
      </c>
      <c r="W245" s="4">
        <f t="shared" si="13"/>
        <v>9.0883798571826019E-2</v>
      </c>
      <c r="X245" s="3">
        <v>47.92444444444444</v>
      </c>
      <c r="Y245" s="3">
        <v>4.3555555555555552</v>
      </c>
      <c r="Z245" s="4">
        <f>Table39[[#This Row],[LPN Hours Contract]]/Table39[[#This Row],[LPN Hours]]</f>
        <v>9.0883798571826019E-2</v>
      </c>
      <c r="AA245" s="3">
        <v>0</v>
      </c>
      <c r="AB245" s="3">
        <v>0</v>
      </c>
      <c r="AC245" s="4">
        <v>0</v>
      </c>
      <c r="AD245" s="3">
        <f>SUM(Table39[[#This Row],[CNA Hours]], Table39[[#This Row],[NA in Training Hours]], Table39[[#This Row],[Med Aide/Tech Hours]])</f>
        <v>77.202777777777783</v>
      </c>
      <c r="AE245" s="3">
        <f>SUM(Table39[[#This Row],[CNA Hours Contract]], Table39[[#This Row],[NA in Training Hours Contract]], Table39[[#This Row],[Med Aide/Tech Hours Contract]])</f>
        <v>10.358333333333333</v>
      </c>
      <c r="AF245" s="4">
        <f>Table39[[#This Row],[CNA/NA/Med Aide Contract Hours]]/Table39[[#This Row],[Total CNA, NA in Training, Med Aide/Tech Hours]]</f>
        <v>0.13417047457993017</v>
      </c>
      <c r="AG245" s="3">
        <v>54.657222222222217</v>
      </c>
      <c r="AH245" s="3">
        <v>10.358333333333333</v>
      </c>
      <c r="AI245" s="4">
        <f>Table39[[#This Row],[CNA Hours Contract]]/Table39[[#This Row],[CNA Hours]]</f>
        <v>0.18951444863441855</v>
      </c>
      <c r="AJ245" s="3">
        <v>0</v>
      </c>
      <c r="AK245" s="3">
        <v>0</v>
      </c>
      <c r="AL245" s="4">
        <v>0</v>
      </c>
      <c r="AM245" s="3">
        <v>22.545555555555566</v>
      </c>
      <c r="AN245" s="3">
        <v>0</v>
      </c>
      <c r="AO245" s="4">
        <f>Table39[[#This Row],[Med Aide/Tech Hours Contract]]/Table39[[#This Row],[Med Aide/Tech Hours]]</f>
        <v>0</v>
      </c>
      <c r="AP245" s="1" t="s">
        <v>243</v>
      </c>
      <c r="AQ245" s="1">
        <v>4</v>
      </c>
    </row>
    <row r="246" spans="1:43" x14ac:dyDescent="0.2">
      <c r="A246" s="1" t="s">
        <v>407</v>
      </c>
      <c r="B246" s="1" t="s">
        <v>654</v>
      </c>
      <c r="C246" s="1" t="s">
        <v>880</v>
      </c>
      <c r="D246" s="1" t="s">
        <v>1047</v>
      </c>
      <c r="E246" s="3">
        <v>86.822222222222223</v>
      </c>
      <c r="F246" s="3">
        <f t="shared" si="11"/>
        <v>421.53911111111108</v>
      </c>
      <c r="G246" s="3">
        <f>SUM(Table39[[#This Row],[RN Hours Contract (W/ Admin, DON)]], Table39[[#This Row],[LPN Contract Hours (w/ Admin)]], Table39[[#This Row],[CNA/NA/Med Aide Contract Hours]])</f>
        <v>0</v>
      </c>
      <c r="H246" s="4">
        <f>Table39[[#This Row],[Total Contract Hours]]/Table39[[#This Row],[Total Hours Nurse Staffing]]</f>
        <v>0</v>
      </c>
      <c r="I246" s="3">
        <f>SUM(Table39[[#This Row],[RN Hours]], Table39[[#This Row],[RN Admin Hours]], Table39[[#This Row],[RN DON Hours]])</f>
        <v>91.466999999999999</v>
      </c>
      <c r="J246" s="3">
        <f t="shared" si="12"/>
        <v>0</v>
      </c>
      <c r="K246" s="4">
        <f>Table39[[#This Row],[RN Hours Contract (W/ Admin, DON)]]/Table39[[#This Row],[RN Hours (w/ Admin, DON)]]</f>
        <v>0</v>
      </c>
      <c r="L246" s="3">
        <v>40.23533333333333</v>
      </c>
      <c r="M246" s="3">
        <v>0</v>
      </c>
      <c r="N246" s="4">
        <f>Table39[[#This Row],[RN Hours Contract]]/Table39[[#This Row],[RN Hours]]</f>
        <v>0</v>
      </c>
      <c r="O246" s="3">
        <v>40.387222222222221</v>
      </c>
      <c r="P246" s="3">
        <v>0</v>
      </c>
      <c r="Q246" s="4">
        <f>Table39[[#This Row],[RN Admin Hours Contract]]/Table39[[#This Row],[RN Admin Hours]]</f>
        <v>0</v>
      </c>
      <c r="R246" s="3">
        <v>10.844444444444445</v>
      </c>
      <c r="S246" s="3">
        <v>0</v>
      </c>
      <c r="T246" s="4">
        <f>Table39[[#This Row],[RN DON Hours Contract]]/Table39[[#This Row],[RN DON Hours]]</f>
        <v>0</v>
      </c>
      <c r="U246" s="3">
        <f>SUM(Table39[[#This Row],[LPN Hours]], Table39[[#This Row],[LPN Admin Hours]])</f>
        <v>112.70066666666666</v>
      </c>
      <c r="V246" s="3">
        <f>Table39[[#This Row],[LPN Hours Contract]]+Table39[[#This Row],[LPN Admin Hours Contract]]</f>
        <v>0</v>
      </c>
      <c r="W246" s="4">
        <f t="shared" si="13"/>
        <v>0</v>
      </c>
      <c r="X246" s="3">
        <v>112.70066666666666</v>
      </c>
      <c r="Y246" s="3">
        <v>0</v>
      </c>
      <c r="Z246" s="4">
        <f>Table39[[#This Row],[LPN Hours Contract]]/Table39[[#This Row],[LPN Hours]]</f>
        <v>0</v>
      </c>
      <c r="AA246" s="3">
        <v>0</v>
      </c>
      <c r="AB246" s="3">
        <v>0</v>
      </c>
      <c r="AC246" s="4">
        <v>0</v>
      </c>
      <c r="AD246" s="3">
        <f>SUM(Table39[[#This Row],[CNA Hours]], Table39[[#This Row],[NA in Training Hours]], Table39[[#This Row],[Med Aide/Tech Hours]])</f>
        <v>217.37144444444445</v>
      </c>
      <c r="AE246" s="3">
        <f>SUM(Table39[[#This Row],[CNA Hours Contract]], Table39[[#This Row],[NA in Training Hours Contract]], Table39[[#This Row],[Med Aide/Tech Hours Contract]])</f>
        <v>0</v>
      </c>
      <c r="AF246" s="4">
        <f>Table39[[#This Row],[CNA/NA/Med Aide Contract Hours]]/Table39[[#This Row],[Total CNA, NA in Training, Med Aide/Tech Hours]]</f>
        <v>0</v>
      </c>
      <c r="AG246" s="3">
        <v>217.37144444444445</v>
      </c>
      <c r="AH246" s="3">
        <v>0</v>
      </c>
      <c r="AI246" s="4">
        <f>Table39[[#This Row],[CNA Hours Contract]]/Table39[[#This Row],[CNA Hours]]</f>
        <v>0</v>
      </c>
      <c r="AJ246" s="3">
        <v>0</v>
      </c>
      <c r="AK246" s="3">
        <v>0</v>
      </c>
      <c r="AL246" s="4">
        <v>0</v>
      </c>
      <c r="AM246" s="3">
        <v>0</v>
      </c>
      <c r="AN246" s="3">
        <v>0</v>
      </c>
      <c r="AO246" s="4">
        <v>0</v>
      </c>
      <c r="AP246" s="1" t="s">
        <v>244</v>
      </c>
      <c r="AQ246" s="1">
        <v>4</v>
      </c>
    </row>
    <row r="247" spans="1:43" x14ac:dyDescent="0.2">
      <c r="A247" s="1" t="s">
        <v>407</v>
      </c>
      <c r="B247" s="1" t="s">
        <v>655</v>
      </c>
      <c r="C247" s="1" t="s">
        <v>894</v>
      </c>
      <c r="D247" s="1" t="s">
        <v>1051</v>
      </c>
      <c r="E247" s="3">
        <v>93.1</v>
      </c>
      <c r="F247" s="3">
        <f t="shared" si="11"/>
        <v>279.01466666666664</v>
      </c>
      <c r="G247" s="3">
        <f>SUM(Table39[[#This Row],[RN Hours Contract (W/ Admin, DON)]], Table39[[#This Row],[LPN Contract Hours (w/ Admin)]], Table39[[#This Row],[CNA/NA/Med Aide Contract Hours]])</f>
        <v>43.093555555555547</v>
      </c>
      <c r="H247" s="4">
        <f>Table39[[#This Row],[Total Contract Hours]]/Table39[[#This Row],[Total Hours Nurse Staffing]]</f>
        <v>0.15444906918473419</v>
      </c>
      <c r="I247" s="3">
        <f>SUM(Table39[[#This Row],[RN Hours]], Table39[[#This Row],[RN Admin Hours]], Table39[[#This Row],[RN DON Hours]])</f>
        <v>44.652222222222221</v>
      </c>
      <c r="J247" s="3">
        <f t="shared" si="12"/>
        <v>0</v>
      </c>
      <c r="K247" s="4">
        <f>Table39[[#This Row],[RN Hours Contract (W/ Admin, DON)]]/Table39[[#This Row],[RN Hours (w/ Admin, DON)]]</f>
        <v>0</v>
      </c>
      <c r="L247" s="3">
        <v>34.064444444444447</v>
      </c>
      <c r="M247" s="3">
        <v>0</v>
      </c>
      <c r="N247" s="4">
        <f>Table39[[#This Row],[RN Hours Contract]]/Table39[[#This Row],[RN Hours]]</f>
        <v>0</v>
      </c>
      <c r="O247" s="3">
        <v>4.9955555555555549</v>
      </c>
      <c r="P247" s="3">
        <v>0</v>
      </c>
      <c r="Q247" s="4">
        <f>Table39[[#This Row],[RN Admin Hours Contract]]/Table39[[#This Row],[RN Admin Hours]]</f>
        <v>0</v>
      </c>
      <c r="R247" s="3">
        <v>5.5922222222222215</v>
      </c>
      <c r="S247" s="3">
        <v>0</v>
      </c>
      <c r="T247" s="4">
        <f>Table39[[#This Row],[RN DON Hours Contract]]/Table39[[#This Row],[RN DON Hours]]</f>
        <v>0</v>
      </c>
      <c r="U247" s="3">
        <f>SUM(Table39[[#This Row],[LPN Hours]], Table39[[#This Row],[LPN Admin Hours]])</f>
        <v>57.687777777777775</v>
      </c>
      <c r="V247" s="3">
        <f>Table39[[#This Row],[LPN Hours Contract]]+Table39[[#This Row],[LPN Admin Hours Contract]]</f>
        <v>4.5344444444444445</v>
      </c>
      <c r="W247" s="4">
        <f t="shared" si="13"/>
        <v>7.8603208844546316E-2</v>
      </c>
      <c r="X247" s="3">
        <v>57.687777777777775</v>
      </c>
      <c r="Y247" s="3">
        <v>4.5344444444444445</v>
      </c>
      <c r="Z247" s="4">
        <f>Table39[[#This Row],[LPN Hours Contract]]/Table39[[#This Row],[LPN Hours]]</f>
        <v>7.8603208844546316E-2</v>
      </c>
      <c r="AA247" s="3">
        <v>0</v>
      </c>
      <c r="AB247" s="3">
        <v>0</v>
      </c>
      <c r="AC247" s="4">
        <v>0</v>
      </c>
      <c r="AD247" s="3">
        <f>SUM(Table39[[#This Row],[CNA Hours]], Table39[[#This Row],[NA in Training Hours]], Table39[[#This Row],[Med Aide/Tech Hours]])</f>
        <v>176.67466666666664</v>
      </c>
      <c r="AE247" s="3">
        <f>SUM(Table39[[#This Row],[CNA Hours Contract]], Table39[[#This Row],[NA in Training Hours Contract]], Table39[[#This Row],[Med Aide/Tech Hours Contract]])</f>
        <v>38.5591111111111</v>
      </c>
      <c r="AF247" s="4">
        <f>Table39[[#This Row],[CNA/NA/Med Aide Contract Hours]]/Table39[[#This Row],[Total CNA, NA in Training, Med Aide/Tech Hours]]</f>
        <v>0.21824923651256042</v>
      </c>
      <c r="AG247" s="3">
        <v>164.44688888888888</v>
      </c>
      <c r="AH247" s="3">
        <v>38.5591111111111</v>
      </c>
      <c r="AI247" s="4">
        <f>Table39[[#This Row],[CNA Hours Contract]]/Table39[[#This Row],[CNA Hours]]</f>
        <v>0.23447759560330855</v>
      </c>
      <c r="AJ247" s="3">
        <v>5.4622222222222216</v>
      </c>
      <c r="AK247" s="3">
        <v>0</v>
      </c>
      <c r="AL247" s="4">
        <f>Table39[[#This Row],[NA in Training Hours Contract]]/Table39[[#This Row],[NA in Training Hours]]</f>
        <v>0</v>
      </c>
      <c r="AM247" s="3">
        <v>6.7655555555555544</v>
      </c>
      <c r="AN247" s="3">
        <v>0</v>
      </c>
      <c r="AO247" s="4">
        <f>Table39[[#This Row],[Med Aide/Tech Hours Contract]]/Table39[[#This Row],[Med Aide/Tech Hours]]</f>
        <v>0</v>
      </c>
      <c r="AP247" s="1" t="s">
        <v>245</v>
      </c>
      <c r="AQ247" s="1">
        <v>4</v>
      </c>
    </row>
    <row r="248" spans="1:43" x14ac:dyDescent="0.2">
      <c r="A248" s="1" t="s">
        <v>407</v>
      </c>
      <c r="B248" s="1" t="s">
        <v>656</v>
      </c>
      <c r="C248" s="1" t="s">
        <v>938</v>
      </c>
      <c r="D248" s="1" t="s">
        <v>1082</v>
      </c>
      <c r="E248" s="3">
        <v>96.177777777777777</v>
      </c>
      <c r="F248" s="3">
        <f t="shared" si="11"/>
        <v>304.97688888888888</v>
      </c>
      <c r="G248" s="3">
        <f>SUM(Table39[[#This Row],[RN Hours Contract (W/ Admin, DON)]], Table39[[#This Row],[LPN Contract Hours (w/ Admin)]], Table39[[#This Row],[CNA/NA/Med Aide Contract Hours]])</f>
        <v>0.97777777777777775</v>
      </c>
      <c r="H248" s="4">
        <f>Table39[[#This Row],[Total Contract Hours]]/Table39[[#This Row],[Total Hours Nurse Staffing]]</f>
        <v>3.2060717169096965E-3</v>
      </c>
      <c r="I248" s="3">
        <f>SUM(Table39[[#This Row],[RN Hours]], Table39[[#This Row],[RN Admin Hours]], Table39[[#This Row],[RN DON Hours]])</f>
        <v>50.18555555555556</v>
      </c>
      <c r="J248" s="3">
        <f t="shared" si="12"/>
        <v>0.97777777777777775</v>
      </c>
      <c r="K248" s="4">
        <f>Table39[[#This Row],[RN Hours Contract (W/ Admin, DON)]]/Table39[[#This Row],[RN Hours (w/ Admin, DON)]]</f>
        <v>1.9483251046117738E-2</v>
      </c>
      <c r="L248" s="3">
        <v>28.978000000000002</v>
      </c>
      <c r="M248" s="3">
        <v>0.97777777777777775</v>
      </c>
      <c r="N248" s="4">
        <f>Table39[[#This Row],[RN Hours Contract]]/Table39[[#This Row],[RN Hours]]</f>
        <v>3.3742072530118634E-2</v>
      </c>
      <c r="O248" s="3">
        <v>15.518666666666668</v>
      </c>
      <c r="P248" s="3">
        <v>0</v>
      </c>
      <c r="Q248" s="4">
        <f>Table39[[#This Row],[RN Admin Hours Contract]]/Table39[[#This Row],[RN Admin Hours]]</f>
        <v>0</v>
      </c>
      <c r="R248" s="3">
        <v>5.6888888888888891</v>
      </c>
      <c r="S248" s="3">
        <v>0</v>
      </c>
      <c r="T248" s="4">
        <f>Table39[[#This Row],[RN DON Hours Contract]]/Table39[[#This Row],[RN DON Hours]]</f>
        <v>0</v>
      </c>
      <c r="U248" s="3">
        <f>SUM(Table39[[#This Row],[LPN Hours]], Table39[[#This Row],[LPN Admin Hours]])</f>
        <v>77.569444444444443</v>
      </c>
      <c r="V248" s="3">
        <f>Table39[[#This Row],[LPN Hours Contract]]+Table39[[#This Row],[LPN Admin Hours Contract]]</f>
        <v>0</v>
      </c>
      <c r="W248" s="4">
        <f t="shared" si="13"/>
        <v>0</v>
      </c>
      <c r="X248" s="3">
        <v>64.911111111111111</v>
      </c>
      <c r="Y248" s="3">
        <v>0</v>
      </c>
      <c r="Z248" s="4">
        <f>Table39[[#This Row],[LPN Hours Contract]]/Table39[[#This Row],[LPN Hours]]</f>
        <v>0</v>
      </c>
      <c r="AA248" s="3">
        <v>12.658333333333333</v>
      </c>
      <c r="AB248" s="3">
        <v>0</v>
      </c>
      <c r="AC248" s="4">
        <f>Table39[[#This Row],[LPN Admin Hours Contract]]/Table39[[#This Row],[LPN Admin Hours]]</f>
        <v>0</v>
      </c>
      <c r="AD248" s="3">
        <f>SUM(Table39[[#This Row],[CNA Hours]], Table39[[#This Row],[NA in Training Hours]], Table39[[#This Row],[Med Aide/Tech Hours]])</f>
        <v>177.22188888888888</v>
      </c>
      <c r="AE248" s="3">
        <f>SUM(Table39[[#This Row],[CNA Hours Contract]], Table39[[#This Row],[NA in Training Hours Contract]], Table39[[#This Row],[Med Aide/Tech Hours Contract]])</f>
        <v>0</v>
      </c>
      <c r="AF248" s="4">
        <f>Table39[[#This Row],[CNA/NA/Med Aide Contract Hours]]/Table39[[#This Row],[Total CNA, NA in Training, Med Aide/Tech Hours]]</f>
        <v>0</v>
      </c>
      <c r="AG248" s="3">
        <v>174.6191111111111</v>
      </c>
      <c r="AH248" s="3">
        <v>0</v>
      </c>
      <c r="AI248" s="4">
        <f>Table39[[#This Row],[CNA Hours Contract]]/Table39[[#This Row],[CNA Hours]]</f>
        <v>0</v>
      </c>
      <c r="AJ248" s="3">
        <v>2.6027777777777779</v>
      </c>
      <c r="AK248" s="3">
        <v>0</v>
      </c>
      <c r="AL248" s="4">
        <f>Table39[[#This Row],[NA in Training Hours Contract]]/Table39[[#This Row],[NA in Training Hours]]</f>
        <v>0</v>
      </c>
      <c r="AM248" s="3">
        <v>0</v>
      </c>
      <c r="AN248" s="3">
        <v>0</v>
      </c>
      <c r="AO248" s="4">
        <v>0</v>
      </c>
      <c r="AP248" s="1" t="s">
        <v>246</v>
      </c>
      <c r="AQ248" s="1">
        <v>4</v>
      </c>
    </row>
    <row r="249" spans="1:43" x14ac:dyDescent="0.2">
      <c r="A249" s="1" t="s">
        <v>407</v>
      </c>
      <c r="B249" s="1" t="s">
        <v>657</v>
      </c>
      <c r="C249" s="1" t="s">
        <v>860</v>
      </c>
      <c r="D249" s="1" t="s">
        <v>1037</v>
      </c>
      <c r="E249" s="3">
        <v>81.24444444444444</v>
      </c>
      <c r="F249" s="3">
        <f t="shared" si="11"/>
        <v>378.92355555555559</v>
      </c>
      <c r="G249" s="3">
        <f>SUM(Table39[[#This Row],[RN Hours Contract (W/ Admin, DON)]], Table39[[#This Row],[LPN Contract Hours (w/ Admin)]], Table39[[#This Row],[CNA/NA/Med Aide Contract Hours]])</f>
        <v>102.66111111111111</v>
      </c>
      <c r="H249" s="4">
        <f>Table39[[#This Row],[Total Contract Hours]]/Table39[[#This Row],[Total Hours Nurse Staffing]]</f>
        <v>0.27092829043207772</v>
      </c>
      <c r="I249" s="3">
        <f>SUM(Table39[[#This Row],[RN Hours]], Table39[[#This Row],[RN Admin Hours]], Table39[[#This Row],[RN DON Hours]])</f>
        <v>43.728777777777779</v>
      </c>
      <c r="J249" s="3">
        <f t="shared" si="12"/>
        <v>4.6888888888888891</v>
      </c>
      <c r="K249" s="4">
        <f>Table39[[#This Row],[RN Hours Contract (W/ Admin, DON)]]/Table39[[#This Row],[RN Hours (w/ Admin, DON)]]</f>
        <v>0.10722661659370006</v>
      </c>
      <c r="L249" s="3">
        <v>17.517666666666667</v>
      </c>
      <c r="M249" s="3">
        <v>1.4833333333333334</v>
      </c>
      <c r="N249" s="4">
        <f>Table39[[#This Row],[RN Hours Contract]]/Table39[[#This Row],[RN Hours]]</f>
        <v>8.4676421897893553E-2</v>
      </c>
      <c r="O249" s="3">
        <v>20.372222222222224</v>
      </c>
      <c r="P249" s="3">
        <v>3.2055555555555557</v>
      </c>
      <c r="Q249" s="4">
        <f>Table39[[#This Row],[RN Admin Hours Contract]]/Table39[[#This Row],[RN Admin Hours]]</f>
        <v>0.15734933187892008</v>
      </c>
      <c r="R249" s="3">
        <v>5.8388888888888886</v>
      </c>
      <c r="S249" s="3">
        <v>0</v>
      </c>
      <c r="T249" s="4">
        <f>Table39[[#This Row],[RN DON Hours Contract]]/Table39[[#This Row],[RN DON Hours]]</f>
        <v>0</v>
      </c>
      <c r="U249" s="3">
        <f>SUM(Table39[[#This Row],[LPN Hours]], Table39[[#This Row],[LPN Admin Hours]])</f>
        <v>118.62577777777778</v>
      </c>
      <c r="V249" s="3">
        <f>Table39[[#This Row],[LPN Hours Contract]]+Table39[[#This Row],[LPN Admin Hours Contract]]</f>
        <v>34.583333333333336</v>
      </c>
      <c r="W249" s="4">
        <f t="shared" si="13"/>
        <v>0.2915330376009711</v>
      </c>
      <c r="X249" s="3">
        <v>99.295222222222222</v>
      </c>
      <c r="Y249" s="3">
        <v>34.583333333333336</v>
      </c>
      <c r="Z249" s="4">
        <f>Table39[[#This Row],[LPN Hours Contract]]/Table39[[#This Row],[LPN Hours]]</f>
        <v>0.34828798968731856</v>
      </c>
      <c r="AA249" s="3">
        <v>19.330555555555556</v>
      </c>
      <c r="AB249" s="3">
        <v>0</v>
      </c>
      <c r="AC249" s="4">
        <f>Table39[[#This Row],[LPN Admin Hours Contract]]/Table39[[#This Row],[LPN Admin Hours]]</f>
        <v>0</v>
      </c>
      <c r="AD249" s="3">
        <f>SUM(Table39[[#This Row],[CNA Hours]], Table39[[#This Row],[NA in Training Hours]], Table39[[#This Row],[Med Aide/Tech Hours]])</f>
        <v>216.56899999999999</v>
      </c>
      <c r="AE249" s="3">
        <f>SUM(Table39[[#This Row],[CNA Hours Contract]], Table39[[#This Row],[NA in Training Hours Contract]], Table39[[#This Row],[Med Aide/Tech Hours Contract]])</f>
        <v>63.388888888888886</v>
      </c>
      <c r="AF249" s="4">
        <f>Table39[[#This Row],[CNA/NA/Med Aide Contract Hours]]/Table39[[#This Row],[Total CNA, NA in Training, Med Aide/Tech Hours]]</f>
        <v>0.2926960409333233</v>
      </c>
      <c r="AG249" s="3">
        <v>187.71588888888888</v>
      </c>
      <c r="AH249" s="3">
        <v>63.388888888888886</v>
      </c>
      <c r="AI249" s="4">
        <f>Table39[[#This Row],[CNA Hours Contract]]/Table39[[#This Row],[CNA Hours]]</f>
        <v>0.33768526076345873</v>
      </c>
      <c r="AJ249" s="3">
        <v>0</v>
      </c>
      <c r="AK249" s="3">
        <v>0</v>
      </c>
      <c r="AL249" s="4">
        <v>0</v>
      </c>
      <c r="AM249" s="3">
        <v>28.853111111111108</v>
      </c>
      <c r="AN249" s="3">
        <v>0</v>
      </c>
      <c r="AO249" s="4">
        <f>Table39[[#This Row],[Med Aide/Tech Hours Contract]]/Table39[[#This Row],[Med Aide/Tech Hours]]</f>
        <v>0</v>
      </c>
      <c r="AP249" s="1" t="s">
        <v>247</v>
      </c>
      <c r="AQ249" s="1">
        <v>4</v>
      </c>
    </row>
    <row r="250" spans="1:43" x14ac:dyDescent="0.2">
      <c r="A250" s="1" t="s">
        <v>407</v>
      </c>
      <c r="B250" s="1" t="s">
        <v>658</v>
      </c>
      <c r="C250" s="1" t="s">
        <v>836</v>
      </c>
      <c r="D250" s="1" t="s">
        <v>1095</v>
      </c>
      <c r="E250" s="3">
        <v>52.366666666666667</v>
      </c>
      <c r="F250" s="3">
        <f t="shared" si="11"/>
        <v>215.27855555555556</v>
      </c>
      <c r="G250" s="3">
        <f>SUM(Table39[[#This Row],[RN Hours Contract (W/ Admin, DON)]], Table39[[#This Row],[LPN Contract Hours (w/ Admin)]], Table39[[#This Row],[CNA/NA/Med Aide Contract Hours]])</f>
        <v>9.5130000000000017</v>
      </c>
      <c r="H250" s="4">
        <f>Table39[[#This Row],[Total Contract Hours]]/Table39[[#This Row],[Total Hours Nurse Staffing]]</f>
        <v>4.4189259703319786E-2</v>
      </c>
      <c r="I250" s="3">
        <f>SUM(Table39[[#This Row],[RN Hours]], Table39[[#This Row],[RN Admin Hours]], Table39[[#This Row],[RN DON Hours]])</f>
        <v>19.006666666666668</v>
      </c>
      <c r="J250" s="3">
        <f t="shared" si="12"/>
        <v>0</v>
      </c>
      <c r="K250" s="4">
        <f>Table39[[#This Row],[RN Hours Contract (W/ Admin, DON)]]/Table39[[#This Row],[RN Hours (w/ Admin, DON)]]</f>
        <v>0</v>
      </c>
      <c r="L250" s="3">
        <v>8.1933333333333334</v>
      </c>
      <c r="M250" s="3">
        <v>0</v>
      </c>
      <c r="N250" s="4">
        <f>Table39[[#This Row],[RN Hours Contract]]/Table39[[#This Row],[RN Hours]]</f>
        <v>0</v>
      </c>
      <c r="O250" s="3">
        <v>5.0188888888888892</v>
      </c>
      <c r="P250" s="3">
        <v>0</v>
      </c>
      <c r="Q250" s="4">
        <f>Table39[[#This Row],[RN Admin Hours Contract]]/Table39[[#This Row],[RN Admin Hours]]</f>
        <v>0</v>
      </c>
      <c r="R250" s="3">
        <v>5.7944444444444443</v>
      </c>
      <c r="S250" s="3">
        <v>0</v>
      </c>
      <c r="T250" s="4">
        <f>Table39[[#This Row],[RN DON Hours Contract]]/Table39[[#This Row],[RN DON Hours]]</f>
        <v>0</v>
      </c>
      <c r="U250" s="3">
        <f>SUM(Table39[[#This Row],[LPN Hours]], Table39[[#This Row],[LPN Admin Hours]])</f>
        <v>73.745444444444445</v>
      </c>
      <c r="V250" s="3">
        <f>Table39[[#This Row],[LPN Hours Contract]]+Table39[[#This Row],[LPN Admin Hours Contract]]</f>
        <v>1.9654444444444445</v>
      </c>
      <c r="W250" s="4">
        <f t="shared" si="13"/>
        <v>2.6651740446490858E-2</v>
      </c>
      <c r="X250" s="3">
        <v>67.518777777777771</v>
      </c>
      <c r="Y250" s="3">
        <v>1.9654444444444445</v>
      </c>
      <c r="Z250" s="4">
        <f>Table39[[#This Row],[LPN Hours Contract]]/Table39[[#This Row],[LPN Hours]]</f>
        <v>2.9109597494688725E-2</v>
      </c>
      <c r="AA250" s="3">
        <v>6.2266666666666692</v>
      </c>
      <c r="AB250" s="3">
        <v>0</v>
      </c>
      <c r="AC250" s="4">
        <f>Table39[[#This Row],[LPN Admin Hours Contract]]/Table39[[#This Row],[LPN Admin Hours]]</f>
        <v>0</v>
      </c>
      <c r="AD250" s="3">
        <f>SUM(Table39[[#This Row],[CNA Hours]], Table39[[#This Row],[NA in Training Hours]], Table39[[#This Row],[Med Aide/Tech Hours]])</f>
        <v>122.52644444444444</v>
      </c>
      <c r="AE250" s="3">
        <f>SUM(Table39[[#This Row],[CNA Hours Contract]], Table39[[#This Row],[NA in Training Hours Contract]], Table39[[#This Row],[Med Aide/Tech Hours Contract]])</f>
        <v>7.547555555555558</v>
      </c>
      <c r="AF250" s="4">
        <f>Table39[[#This Row],[CNA/NA/Med Aide Contract Hours]]/Table39[[#This Row],[Total CNA, NA in Training, Med Aide/Tech Hours]]</f>
        <v>6.1599400764279479E-2</v>
      </c>
      <c r="AG250" s="3">
        <v>112.00644444444444</v>
      </c>
      <c r="AH250" s="3">
        <v>7.547555555555558</v>
      </c>
      <c r="AI250" s="4">
        <f>Table39[[#This Row],[CNA Hours Contract]]/Table39[[#This Row],[CNA Hours]]</f>
        <v>6.7385011576714851E-2</v>
      </c>
      <c r="AJ250" s="3">
        <v>10.520000000000001</v>
      </c>
      <c r="AK250" s="3">
        <v>0</v>
      </c>
      <c r="AL250" s="4">
        <f>Table39[[#This Row],[NA in Training Hours Contract]]/Table39[[#This Row],[NA in Training Hours]]</f>
        <v>0</v>
      </c>
      <c r="AM250" s="3">
        <v>0</v>
      </c>
      <c r="AN250" s="3">
        <v>0</v>
      </c>
      <c r="AO250" s="4">
        <v>0</v>
      </c>
      <c r="AP250" s="1" t="s">
        <v>248</v>
      </c>
      <c r="AQ250" s="1">
        <v>4</v>
      </c>
    </row>
    <row r="251" spans="1:43" x14ac:dyDescent="0.2">
      <c r="A251" s="1" t="s">
        <v>407</v>
      </c>
      <c r="B251" s="1" t="s">
        <v>659</v>
      </c>
      <c r="C251" s="1" t="s">
        <v>971</v>
      </c>
      <c r="D251" s="1" t="s">
        <v>1098</v>
      </c>
      <c r="E251" s="3">
        <v>41.788888888888891</v>
      </c>
      <c r="F251" s="3">
        <f t="shared" si="11"/>
        <v>148.38400000000001</v>
      </c>
      <c r="G251" s="3">
        <f>SUM(Table39[[#This Row],[RN Hours Contract (W/ Admin, DON)]], Table39[[#This Row],[LPN Contract Hours (w/ Admin)]], Table39[[#This Row],[CNA/NA/Med Aide Contract Hours]])</f>
        <v>0</v>
      </c>
      <c r="H251" s="4">
        <f>Table39[[#This Row],[Total Contract Hours]]/Table39[[#This Row],[Total Hours Nurse Staffing]]</f>
        <v>0</v>
      </c>
      <c r="I251" s="3">
        <f>SUM(Table39[[#This Row],[RN Hours]], Table39[[#This Row],[RN Admin Hours]], Table39[[#This Row],[RN DON Hours]])</f>
        <v>32.777444444444441</v>
      </c>
      <c r="J251" s="3">
        <f t="shared" si="12"/>
        <v>0</v>
      </c>
      <c r="K251" s="4">
        <f>Table39[[#This Row],[RN Hours Contract (W/ Admin, DON)]]/Table39[[#This Row],[RN Hours (w/ Admin, DON)]]</f>
        <v>0</v>
      </c>
      <c r="L251" s="3">
        <v>21.933</v>
      </c>
      <c r="M251" s="3">
        <v>0</v>
      </c>
      <c r="N251" s="4">
        <f>Table39[[#This Row],[RN Hours Contract]]/Table39[[#This Row],[RN Hours]]</f>
        <v>0</v>
      </c>
      <c r="O251" s="3">
        <v>5.333333333333333</v>
      </c>
      <c r="P251" s="3">
        <v>0</v>
      </c>
      <c r="Q251" s="4">
        <f>Table39[[#This Row],[RN Admin Hours Contract]]/Table39[[#This Row],[RN Admin Hours]]</f>
        <v>0</v>
      </c>
      <c r="R251" s="3">
        <v>5.5111111111111111</v>
      </c>
      <c r="S251" s="3">
        <v>0</v>
      </c>
      <c r="T251" s="4">
        <f>Table39[[#This Row],[RN DON Hours Contract]]/Table39[[#This Row],[RN DON Hours]]</f>
        <v>0</v>
      </c>
      <c r="U251" s="3">
        <f>SUM(Table39[[#This Row],[LPN Hours]], Table39[[#This Row],[LPN Admin Hours]])</f>
        <v>25.34277777777778</v>
      </c>
      <c r="V251" s="3">
        <f>Table39[[#This Row],[LPN Hours Contract]]+Table39[[#This Row],[LPN Admin Hours Contract]]</f>
        <v>0</v>
      </c>
      <c r="W251" s="4">
        <f t="shared" si="13"/>
        <v>0</v>
      </c>
      <c r="X251" s="3">
        <v>20.744555555555557</v>
      </c>
      <c r="Y251" s="3">
        <v>0</v>
      </c>
      <c r="Z251" s="4">
        <f>Table39[[#This Row],[LPN Hours Contract]]/Table39[[#This Row],[LPN Hours]]</f>
        <v>0</v>
      </c>
      <c r="AA251" s="3">
        <v>4.5982222222222235</v>
      </c>
      <c r="AB251" s="3">
        <v>0</v>
      </c>
      <c r="AC251" s="4">
        <f>Table39[[#This Row],[LPN Admin Hours Contract]]/Table39[[#This Row],[LPN Admin Hours]]</f>
        <v>0</v>
      </c>
      <c r="AD251" s="3">
        <f>SUM(Table39[[#This Row],[CNA Hours]], Table39[[#This Row],[NA in Training Hours]], Table39[[#This Row],[Med Aide/Tech Hours]])</f>
        <v>90.263777777777776</v>
      </c>
      <c r="AE251" s="3">
        <f>SUM(Table39[[#This Row],[CNA Hours Contract]], Table39[[#This Row],[NA in Training Hours Contract]], Table39[[#This Row],[Med Aide/Tech Hours Contract]])</f>
        <v>0</v>
      </c>
      <c r="AF251" s="4">
        <f>Table39[[#This Row],[CNA/NA/Med Aide Contract Hours]]/Table39[[#This Row],[Total CNA, NA in Training, Med Aide/Tech Hours]]</f>
        <v>0</v>
      </c>
      <c r="AG251" s="3">
        <v>85.412999999999997</v>
      </c>
      <c r="AH251" s="3">
        <v>0</v>
      </c>
      <c r="AI251" s="4">
        <f>Table39[[#This Row],[CNA Hours Contract]]/Table39[[#This Row],[CNA Hours]]</f>
        <v>0</v>
      </c>
      <c r="AJ251" s="3">
        <v>0</v>
      </c>
      <c r="AK251" s="3">
        <v>0</v>
      </c>
      <c r="AL251" s="4">
        <v>0</v>
      </c>
      <c r="AM251" s="3">
        <v>4.8507777777777772</v>
      </c>
      <c r="AN251" s="3">
        <v>0</v>
      </c>
      <c r="AO251" s="4">
        <f>Table39[[#This Row],[Med Aide/Tech Hours Contract]]/Table39[[#This Row],[Med Aide/Tech Hours]]</f>
        <v>0</v>
      </c>
      <c r="AP251" s="1" t="s">
        <v>249</v>
      </c>
      <c r="AQ251" s="1">
        <v>4</v>
      </c>
    </row>
    <row r="252" spans="1:43" x14ac:dyDescent="0.2">
      <c r="A252" s="1" t="s">
        <v>407</v>
      </c>
      <c r="B252" s="1" t="s">
        <v>660</v>
      </c>
      <c r="C252" s="1" t="s">
        <v>820</v>
      </c>
      <c r="D252" s="1" t="s">
        <v>1073</v>
      </c>
      <c r="E252" s="3">
        <v>66.288888888888891</v>
      </c>
      <c r="F252" s="3">
        <f t="shared" si="11"/>
        <v>267.43600000000004</v>
      </c>
      <c r="G252" s="3">
        <f>SUM(Table39[[#This Row],[RN Hours Contract (W/ Admin, DON)]], Table39[[#This Row],[LPN Contract Hours (w/ Admin)]], Table39[[#This Row],[CNA/NA/Med Aide Contract Hours]])</f>
        <v>0</v>
      </c>
      <c r="H252" s="4">
        <f>Table39[[#This Row],[Total Contract Hours]]/Table39[[#This Row],[Total Hours Nurse Staffing]]</f>
        <v>0</v>
      </c>
      <c r="I252" s="3">
        <f>SUM(Table39[[#This Row],[RN Hours]], Table39[[#This Row],[RN Admin Hours]], Table39[[#This Row],[RN DON Hours]])</f>
        <v>34.68588888888889</v>
      </c>
      <c r="J252" s="3">
        <f t="shared" si="12"/>
        <v>0</v>
      </c>
      <c r="K252" s="4">
        <f>Table39[[#This Row],[RN Hours Contract (W/ Admin, DON)]]/Table39[[#This Row],[RN Hours (w/ Admin, DON)]]</f>
        <v>0</v>
      </c>
      <c r="L252" s="3">
        <v>17.619222222222223</v>
      </c>
      <c r="M252" s="3">
        <v>0</v>
      </c>
      <c r="N252" s="4">
        <f>Table39[[#This Row],[RN Hours Contract]]/Table39[[#This Row],[RN Hours]]</f>
        <v>0</v>
      </c>
      <c r="O252" s="3">
        <v>11.377777777777778</v>
      </c>
      <c r="P252" s="3">
        <v>0</v>
      </c>
      <c r="Q252" s="4">
        <f>Table39[[#This Row],[RN Admin Hours Contract]]/Table39[[#This Row],[RN Admin Hours]]</f>
        <v>0</v>
      </c>
      <c r="R252" s="3">
        <v>5.6888888888888891</v>
      </c>
      <c r="S252" s="3">
        <v>0</v>
      </c>
      <c r="T252" s="4">
        <f>Table39[[#This Row],[RN DON Hours Contract]]/Table39[[#This Row],[RN DON Hours]]</f>
        <v>0</v>
      </c>
      <c r="U252" s="3">
        <f>SUM(Table39[[#This Row],[LPN Hours]], Table39[[#This Row],[LPN Admin Hours]])</f>
        <v>76.174777777777777</v>
      </c>
      <c r="V252" s="3">
        <f>Table39[[#This Row],[LPN Hours Contract]]+Table39[[#This Row],[LPN Admin Hours Contract]]</f>
        <v>0</v>
      </c>
      <c r="W252" s="4">
        <f t="shared" si="13"/>
        <v>0</v>
      </c>
      <c r="X252" s="3">
        <v>69.883111111111106</v>
      </c>
      <c r="Y252" s="3">
        <v>0</v>
      </c>
      <c r="Z252" s="4">
        <f>Table39[[#This Row],[LPN Hours Contract]]/Table39[[#This Row],[LPN Hours]]</f>
        <v>0</v>
      </c>
      <c r="AA252" s="3">
        <v>6.2916666666666652</v>
      </c>
      <c r="AB252" s="3">
        <v>0</v>
      </c>
      <c r="AC252" s="4">
        <f>Table39[[#This Row],[LPN Admin Hours Contract]]/Table39[[#This Row],[LPN Admin Hours]]</f>
        <v>0</v>
      </c>
      <c r="AD252" s="3">
        <f>SUM(Table39[[#This Row],[CNA Hours]], Table39[[#This Row],[NA in Training Hours]], Table39[[#This Row],[Med Aide/Tech Hours]])</f>
        <v>156.57533333333333</v>
      </c>
      <c r="AE252" s="3">
        <f>SUM(Table39[[#This Row],[CNA Hours Contract]], Table39[[#This Row],[NA in Training Hours Contract]], Table39[[#This Row],[Med Aide/Tech Hours Contract]])</f>
        <v>0</v>
      </c>
      <c r="AF252" s="4">
        <f>Table39[[#This Row],[CNA/NA/Med Aide Contract Hours]]/Table39[[#This Row],[Total CNA, NA in Training, Med Aide/Tech Hours]]</f>
        <v>0</v>
      </c>
      <c r="AG252" s="3">
        <v>140.26722222222222</v>
      </c>
      <c r="AH252" s="3">
        <v>0</v>
      </c>
      <c r="AI252" s="4">
        <f>Table39[[#This Row],[CNA Hours Contract]]/Table39[[#This Row],[CNA Hours]]</f>
        <v>0</v>
      </c>
      <c r="AJ252" s="3">
        <v>0</v>
      </c>
      <c r="AK252" s="3">
        <v>0</v>
      </c>
      <c r="AL252" s="4">
        <v>0</v>
      </c>
      <c r="AM252" s="3">
        <v>16.308111111111106</v>
      </c>
      <c r="AN252" s="3">
        <v>0</v>
      </c>
      <c r="AO252" s="4">
        <f>Table39[[#This Row],[Med Aide/Tech Hours Contract]]/Table39[[#This Row],[Med Aide/Tech Hours]]</f>
        <v>0</v>
      </c>
      <c r="AP252" s="1" t="s">
        <v>250</v>
      </c>
      <c r="AQ252" s="1">
        <v>4</v>
      </c>
    </row>
    <row r="253" spans="1:43" x14ac:dyDescent="0.2">
      <c r="A253" s="1" t="s">
        <v>407</v>
      </c>
      <c r="B253" s="1" t="s">
        <v>661</v>
      </c>
      <c r="C253" s="1" t="s">
        <v>972</v>
      </c>
      <c r="D253" s="1" t="s">
        <v>1026</v>
      </c>
      <c r="E253" s="3">
        <v>75.833333333333329</v>
      </c>
      <c r="F253" s="3">
        <f t="shared" si="11"/>
        <v>239.62811111111114</v>
      </c>
      <c r="G253" s="3">
        <f>SUM(Table39[[#This Row],[RN Hours Contract (W/ Admin, DON)]], Table39[[#This Row],[LPN Contract Hours (w/ Admin)]], Table39[[#This Row],[CNA/NA/Med Aide Contract Hours]])</f>
        <v>0.1111111111111111</v>
      </c>
      <c r="H253" s="4">
        <f>Table39[[#This Row],[Total Contract Hours]]/Table39[[#This Row],[Total Hours Nurse Staffing]]</f>
        <v>4.6368145455017557E-4</v>
      </c>
      <c r="I253" s="3">
        <f>SUM(Table39[[#This Row],[RN Hours]], Table39[[#This Row],[RN Admin Hours]], Table39[[#This Row],[RN DON Hours]])</f>
        <v>41.029777777777781</v>
      </c>
      <c r="J253" s="3">
        <f t="shared" si="12"/>
        <v>0.1111111111111111</v>
      </c>
      <c r="K253" s="4">
        <f>Table39[[#This Row],[RN Hours Contract (W/ Admin, DON)]]/Table39[[#This Row],[RN Hours (w/ Admin, DON)]]</f>
        <v>2.708060270589382E-3</v>
      </c>
      <c r="L253" s="3">
        <v>29.174555555555557</v>
      </c>
      <c r="M253" s="3">
        <v>0.1111111111111111</v>
      </c>
      <c r="N253" s="4">
        <f>Table39[[#This Row],[RN Hours Contract]]/Table39[[#This Row],[RN Hours]]</f>
        <v>3.8084937026556624E-3</v>
      </c>
      <c r="O253" s="3">
        <v>7.766333333333332</v>
      </c>
      <c r="P253" s="3">
        <v>0</v>
      </c>
      <c r="Q253" s="4">
        <f>Table39[[#This Row],[RN Admin Hours Contract]]/Table39[[#This Row],[RN Admin Hours]]</f>
        <v>0</v>
      </c>
      <c r="R253" s="3">
        <v>4.0888888888888886</v>
      </c>
      <c r="S253" s="3">
        <v>0</v>
      </c>
      <c r="T253" s="4">
        <f>Table39[[#This Row],[RN DON Hours Contract]]/Table39[[#This Row],[RN DON Hours]]</f>
        <v>0</v>
      </c>
      <c r="U253" s="3">
        <f>SUM(Table39[[#This Row],[LPN Hours]], Table39[[#This Row],[LPN Admin Hours]])</f>
        <v>51.2</v>
      </c>
      <c r="V253" s="3">
        <f>Table39[[#This Row],[LPN Hours Contract]]+Table39[[#This Row],[LPN Admin Hours Contract]]</f>
        <v>0</v>
      </c>
      <c r="W253" s="4">
        <f t="shared" si="13"/>
        <v>0</v>
      </c>
      <c r="X253" s="3">
        <v>51.2</v>
      </c>
      <c r="Y253" s="3">
        <v>0</v>
      </c>
      <c r="Z253" s="4">
        <f>Table39[[#This Row],[LPN Hours Contract]]/Table39[[#This Row],[LPN Hours]]</f>
        <v>0</v>
      </c>
      <c r="AA253" s="3">
        <v>0</v>
      </c>
      <c r="AB253" s="3">
        <v>0</v>
      </c>
      <c r="AC253" s="4">
        <v>0</v>
      </c>
      <c r="AD253" s="3">
        <f>SUM(Table39[[#This Row],[CNA Hours]], Table39[[#This Row],[NA in Training Hours]], Table39[[#This Row],[Med Aide/Tech Hours]])</f>
        <v>147.39833333333334</v>
      </c>
      <c r="AE253" s="3">
        <f>SUM(Table39[[#This Row],[CNA Hours Contract]], Table39[[#This Row],[NA in Training Hours Contract]], Table39[[#This Row],[Med Aide/Tech Hours Contract]])</f>
        <v>0</v>
      </c>
      <c r="AF253" s="4">
        <f>Table39[[#This Row],[CNA/NA/Med Aide Contract Hours]]/Table39[[#This Row],[Total CNA, NA in Training, Med Aide/Tech Hours]]</f>
        <v>0</v>
      </c>
      <c r="AG253" s="3">
        <v>107.42055555555557</v>
      </c>
      <c r="AH253" s="3">
        <v>0</v>
      </c>
      <c r="AI253" s="4">
        <f>Table39[[#This Row],[CNA Hours Contract]]/Table39[[#This Row],[CNA Hours]]</f>
        <v>0</v>
      </c>
      <c r="AJ253" s="3">
        <v>39.977777777777774</v>
      </c>
      <c r="AK253" s="3">
        <v>0</v>
      </c>
      <c r="AL253" s="4">
        <f>Table39[[#This Row],[NA in Training Hours Contract]]/Table39[[#This Row],[NA in Training Hours]]</f>
        <v>0</v>
      </c>
      <c r="AM253" s="3">
        <v>0</v>
      </c>
      <c r="AN253" s="3">
        <v>0</v>
      </c>
      <c r="AO253" s="4">
        <v>0</v>
      </c>
      <c r="AP253" s="1" t="s">
        <v>251</v>
      </c>
      <c r="AQ253" s="1">
        <v>4</v>
      </c>
    </row>
    <row r="254" spans="1:43" x14ac:dyDescent="0.2">
      <c r="A254" s="1" t="s">
        <v>407</v>
      </c>
      <c r="B254" s="1" t="s">
        <v>662</v>
      </c>
      <c r="C254" s="1" t="s">
        <v>826</v>
      </c>
      <c r="D254" s="1" t="s">
        <v>1035</v>
      </c>
      <c r="E254" s="3">
        <v>94.977777777777774</v>
      </c>
      <c r="F254" s="3">
        <f t="shared" si="11"/>
        <v>405.43766666666664</v>
      </c>
      <c r="G254" s="3">
        <f>SUM(Table39[[#This Row],[RN Hours Contract (W/ Admin, DON)]], Table39[[#This Row],[LPN Contract Hours (w/ Admin)]], Table39[[#This Row],[CNA/NA/Med Aide Contract Hours]])</f>
        <v>1.95</v>
      </c>
      <c r="H254" s="4">
        <f>Table39[[#This Row],[Total Contract Hours]]/Table39[[#This Row],[Total Hours Nurse Staffing]]</f>
        <v>4.8096172613463807E-3</v>
      </c>
      <c r="I254" s="3">
        <f>SUM(Table39[[#This Row],[RN Hours]], Table39[[#This Row],[RN Admin Hours]], Table39[[#This Row],[RN DON Hours]])</f>
        <v>38.397555555555556</v>
      </c>
      <c r="J254" s="3">
        <f t="shared" si="12"/>
        <v>1.95</v>
      </c>
      <c r="K254" s="4">
        <f>Table39[[#This Row],[RN Hours Contract (W/ Admin, DON)]]/Table39[[#This Row],[RN Hours (w/ Admin, DON)]]</f>
        <v>5.0784482808512117E-2</v>
      </c>
      <c r="L254" s="3">
        <v>17.760999999999999</v>
      </c>
      <c r="M254" s="3">
        <v>0</v>
      </c>
      <c r="N254" s="4">
        <f>Table39[[#This Row],[RN Hours Contract]]/Table39[[#This Row],[RN Hours]]</f>
        <v>0</v>
      </c>
      <c r="O254" s="3">
        <v>13.364333333333333</v>
      </c>
      <c r="P254" s="3">
        <v>1.95</v>
      </c>
      <c r="Q254" s="4">
        <f>Table39[[#This Row],[RN Admin Hours Contract]]/Table39[[#This Row],[RN Admin Hours]]</f>
        <v>0.14591075748883844</v>
      </c>
      <c r="R254" s="3">
        <v>7.2722222222222221</v>
      </c>
      <c r="S254" s="3">
        <v>0</v>
      </c>
      <c r="T254" s="4">
        <f>Table39[[#This Row],[RN DON Hours Contract]]/Table39[[#This Row],[RN DON Hours]]</f>
        <v>0</v>
      </c>
      <c r="U254" s="3">
        <f>SUM(Table39[[#This Row],[LPN Hours]], Table39[[#This Row],[LPN Admin Hours]])</f>
        <v>123.63955555555555</v>
      </c>
      <c r="V254" s="3">
        <f>Table39[[#This Row],[LPN Hours Contract]]+Table39[[#This Row],[LPN Admin Hours Contract]]</f>
        <v>0</v>
      </c>
      <c r="W254" s="4">
        <f t="shared" si="13"/>
        <v>0</v>
      </c>
      <c r="X254" s="3">
        <v>110.75066666666666</v>
      </c>
      <c r="Y254" s="3">
        <v>0</v>
      </c>
      <c r="Z254" s="4">
        <f>Table39[[#This Row],[LPN Hours Contract]]/Table39[[#This Row],[LPN Hours]]</f>
        <v>0</v>
      </c>
      <c r="AA254" s="3">
        <v>12.888888888888889</v>
      </c>
      <c r="AB254" s="3">
        <v>0</v>
      </c>
      <c r="AC254" s="4">
        <f>Table39[[#This Row],[LPN Admin Hours Contract]]/Table39[[#This Row],[LPN Admin Hours]]</f>
        <v>0</v>
      </c>
      <c r="AD254" s="3">
        <f>SUM(Table39[[#This Row],[CNA Hours]], Table39[[#This Row],[NA in Training Hours]], Table39[[#This Row],[Med Aide/Tech Hours]])</f>
        <v>243.40055555555554</v>
      </c>
      <c r="AE254" s="3">
        <f>SUM(Table39[[#This Row],[CNA Hours Contract]], Table39[[#This Row],[NA in Training Hours Contract]], Table39[[#This Row],[Med Aide/Tech Hours Contract]])</f>
        <v>0</v>
      </c>
      <c r="AF254" s="4">
        <f>Table39[[#This Row],[CNA/NA/Med Aide Contract Hours]]/Table39[[#This Row],[Total CNA, NA in Training, Med Aide/Tech Hours]]</f>
        <v>0</v>
      </c>
      <c r="AG254" s="3">
        <v>235.74166666666667</v>
      </c>
      <c r="AH254" s="3">
        <v>0</v>
      </c>
      <c r="AI254" s="4">
        <f>Table39[[#This Row],[CNA Hours Contract]]/Table39[[#This Row],[CNA Hours]]</f>
        <v>0</v>
      </c>
      <c r="AJ254" s="3">
        <v>2.6788888888888884</v>
      </c>
      <c r="AK254" s="3">
        <v>0</v>
      </c>
      <c r="AL254" s="4">
        <f>Table39[[#This Row],[NA in Training Hours Contract]]/Table39[[#This Row],[NA in Training Hours]]</f>
        <v>0</v>
      </c>
      <c r="AM254" s="3">
        <v>4.9800000000000004</v>
      </c>
      <c r="AN254" s="3">
        <v>0</v>
      </c>
      <c r="AO254" s="4">
        <f>Table39[[#This Row],[Med Aide/Tech Hours Contract]]/Table39[[#This Row],[Med Aide/Tech Hours]]</f>
        <v>0</v>
      </c>
      <c r="AP254" s="1" t="s">
        <v>252</v>
      </c>
      <c r="AQ254" s="1">
        <v>4</v>
      </c>
    </row>
    <row r="255" spans="1:43" x14ac:dyDescent="0.2">
      <c r="A255" s="1" t="s">
        <v>407</v>
      </c>
      <c r="B255" s="1" t="s">
        <v>663</v>
      </c>
      <c r="C255" s="1" t="s">
        <v>973</v>
      </c>
      <c r="D255" s="1" t="s">
        <v>1058</v>
      </c>
      <c r="E255" s="3">
        <v>80.188888888888883</v>
      </c>
      <c r="F255" s="3">
        <f t="shared" si="11"/>
        <v>285.38777777777779</v>
      </c>
      <c r="G255" s="3">
        <f>SUM(Table39[[#This Row],[RN Hours Contract (W/ Admin, DON)]], Table39[[#This Row],[LPN Contract Hours (w/ Admin)]], Table39[[#This Row],[CNA/NA/Med Aide Contract Hours]])</f>
        <v>2.8516666666666666</v>
      </c>
      <c r="H255" s="4">
        <f>Table39[[#This Row],[Total Contract Hours]]/Table39[[#This Row],[Total Hours Nurse Staffing]]</f>
        <v>9.9922522571627686E-3</v>
      </c>
      <c r="I255" s="3">
        <f>SUM(Table39[[#This Row],[RN Hours]], Table39[[#This Row],[RN Admin Hours]], Table39[[#This Row],[RN DON Hours]])</f>
        <v>45.980555555555554</v>
      </c>
      <c r="J255" s="3">
        <f t="shared" si="12"/>
        <v>0</v>
      </c>
      <c r="K255" s="4">
        <f>Table39[[#This Row],[RN Hours Contract (W/ Admin, DON)]]/Table39[[#This Row],[RN Hours (w/ Admin, DON)]]</f>
        <v>0</v>
      </c>
      <c r="L255" s="3">
        <v>28.752777777777776</v>
      </c>
      <c r="M255" s="3">
        <v>0</v>
      </c>
      <c r="N255" s="4">
        <f>Table39[[#This Row],[RN Hours Contract]]/Table39[[#This Row],[RN Hours]]</f>
        <v>0</v>
      </c>
      <c r="O255" s="3">
        <v>12.338888888888889</v>
      </c>
      <c r="P255" s="3">
        <v>0</v>
      </c>
      <c r="Q255" s="4">
        <f>Table39[[#This Row],[RN Admin Hours Contract]]/Table39[[#This Row],[RN Admin Hours]]</f>
        <v>0</v>
      </c>
      <c r="R255" s="3">
        <v>4.8888888888888893</v>
      </c>
      <c r="S255" s="3">
        <v>0</v>
      </c>
      <c r="T255" s="4">
        <f>Table39[[#This Row],[RN DON Hours Contract]]/Table39[[#This Row],[RN DON Hours]]</f>
        <v>0</v>
      </c>
      <c r="U255" s="3">
        <f>SUM(Table39[[#This Row],[LPN Hours]], Table39[[#This Row],[LPN Admin Hours]])</f>
        <v>76.870777777777775</v>
      </c>
      <c r="V255" s="3">
        <f>Table39[[#This Row],[LPN Hours Contract]]+Table39[[#This Row],[LPN Admin Hours Contract]]</f>
        <v>0.9568888888888889</v>
      </c>
      <c r="W255" s="4">
        <f t="shared" si="13"/>
        <v>1.2448018825243519E-2</v>
      </c>
      <c r="X255" s="3">
        <v>74.054111111111112</v>
      </c>
      <c r="Y255" s="3">
        <v>0.9568888888888889</v>
      </c>
      <c r="Z255" s="4">
        <f>Table39[[#This Row],[LPN Hours Contract]]/Table39[[#This Row],[LPN Hours]]</f>
        <v>1.2921482339490493E-2</v>
      </c>
      <c r="AA255" s="3">
        <v>2.8166666666666669</v>
      </c>
      <c r="AB255" s="3">
        <v>0</v>
      </c>
      <c r="AC255" s="4">
        <f>Table39[[#This Row],[LPN Admin Hours Contract]]/Table39[[#This Row],[LPN Admin Hours]]</f>
        <v>0</v>
      </c>
      <c r="AD255" s="3">
        <f>SUM(Table39[[#This Row],[CNA Hours]], Table39[[#This Row],[NA in Training Hours]], Table39[[#This Row],[Med Aide/Tech Hours]])</f>
        <v>162.53644444444447</v>
      </c>
      <c r="AE255" s="3">
        <f>SUM(Table39[[#This Row],[CNA Hours Contract]], Table39[[#This Row],[NA in Training Hours Contract]], Table39[[#This Row],[Med Aide/Tech Hours Contract]])</f>
        <v>1.8947777777777777</v>
      </c>
      <c r="AF255" s="4">
        <f>Table39[[#This Row],[CNA/NA/Med Aide Contract Hours]]/Table39[[#This Row],[Total CNA, NA in Training, Med Aide/Tech Hours]]</f>
        <v>1.1657556459132582E-2</v>
      </c>
      <c r="AG255" s="3">
        <v>162.26977777777779</v>
      </c>
      <c r="AH255" s="3">
        <v>1.8781111111111111</v>
      </c>
      <c r="AI255" s="4">
        <f>Table39[[#This Row],[CNA Hours Contract]]/Table39[[#This Row],[CNA Hours]]</f>
        <v>1.1574004332976359E-2</v>
      </c>
      <c r="AJ255" s="3">
        <v>0.26666666666666666</v>
      </c>
      <c r="AK255" s="3">
        <v>1.6666666666666666E-2</v>
      </c>
      <c r="AL255" s="4">
        <f>Table39[[#This Row],[NA in Training Hours Contract]]/Table39[[#This Row],[NA in Training Hours]]</f>
        <v>6.25E-2</v>
      </c>
      <c r="AM255" s="3">
        <v>0</v>
      </c>
      <c r="AN255" s="3">
        <v>0</v>
      </c>
      <c r="AO255" s="4">
        <v>0</v>
      </c>
      <c r="AP255" s="1" t="s">
        <v>253</v>
      </c>
      <c r="AQ255" s="1">
        <v>4</v>
      </c>
    </row>
    <row r="256" spans="1:43" x14ac:dyDescent="0.2">
      <c r="A256" s="1" t="s">
        <v>407</v>
      </c>
      <c r="B256" s="1" t="s">
        <v>664</v>
      </c>
      <c r="C256" s="1" t="s">
        <v>957</v>
      </c>
      <c r="D256" s="1" t="s">
        <v>1040</v>
      </c>
      <c r="E256" s="3">
        <v>89.555555555555557</v>
      </c>
      <c r="F256" s="3">
        <f t="shared" si="11"/>
        <v>399.22188888888888</v>
      </c>
      <c r="G256" s="3">
        <f>SUM(Table39[[#This Row],[RN Hours Contract (W/ Admin, DON)]], Table39[[#This Row],[LPN Contract Hours (w/ Admin)]], Table39[[#This Row],[CNA/NA/Med Aide Contract Hours]])</f>
        <v>0</v>
      </c>
      <c r="H256" s="4">
        <f>Table39[[#This Row],[Total Contract Hours]]/Table39[[#This Row],[Total Hours Nurse Staffing]]</f>
        <v>0</v>
      </c>
      <c r="I256" s="3">
        <f>SUM(Table39[[#This Row],[RN Hours]], Table39[[#This Row],[RN Admin Hours]], Table39[[#This Row],[RN DON Hours]])</f>
        <v>20.736555555555555</v>
      </c>
      <c r="J256" s="3">
        <f t="shared" si="12"/>
        <v>0</v>
      </c>
      <c r="K256" s="4">
        <f>Table39[[#This Row],[RN Hours Contract (W/ Admin, DON)]]/Table39[[#This Row],[RN Hours (w/ Admin, DON)]]</f>
        <v>0</v>
      </c>
      <c r="L256" s="3">
        <v>5.5865555555555559</v>
      </c>
      <c r="M256" s="3">
        <v>0</v>
      </c>
      <c r="N256" s="4">
        <f>Table39[[#This Row],[RN Hours Contract]]/Table39[[#This Row],[RN Hours]]</f>
        <v>0</v>
      </c>
      <c r="O256" s="3">
        <v>10.083333333333334</v>
      </c>
      <c r="P256" s="3">
        <v>0</v>
      </c>
      <c r="Q256" s="4">
        <f>Table39[[#This Row],[RN Admin Hours Contract]]/Table39[[#This Row],[RN Admin Hours]]</f>
        <v>0</v>
      </c>
      <c r="R256" s="3">
        <v>5.0666666666666664</v>
      </c>
      <c r="S256" s="3">
        <v>0</v>
      </c>
      <c r="T256" s="4">
        <f>Table39[[#This Row],[RN DON Hours Contract]]/Table39[[#This Row],[RN DON Hours]]</f>
        <v>0</v>
      </c>
      <c r="U256" s="3">
        <f>SUM(Table39[[#This Row],[LPN Hours]], Table39[[#This Row],[LPN Admin Hours]])</f>
        <v>144.51422222222223</v>
      </c>
      <c r="V256" s="3">
        <f>Table39[[#This Row],[LPN Hours Contract]]+Table39[[#This Row],[LPN Admin Hours Contract]]</f>
        <v>0</v>
      </c>
      <c r="W256" s="4">
        <f t="shared" si="13"/>
        <v>0</v>
      </c>
      <c r="X256" s="3">
        <v>123.246</v>
      </c>
      <c r="Y256" s="3">
        <v>0</v>
      </c>
      <c r="Z256" s="4">
        <f>Table39[[#This Row],[LPN Hours Contract]]/Table39[[#This Row],[LPN Hours]]</f>
        <v>0</v>
      </c>
      <c r="AA256" s="3">
        <v>21.268222222222224</v>
      </c>
      <c r="AB256" s="3">
        <v>0</v>
      </c>
      <c r="AC256" s="4">
        <f>Table39[[#This Row],[LPN Admin Hours Contract]]/Table39[[#This Row],[LPN Admin Hours]]</f>
        <v>0</v>
      </c>
      <c r="AD256" s="3">
        <f>SUM(Table39[[#This Row],[CNA Hours]], Table39[[#This Row],[NA in Training Hours]], Table39[[#This Row],[Med Aide/Tech Hours]])</f>
        <v>233.9711111111111</v>
      </c>
      <c r="AE256" s="3">
        <f>SUM(Table39[[#This Row],[CNA Hours Contract]], Table39[[#This Row],[NA in Training Hours Contract]], Table39[[#This Row],[Med Aide/Tech Hours Contract]])</f>
        <v>0</v>
      </c>
      <c r="AF256" s="4">
        <f>Table39[[#This Row],[CNA/NA/Med Aide Contract Hours]]/Table39[[#This Row],[Total CNA, NA in Training, Med Aide/Tech Hours]]</f>
        <v>0</v>
      </c>
      <c r="AG256" s="3">
        <v>199.35244444444444</v>
      </c>
      <c r="AH256" s="3">
        <v>0</v>
      </c>
      <c r="AI256" s="4">
        <f>Table39[[#This Row],[CNA Hours Contract]]/Table39[[#This Row],[CNA Hours]]</f>
        <v>0</v>
      </c>
      <c r="AJ256" s="3">
        <v>0</v>
      </c>
      <c r="AK256" s="3">
        <v>0</v>
      </c>
      <c r="AL256" s="4">
        <v>0</v>
      </c>
      <c r="AM256" s="3">
        <v>34.618666666666648</v>
      </c>
      <c r="AN256" s="3">
        <v>0</v>
      </c>
      <c r="AO256" s="4">
        <f>Table39[[#This Row],[Med Aide/Tech Hours Contract]]/Table39[[#This Row],[Med Aide/Tech Hours]]</f>
        <v>0</v>
      </c>
      <c r="AP256" s="1" t="s">
        <v>254</v>
      </c>
      <c r="AQ256" s="1">
        <v>4</v>
      </c>
    </row>
    <row r="257" spans="1:43" x14ac:dyDescent="0.2">
      <c r="A257" s="1" t="s">
        <v>407</v>
      </c>
      <c r="B257" s="1" t="s">
        <v>665</v>
      </c>
      <c r="C257" s="1" t="s">
        <v>974</v>
      </c>
      <c r="D257" s="1" t="s">
        <v>1073</v>
      </c>
      <c r="E257" s="3">
        <v>47.855555555555554</v>
      </c>
      <c r="F257" s="3">
        <f t="shared" si="11"/>
        <v>151.51822222222222</v>
      </c>
      <c r="G257" s="3">
        <f>SUM(Table39[[#This Row],[RN Hours Contract (W/ Admin, DON)]], Table39[[#This Row],[LPN Contract Hours (w/ Admin)]], Table39[[#This Row],[CNA/NA/Med Aide Contract Hours]])</f>
        <v>0.88888888888888884</v>
      </c>
      <c r="H257" s="4">
        <f>Table39[[#This Row],[Total Contract Hours]]/Table39[[#This Row],[Total Hours Nurse Staffing]]</f>
        <v>5.8665477712985014E-3</v>
      </c>
      <c r="I257" s="3">
        <f>SUM(Table39[[#This Row],[RN Hours]], Table39[[#This Row],[RN Admin Hours]], Table39[[#This Row],[RN DON Hours]])</f>
        <v>30.355333333333331</v>
      </c>
      <c r="J257" s="3">
        <f t="shared" si="12"/>
        <v>0.88888888888888884</v>
      </c>
      <c r="K257" s="4">
        <f>Table39[[#This Row],[RN Hours Contract (W/ Admin, DON)]]/Table39[[#This Row],[RN Hours (w/ Admin, DON)]]</f>
        <v>2.9282791235660584E-2</v>
      </c>
      <c r="L257" s="3">
        <v>21.146999999999998</v>
      </c>
      <c r="M257" s="3">
        <v>0.88888888888888884</v>
      </c>
      <c r="N257" s="4">
        <f>Table39[[#This Row],[RN Hours Contract]]/Table39[[#This Row],[RN Hours]]</f>
        <v>4.2033805688224755E-2</v>
      </c>
      <c r="O257" s="3">
        <v>3.2749999999999999</v>
      </c>
      <c r="P257" s="3">
        <v>0</v>
      </c>
      <c r="Q257" s="4">
        <f>Table39[[#This Row],[RN Admin Hours Contract]]/Table39[[#This Row],[RN Admin Hours]]</f>
        <v>0</v>
      </c>
      <c r="R257" s="3">
        <v>5.9333333333333336</v>
      </c>
      <c r="S257" s="3">
        <v>0</v>
      </c>
      <c r="T257" s="4">
        <f>Table39[[#This Row],[RN DON Hours Contract]]/Table39[[#This Row],[RN DON Hours]]</f>
        <v>0</v>
      </c>
      <c r="U257" s="3">
        <f>SUM(Table39[[#This Row],[LPN Hours]], Table39[[#This Row],[LPN Admin Hours]])</f>
        <v>38.031111111111116</v>
      </c>
      <c r="V257" s="3">
        <f>Table39[[#This Row],[LPN Hours Contract]]+Table39[[#This Row],[LPN Admin Hours Contract]]</f>
        <v>0</v>
      </c>
      <c r="W257" s="4">
        <f t="shared" si="13"/>
        <v>0</v>
      </c>
      <c r="X257" s="3">
        <v>32.228333333333339</v>
      </c>
      <c r="Y257" s="3">
        <v>0</v>
      </c>
      <c r="Z257" s="4">
        <f>Table39[[#This Row],[LPN Hours Contract]]/Table39[[#This Row],[LPN Hours]]</f>
        <v>0</v>
      </c>
      <c r="AA257" s="3">
        <v>5.802777777777778</v>
      </c>
      <c r="AB257" s="3">
        <v>0</v>
      </c>
      <c r="AC257" s="4">
        <f>Table39[[#This Row],[LPN Admin Hours Contract]]/Table39[[#This Row],[LPN Admin Hours]]</f>
        <v>0</v>
      </c>
      <c r="AD257" s="3">
        <f>SUM(Table39[[#This Row],[CNA Hours]], Table39[[#This Row],[NA in Training Hours]], Table39[[#This Row],[Med Aide/Tech Hours]])</f>
        <v>83.131777777777771</v>
      </c>
      <c r="AE257" s="3">
        <f>SUM(Table39[[#This Row],[CNA Hours Contract]], Table39[[#This Row],[NA in Training Hours Contract]], Table39[[#This Row],[Med Aide/Tech Hours Contract]])</f>
        <v>0</v>
      </c>
      <c r="AF257" s="4">
        <f>Table39[[#This Row],[CNA/NA/Med Aide Contract Hours]]/Table39[[#This Row],[Total CNA, NA in Training, Med Aide/Tech Hours]]</f>
        <v>0</v>
      </c>
      <c r="AG257" s="3">
        <v>78.098444444444439</v>
      </c>
      <c r="AH257" s="3">
        <v>0</v>
      </c>
      <c r="AI257" s="4">
        <f>Table39[[#This Row],[CNA Hours Contract]]/Table39[[#This Row],[CNA Hours]]</f>
        <v>0</v>
      </c>
      <c r="AJ257" s="3">
        <v>5.0333333333333332</v>
      </c>
      <c r="AK257" s="3">
        <v>0</v>
      </c>
      <c r="AL257" s="4">
        <f>Table39[[#This Row],[NA in Training Hours Contract]]/Table39[[#This Row],[NA in Training Hours]]</f>
        <v>0</v>
      </c>
      <c r="AM257" s="3">
        <v>0</v>
      </c>
      <c r="AN257" s="3">
        <v>0</v>
      </c>
      <c r="AO257" s="4">
        <v>0</v>
      </c>
      <c r="AP257" s="1" t="s">
        <v>255</v>
      </c>
      <c r="AQ257" s="1">
        <v>4</v>
      </c>
    </row>
    <row r="258" spans="1:43" x14ac:dyDescent="0.2">
      <c r="A258" s="1" t="s">
        <v>407</v>
      </c>
      <c r="B258" s="1" t="s">
        <v>666</v>
      </c>
      <c r="C258" s="1" t="s">
        <v>921</v>
      </c>
      <c r="D258" s="1" t="s">
        <v>1022</v>
      </c>
      <c r="E258" s="3">
        <v>45.511111111111113</v>
      </c>
      <c r="F258" s="3">
        <f t="shared" ref="F258:F321" si="14">SUM(I258,U258,AD258)</f>
        <v>144.68944444444446</v>
      </c>
      <c r="G258" s="3">
        <f>SUM(Table39[[#This Row],[RN Hours Contract (W/ Admin, DON)]], Table39[[#This Row],[LPN Contract Hours (w/ Admin)]], Table39[[#This Row],[CNA/NA/Med Aide Contract Hours]])</f>
        <v>2.8113333333333337</v>
      </c>
      <c r="H258" s="4">
        <f>Table39[[#This Row],[Total Contract Hours]]/Table39[[#This Row],[Total Hours Nurse Staffing]]</f>
        <v>1.9430120449545195E-2</v>
      </c>
      <c r="I258" s="3">
        <f>SUM(Table39[[#This Row],[RN Hours]], Table39[[#This Row],[RN Admin Hours]], Table39[[#This Row],[RN DON Hours]])</f>
        <v>33.150333333333336</v>
      </c>
      <c r="J258" s="3">
        <f t="shared" si="12"/>
        <v>0</v>
      </c>
      <c r="K258" s="4">
        <f>Table39[[#This Row],[RN Hours Contract (W/ Admin, DON)]]/Table39[[#This Row],[RN Hours (w/ Admin, DON)]]</f>
        <v>0</v>
      </c>
      <c r="L258" s="3">
        <v>17.772555555555556</v>
      </c>
      <c r="M258" s="3">
        <v>0</v>
      </c>
      <c r="N258" s="4">
        <f>Table39[[#This Row],[RN Hours Contract]]/Table39[[#This Row],[RN Hours]]</f>
        <v>0</v>
      </c>
      <c r="O258" s="3">
        <v>9.155555555555555</v>
      </c>
      <c r="P258" s="3">
        <v>0</v>
      </c>
      <c r="Q258" s="4">
        <f>Table39[[#This Row],[RN Admin Hours Contract]]/Table39[[#This Row],[RN Admin Hours]]</f>
        <v>0</v>
      </c>
      <c r="R258" s="3">
        <v>6.2222222222222223</v>
      </c>
      <c r="S258" s="3">
        <v>0</v>
      </c>
      <c r="T258" s="4">
        <f>Table39[[#This Row],[RN DON Hours Contract]]/Table39[[#This Row],[RN DON Hours]]</f>
        <v>0</v>
      </c>
      <c r="U258" s="3">
        <f>SUM(Table39[[#This Row],[LPN Hours]], Table39[[#This Row],[LPN Admin Hours]])</f>
        <v>33.032555555555554</v>
      </c>
      <c r="V258" s="3">
        <f>Table39[[#This Row],[LPN Hours Contract]]+Table39[[#This Row],[LPN Admin Hours Contract]]</f>
        <v>0.41677777777777775</v>
      </c>
      <c r="W258" s="4">
        <f t="shared" si="13"/>
        <v>1.2617182375636157E-2</v>
      </c>
      <c r="X258" s="3">
        <v>32.943666666666665</v>
      </c>
      <c r="Y258" s="3">
        <v>0.41677777777777775</v>
      </c>
      <c r="Z258" s="4">
        <f>Table39[[#This Row],[LPN Hours Contract]]/Table39[[#This Row],[LPN Hours]]</f>
        <v>1.2651226167228231E-2</v>
      </c>
      <c r="AA258" s="3">
        <v>8.8888888888888892E-2</v>
      </c>
      <c r="AB258" s="3">
        <v>0</v>
      </c>
      <c r="AC258" s="4">
        <f>Table39[[#This Row],[LPN Admin Hours Contract]]/Table39[[#This Row],[LPN Admin Hours]]</f>
        <v>0</v>
      </c>
      <c r="AD258" s="3">
        <f>SUM(Table39[[#This Row],[CNA Hours]], Table39[[#This Row],[NA in Training Hours]], Table39[[#This Row],[Med Aide/Tech Hours]])</f>
        <v>78.506555555555551</v>
      </c>
      <c r="AE258" s="3">
        <f>SUM(Table39[[#This Row],[CNA Hours Contract]], Table39[[#This Row],[NA in Training Hours Contract]], Table39[[#This Row],[Med Aide/Tech Hours Contract]])</f>
        <v>2.3945555555555558</v>
      </c>
      <c r="AF258" s="4">
        <f>Table39[[#This Row],[CNA/NA/Med Aide Contract Hours]]/Table39[[#This Row],[Total CNA, NA in Training, Med Aide/Tech Hours]]</f>
        <v>3.0501345252130399E-2</v>
      </c>
      <c r="AG258" s="3">
        <v>65.984222222222215</v>
      </c>
      <c r="AH258" s="3">
        <v>2.3945555555555558</v>
      </c>
      <c r="AI258" s="4">
        <f>Table39[[#This Row],[CNA Hours Contract]]/Table39[[#This Row],[CNA Hours]]</f>
        <v>3.6289820125349835E-2</v>
      </c>
      <c r="AJ258" s="3">
        <v>10.076444444444443</v>
      </c>
      <c r="AK258" s="3">
        <v>0</v>
      </c>
      <c r="AL258" s="4">
        <f>Table39[[#This Row],[NA in Training Hours Contract]]/Table39[[#This Row],[NA in Training Hours]]</f>
        <v>0</v>
      </c>
      <c r="AM258" s="3">
        <v>2.4458888888888888</v>
      </c>
      <c r="AN258" s="3">
        <v>0</v>
      </c>
      <c r="AO258" s="4">
        <f>Table39[[#This Row],[Med Aide/Tech Hours Contract]]/Table39[[#This Row],[Med Aide/Tech Hours]]</f>
        <v>0</v>
      </c>
      <c r="AP258" s="1" t="s">
        <v>256</v>
      </c>
      <c r="AQ258" s="1">
        <v>4</v>
      </c>
    </row>
    <row r="259" spans="1:43" x14ac:dyDescent="0.2">
      <c r="A259" s="1" t="s">
        <v>407</v>
      </c>
      <c r="B259" s="1" t="s">
        <v>667</v>
      </c>
      <c r="C259" s="1" t="s">
        <v>975</v>
      </c>
      <c r="D259" s="1" t="s">
        <v>1030</v>
      </c>
      <c r="E259" s="3">
        <v>8.0444444444444443</v>
      </c>
      <c r="F259" s="3">
        <f t="shared" si="14"/>
        <v>69.026666666666671</v>
      </c>
      <c r="G259" s="3">
        <f>SUM(Table39[[#This Row],[RN Hours Contract (W/ Admin, DON)]], Table39[[#This Row],[LPN Contract Hours (w/ Admin)]], Table39[[#This Row],[CNA/NA/Med Aide Contract Hours]])</f>
        <v>0</v>
      </c>
      <c r="H259" s="4">
        <f>Table39[[#This Row],[Total Contract Hours]]/Table39[[#This Row],[Total Hours Nurse Staffing]]</f>
        <v>0</v>
      </c>
      <c r="I259" s="3">
        <f>SUM(Table39[[#This Row],[RN Hours]], Table39[[#This Row],[RN Admin Hours]], Table39[[#This Row],[RN DON Hours]])</f>
        <v>36.108888888888892</v>
      </c>
      <c r="J259" s="3">
        <f t="shared" si="12"/>
        <v>0</v>
      </c>
      <c r="K259" s="4">
        <f>Table39[[#This Row],[RN Hours Contract (W/ Admin, DON)]]/Table39[[#This Row],[RN Hours (w/ Admin, DON)]]</f>
        <v>0</v>
      </c>
      <c r="L259" s="3">
        <v>30.44777777777778</v>
      </c>
      <c r="M259" s="3">
        <v>0</v>
      </c>
      <c r="N259" s="4">
        <f>Table39[[#This Row],[RN Hours Contract]]/Table39[[#This Row],[RN Hours]]</f>
        <v>0</v>
      </c>
      <c r="O259" s="3">
        <v>5.6611111111111132</v>
      </c>
      <c r="P259" s="3">
        <v>0</v>
      </c>
      <c r="Q259" s="4">
        <f>Table39[[#This Row],[RN Admin Hours Contract]]/Table39[[#This Row],[RN Admin Hours]]</f>
        <v>0</v>
      </c>
      <c r="R259" s="3">
        <v>0</v>
      </c>
      <c r="S259" s="3">
        <v>0</v>
      </c>
      <c r="T259" s="4">
        <v>0</v>
      </c>
      <c r="U259" s="3">
        <f>SUM(Table39[[#This Row],[LPN Hours]], Table39[[#This Row],[LPN Admin Hours]])</f>
        <v>4.76</v>
      </c>
      <c r="V259" s="3">
        <f>Table39[[#This Row],[LPN Hours Contract]]+Table39[[#This Row],[LPN Admin Hours Contract]]</f>
        <v>0</v>
      </c>
      <c r="W259" s="4">
        <f t="shared" si="13"/>
        <v>0</v>
      </c>
      <c r="X259" s="3">
        <v>4.76</v>
      </c>
      <c r="Y259" s="3">
        <v>0</v>
      </c>
      <c r="Z259" s="4">
        <f>Table39[[#This Row],[LPN Hours Contract]]/Table39[[#This Row],[LPN Hours]]</f>
        <v>0</v>
      </c>
      <c r="AA259" s="3">
        <v>0</v>
      </c>
      <c r="AB259" s="3">
        <v>0</v>
      </c>
      <c r="AC259" s="4">
        <v>0</v>
      </c>
      <c r="AD259" s="3">
        <f>SUM(Table39[[#This Row],[CNA Hours]], Table39[[#This Row],[NA in Training Hours]], Table39[[#This Row],[Med Aide/Tech Hours]])</f>
        <v>28.157777777777774</v>
      </c>
      <c r="AE259" s="3">
        <f>SUM(Table39[[#This Row],[CNA Hours Contract]], Table39[[#This Row],[NA in Training Hours Contract]], Table39[[#This Row],[Med Aide/Tech Hours Contract]])</f>
        <v>0</v>
      </c>
      <c r="AF259" s="4">
        <f>Table39[[#This Row],[CNA/NA/Med Aide Contract Hours]]/Table39[[#This Row],[Total CNA, NA in Training, Med Aide/Tech Hours]]</f>
        <v>0</v>
      </c>
      <c r="AG259" s="3">
        <v>28.157777777777774</v>
      </c>
      <c r="AH259" s="3">
        <v>0</v>
      </c>
      <c r="AI259" s="4">
        <f>Table39[[#This Row],[CNA Hours Contract]]/Table39[[#This Row],[CNA Hours]]</f>
        <v>0</v>
      </c>
      <c r="AJ259" s="3">
        <v>0</v>
      </c>
      <c r="AK259" s="3">
        <v>0</v>
      </c>
      <c r="AL259" s="4">
        <v>0</v>
      </c>
      <c r="AM259" s="3">
        <v>0</v>
      </c>
      <c r="AN259" s="3">
        <v>0</v>
      </c>
      <c r="AO259" s="4">
        <v>0</v>
      </c>
      <c r="AP259" s="1" t="s">
        <v>257</v>
      </c>
      <c r="AQ259" s="1">
        <v>4</v>
      </c>
    </row>
    <row r="260" spans="1:43" x14ac:dyDescent="0.2">
      <c r="A260" s="1" t="s">
        <v>407</v>
      </c>
      <c r="B260" s="1" t="s">
        <v>668</v>
      </c>
      <c r="C260" s="1" t="s">
        <v>873</v>
      </c>
      <c r="D260" s="1" t="s">
        <v>1046</v>
      </c>
      <c r="E260" s="3">
        <v>75.055555555555557</v>
      </c>
      <c r="F260" s="3">
        <f t="shared" si="14"/>
        <v>263.23988888888891</v>
      </c>
      <c r="G260" s="3">
        <f>SUM(Table39[[#This Row],[RN Hours Contract (W/ Admin, DON)]], Table39[[#This Row],[LPN Contract Hours (w/ Admin)]], Table39[[#This Row],[CNA/NA/Med Aide Contract Hours]])</f>
        <v>0</v>
      </c>
      <c r="H260" s="4">
        <f>Table39[[#This Row],[Total Contract Hours]]/Table39[[#This Row],[Total Hours Nurse Staffing]]</f>
        <v>0</v>
      </c>
      <c r="I260" s="3">
        <f>SUM(Table39[[#This Row],[RN Hours]], Table39[[#This Row],[RN Admin Hours]], Table39[[#This Row],[RN DON Hours]])</f>
        <v>39.012777777777778</v>
      </c>
      <c r="J260" s="3">
        <f t="shared" si="12"/>
        <v>0</v>
      </c>
      <c r="K260" s="4">
        <f>Table39[[#This Row],[RN Hours Contract (W/ Admin, DON)]]/Table39[[#This Row],[RN Hours (w/ Admin, DON)]]</f>
        <v>0</v>
      </c>
      <c r="L260" s="3">
        <v>33.592222222222226</v>
      </c>
      <c r="M260" s="3">
        <v>0</v>
      </c>
      <c r="N260" s="4">
        <f>Table39[[#This Row],[RN Hours Contract]]/Table39[[#This Row],[RN Hours]]</f>
        <v>0</v>
      </c>
      <c r="O260" s="3">
        <v>0.70944444444444443</v>
      </c>
      <c r="P260" s="3">
        <v>0</v>
      </c>
      <c r="Q260" s="4">
        <f>Table39[[#This Row],[RN Admin Hours Contract]]/Table39[[#This Row],[RN Admin Hours]]</f>
        <v>0</v>
      </c>
      <c r="R260" s="3">
        <v>4.7111111111111112</v>
      </c>
      <c r="S260" s="3">
        <v>0</v>
      </c>
      <c r="T260" s="4">
        <f>Table39[[#This Row],[RN DON Hours Contract]]/Table39[[#This Row],[RN DON Hours]]</f>
        <v>0</v>
      </c>
      <c r="U260" s="3">
        <f>SUM(Table39[[#This Row],[LPN Hours]], Table39[[#This Row],[LPN Admin Hours]])</f>
        <v>70.762</v>
      </c>
      <c r="V260" s="3">
        <f>Table39[[#This Row],[LPN Hours Contract]]+Table39[[#This Row],[LPN Admin Hours Contract]]</f>
        <v>0</v>
      </c>
      <c r="W260" s="4">
        <f t="shared" si="13"/>
        <v>0</v>
      </c>
      <c r="X260" s="3">
        <v>65.42</v>
      </c>
      <c r="Y260" s="3">
        <v>0</v>
      </c>
      <c r="Z260" s="4">
        <f>Table39[[#This Row],[LPN Hours Contract]]/Table39[[#This Row],[LPN Hours]]</f>
        <v>0</v>
      </c>
      <c r="AA260" s="3">
        <v>5.3420000000000005</v>
      </c>
      <c r="AB260" s="3">
        <v>0</v>
      </c>
      <c r="AC260" s="4">
        <f>Table39[[#This Row],[LPN Admin Hours Contract]]/Table39[[#This Row],[LPN Admin Hours]]</f>
        <v>0</v>
      </c>
      <c r="AD260" s="3">
        <f>SUM(Table39[[#This Row],[CNA Hours]], Table39[[#This Row],[NA in Training Hours]], Table39[[#This Row],[Med Aide/Tech Hours]])</f>
        <v>153.46511111111113</v>
      </c>
      <c r="AE260" s="3">
        <f>SUM(Table39[[#This Row],[CNA Hours Contract]], Table39[[#This Row],[NA in Training Hours Contract]], Table39[[#This Row],[Med Aide/Tech Hours Contract]])</f>
        <v>0</v>
      </c>
      <c r="AF260" s="4">
        <f>Table39[[#This Row],[CNA/NA/Med Aide Contract Hours]]/Table39[[#This Row],[Total CNA, NA in Training, Med Aide/Tech Hours]]</f>
        <v>0</v>
      </c>
      <c r="AG260" s="3">
        <v>153.46511111111113</v>
      </c>
      <c r="AH260" s="3">
        <v>0</v>
      </c>
      <c r="AI260" s="4">
        <f>Table39[[#This Row],[CNA Hours Contract]]/Table39[[#This Row],[CNA Hours]]</f>
        <v>0</v>
      </c>
      <c r="AJ260" s="3">
        <v>0</v>
      </c>
      <c r="AK260" s="3">
        <v>0</v>
      </c>
      <c r="AL260" s="4">
        <v>0</v>
      </c>
      <c r="AM260" s="3">
        <v>0</v>
      </c>
      <c r="AN260" s="3">
        <v>0</v>
      </c>
      <c r="AO260" s="4">
        <v>0</v>
      </c>
      <c r="AP260" s="1" t="s">
        <v>258</v>
      </c>
      <c r="AQ260" s="1">
        <v>4</v>
      </c>
    </row>
    <row r="261" spans="1:43" x14ac:dyDescent="0.2">
      <c r="A261" s="1" t="s">
        <v>407</v>
      </c>
      <c r="B261" s="1" t="s">
        <v>669</v>
      </c>
      <c r="C261" s="1" t="s">
        <v>858</v>
      </c>
      <c r="D261" s="1" t="s">
        <v>1047</v>
      </c>
      <c r="E261" s="3">
        <v>104.3</v>
      </c>
      <c r="F261" s="3">
        <f t="shared" si="14"/>
        <v>377.0867777777778</v>
      </c>
      <c r="G261" s="3">
        <f>SUM(Table39[[#This Row],[RN Hours Contract (W/ Admin, DON)]], Table39[[#This Row],[LPN Contract Hours (w/ Admin)]], Table39[[#This Row],[CNA/NA/Med Aide Contract Hours]])</f>
        <v>2.9575555555555559</v>
      </c>
      <c r="H261" s="4">
        <f>Table39[[#This Row],[Total Contract Hours]]/Table39[[#This Row],[Total Hours Nurse Staffing]]</f>
        <v>7.8431696093531084E-3</v>
      </c>
      <c r="I261" s="3">
        <f>SUM(Table39[[#This Row],[RN Hours]], Table39[[#This Row],[RN Admin Hours]], Table39[[#This Row],[RN DON Hours]])</f>
        <v>51.294444444444444</v>
      </c>
      <c r="J261" s="3">
        <f t="shared" ref="J261:J324" si="15">SUM(M261,P261,S261)</f>
        <v>0.94266666666666665</v>
      </c>
      <c r="K261" s="4">
        <f>Table39[[#This Row],[RN Hours Contract (W/ Admin, DON)]]/Table39[[#This Row],[RN Hours (w/ Admin, DON)]]</f>
        <v>1.8377558756633813E-2</v>
      </c>
      <c r="L261" s="3">
        <v>36.037222222222219</v>
      </c>
      <c r="M261" s="3">
        <v>0.35377777777777775</v>
      </c>
      <c r="N261" s="4">
        <f>Table39[[#This Row],[RN Hours Contract]]/Table39[[#This Row],[RN Hours]]</f>
        <v>9.8170101900812434E-3</v>
      </c>
      <c r="O261" s="3">
        <v>9.6572222222222237</v>
      </c>
      <c r="P261" s="3">
        <v>0.58888888888888891</v>
      </c>
      <c r="Q261" s="4">
        <f>Table39[[#This Row],[RN Admin Hours Contract]]/Table39[[#This Row],[RN Admin Hours]]</f>
        <v>6.0979117528619911E-2</v>
      </c>
      <c r="R261" s="3">
        <v>5.6</v>
      </c>
      <c r="S261" s="3">
        <v>0</v>
      </c>
      <c r="T261" s="4">
        <f>Table39[[#This Row],[RN DON Hours Contract]]/Table39[[#This Row],[RN DON Hours]]</f>
        <v>0</v>
      </c>
      <c r="U261" s="3">
        <f>SUM(Table39[[#This Row],[LPN Hours]], Table39[[#This Row],[LPN Admin Hours]])</f>
        <v>97.970333333333329</v>
      </c>
      <c r="V261" s="3">
        <f>Table39[[#This Row],[LPN Hours Contract]]+Table39[[#This Row],[LPN Admin Hours Contract]]</f>
        <v>2.0148888888888892</v>
      </c>
      <c r="W261" s="4">
        <f t="shared" ref="W261:W324" si="16">V261/U261</f>
        <v>2.0566316560682207E-2</v>
      </c>
      <c r="X261" s="3">
        <v>97.970333333333329</v>
      </c>
      <c r="Y261" s="3">
        <v>2.0148888888888892</v>
      </c>
      <c r="Z261" s="4">
        <f>Table39[[#This Row],[LPN Hours Contract]]/Table39[[#This Row],[LPN Hours]]</f>
        <v>2.0566316560682207E-2</v>
      </c>
      <c r="AA261" s="3">
        <v>0</v>
      </c>
      <c r="AB261" s="3">
        <v>0</v>
      </c>
      <c r="AC261" s="4">
        <v>0</v>
      </c>
      <c r="AD261" s="3">
        <f>SUM(Table39[[#This Row],[CNA Hours]], Table39[[#This Row],[NA in Training Hours]], Table39[[#This Row],[Med Aide/Tech Hours]])</f>
        <v>227.822</v>
      </c>
      <c r="AE261" s="3">
        <f>SUM(Table39[[#This Row],[CNA Hours Contract]], Table39[[#This Row],[NA in Training Hours Contract]], Table39[[#This Row],[Med Aide/Tech Hours Contract]])</f>
        <v>0</v>
      </c>
      <c r="AF261" s="4">
        <f>Table39[[#This Row],[CNA/NA/Med Aide Contract Hours]]/Table39[[#This Row],[Total CNA, NA in Training, Med Aide/Tech Hours]]</f>
        <v>0</v>
      </c>
      <c r="AG261" s="3">
        <v>227.822</v>
      </c>
      <c r="AH261" s="3">
        <v>0</v>
      </c>
      <c r="AI261" s="4">
        <f>Table39[[#This Row],[CNA Hours Contract]]/Table39[[#This Row],[CNA Hours]]</f>
        <v>0</v>
      </c>
      <c r="AJ261" s="3">
        <v>0</v>
      </c>
      <c r="AK261" s="3">
        <v>0</v>
      </c>
      <c r="AL261" s="4">
        <v>0</v>
      </c>
      <c r="AM261" s="3">
        <v>0</v>
      </c>
      <c r="AN261" s="3">
        <v>0</v>
      </c>
      <c r="AO261" s="4">
        <v>0</v>
      </c>
      <c r="AP261" s="1" t="s">
        <v>259</v>
      </c>
      <c r="AQ261" s="1">
        <v>4</v>
      </c>
    </row>
    <row r="262" spans="1:43" x14ac:dyDescent="0.2">
      <c r="A262" s="1" t="s">
        <v>407</v>
      </c>
      <c r="B262" s="1" t="s">
        <v>670</v>
      </c>
      <c r="C262" s="1" t="s">
        <v>976</v>
      </c>
      <c r="D262" s="1" t="s">
        <v>1045</v>
      </c>
      <c r="E262" s="3">
        <v>52.544444444444444</v>
      </c>
      <c r="F262" s="3">
        <f t="shared" si="14"/>
        <v>158.94266666666664</v>
      </c>
      <c r="G262" s="3">
        <f>SUM(Table39[[#This Row],[RN Hours Contract (W/ Admin, DON)]], Table39[[#This Row],[LPN Contract Hours (w/ Admin)]], Table39[[#This Row],[CNA/NA/Med Aide Contract Hours]])</f>
        <v>8.3592222222222219</v>
      </c>
      <c r="H262" s="4">
        <f>Table39[[#This Row],[Total Contract Hours]]/Table39[[#This Row],[Total Hours Nurse Staffing]]</f>
        <v>5.2592688908089859E-2</v>
      </c>
      <c r="I262" s="3">
        <f>SUM(Table39[[#This Row],[RN Hours]], Table39[[#This Row],[RN Admin Hours]], Table39[[#This Row],[RN DON Hours]])</f>
        <v>16.872333333333334</v>
      </c>
      <c r="J262" s="3">
        <f t="shared" si="15"/>
        <v>0</v>
      </c>
      <c r="K262" s="4">
        <f>Table39[[#This Row],[RN Hours Contract (W/ Admin, DON)]]/Table39[[#This Row],[RN Hours (w/ Admin, DON)]]</f>
        <v>0</v>
      </c>
      <c r="L262" s="3">
        <v>6.3328888888888892</v>
      </c>
      <c r="M262" s="3">
        <v>0</v>
      </c>
      <c r="N262" s="4">
        <f>Table39[[#This Row],[RN Hours Contract]]/Table39[[#This Row],[RN Hours]]</f>
        <v>0</v>
      </c>
      <c r="O262" s="3">
        <v>5.8283333333333314</v>
      </c>
      <c r="P262" s="3">
        <v>0</v>
      </c>
      <c r="Q262" s="4">
        <f>Table39[[#This Row],[RN Admin Hours Contract]]/Table39[[#This Row],[RN Admin Hours]]</f>
        <v>0</v>
      </c>
      <c r="R262" s="3">
        <v>4.7111111111111112</v>
      </c>
      <c r="S262" s="3">
        <v>0</v>
      </c>
      <c r="T262" s="4">
        <f>Table39[[#This Row],[RN DON Hours Contract]]/Table39[[#This Row],[RN DON Hours]]</f>
        <v>0</v>
      </c>
      <c r="U262" s="3">
        <f>SUM(Table39[[#This Row],[LPN Hours]], Table39[[#This Row],[LPN Admin Hours]])</f>
        <v>52.992888888888885</v>
      </c>
      <c r="V262" s="3">
        <f>Table39[[#This Row],[LPN Hours Contract]]+Table39[[#This Row],[LPN Admin Hours Contract]]</f>
        <v>1.7873333333333332</v>
      </c>
      <c r="W262" s="4">
        <f t="shared" si="16"/>
        <v>3.3727795762953518E-2</v>
      </c>
      <c r="X262" s="3">
        <v>42.928555555555555</v>
      </c>
      <c r="Y262" s="3">
        <v>1.7873333333333332</v>
      </c>
      <c r="Z262" s="4">
        <f>Table39[[#This Row],[LPN Hours Contract]]/Table39[[#This Row],[LPN Hours]]</f>
        <v>4.1635068084698863E-2</v>
      </c>
      <c r="AA262" s="3">
        <v>10.064333333333334</v>
      </c>
      <c r="AB262" s="3">
        <v>0</v>
      </c>
      <c r="AC262" s="4">
        <f>Table39[[#This Row],[LPN Admin Hours Contract]]/Table39[[#This Row],[LPN Admin Hours]]</f>
        <v>0</v>
      </c>
      <c r="AD262" s="3">
        <f>SUM(Table39[[#This Row],[CNA Hours]], Table39[[#This Row],[NA in Training Hours]], Table39[[#This Row],[Med Aide/Tech Hours]])</f>
        <v>89.077444444444438</v>
      </c>
      <c r="AE262" s="3">
        <f>SUM(Table39[[#This Row],[CNA Hours Contract]], Table39[[#This Row],[NA in Training Hours Contract]], Table39[[#This Row],[Med Aide/Tech Hours Contract]])</f>
        <v>6.5718888888888882</v>
      </c>
      <c r="AF262" s="4">
        <f>Table39[[#This Row],[CNA/NA/Med Aide Contract Hours]]/Table39[[#This Row],[Total CNA, NA in Training, Med Aide/Tech Hours]]</f>
        <v>7.3777250008419643E-2</v>
      </c>
      <c r="AG262" s="3">
        <v>84.472999999999999</v>
      </c>
      <c r="AH262" s="3">
        <v>6.5718888888888882</v>
      </c>
      <c r="AI262" s="4">
        <f>Table39[[#This Row],[CNA Hours Contract]]/Table39[[#This Row],[CNA Hours]]</f>
        <v>7.7798691758181771E-2</v>
      </c>
      <c r="AJ262" s="3">
        <v>0</v>
      </c>
      <c r="AK262" s="3">
        <v>0</v>
      </c>
      <c r="AL262" s="4">
        <v>0</v>
      </c>
      <c r="AM262" s="3">
        <v>4.6044444444444448</v>
      </c>
      <c r="AN262" s="3">
        <v>0</v>
      </c>
      <c r="AO262" s="4">
        <f>Table39[[#This Row],[Med Aide/Tech Hours Contract]]/Table39[[#This Row],[Med Aide/Tech Hours]]</f>
        <v>0</v>
      </c>
      <c r="AP262" s="1" t="s">
        <v>260</v>
      </c>
      <c r="AQ262" s="1">
        <v>4</v>
      </c>
    </row>
    <row r="263" spans="1:43" x14ac:dyDescent="0.2">
      <c r="A263" s="1" t="s">
        <v>407</v>
      </c>
      <c r="B263" s="1" t="s">
        <v>671</v>
      </c>
      <c r="C263" s="1" t="s">
        <v>824</v>
      </c>
      <c r="D263" s="1" t="s">
        <v>1045</v>
      </c>
      <c r="E263" s="3">
        <v>77.566666666666663</v>
      </c>
      <c r="F263" s="3">
        <f t="shared" si="14"/>
        <v>292.49655555555557</v>
      </c>
      <c r="G263" s="3">
        <f>SUM(Table39[[#This Row],[RN Hours Contract (W/ Admin, DON)]], Table39[[#This Row],[LPN Contract Hours (w/ Admin)]], Table39[[#This Row],[CNA/NA/Med Aide Contract Hours]])</f>
        <v>0</v>
      </c>
      <c r="H263" s="4">
        <f>Table39[[#This Row],[Total Contract Hours]]/Table39[[#This Row],[Total Hours Nurse Staffing]]</f>
        <v>0</v>
      </c>
      <c r="I263" s="3">
        <f>SUM(Table39[[#This Row],[RN Hours]], Table39[[#This Row],[RN Admin Hours]], Table39[[#This Row],[RN DON Hours]])</f>
        <v>31.715777777777781</v>
      </c>
      <c r="J263" s="3">
        <f t="shared" si="15"/>
        <v>0</v>
      </c>
      <c r="K263" s="4">
        <f>Table39[[#This Row],[RN Hours Contract (W/ Admin, DON)]]/Table39[[#This Row],[RN Hours (w/ Admin, DON)]]</f>
        <v>0</v>
      </c>
      <c r="L263" s="3">
        <v>20.515777777777778</v>
      </c>
      <c r="M263" s="3">
        <v>0</v>
      </c>
      <c r="N263" s="4">
        <f>Table39[[#This Row],[RN Hours Contract]]/Table39[[#This Row],[RN Hours]]</f>
        <v>0</v>
      </c>
      <c r="O263" s="3">
        <v>5.6</v>
      </c>
      <c r="P263" s="3">
        <v>0</v>
      </c>
      <c r="Q263" s="4">
        <f>Table39[[#This Row],[RN Admin Hours Contract]]/Table39[[#This Row],[RN Admin Hours]]</f>
        <v>0</v>
      </c>
      <c r="R263" s="3">
        <v>5.6</v>
      </c>
      <c r="S263" s="3">
        <v>0</v>
      </c>
      <c r="T263" s="4">
        <f>Table39[[#This Row],[RN DON Hours Contract]]/Table39[[#This Row],[RN DON Hours]]</f>
        <v>0</v>
      </c>
      <c r="U263" s="3">
        <f>SUM(Table39[[#This Row],[LPN Hours]], Table39[[#This Row],[LPN Admin Hours]])</f>
        <v>75.196333333333328</v>
      </c>
      <c r="V263" s="3">
        <f>Table39[[#This Row],[LPN Hours Contract]]+Table39[[#This Row],[LPN Admin Hours Contract]]</f>
        <v>0</v>
      </c>
      <c r="W263" s="4">
        <f t="shared" si="16"/>
        <v>0</v>
      </c>
      <c r="X263" s="3">
        <v>62.31677777777778</v>
      </c>
      <c r="Y263" s="3">
        <v>0</v>
      </c>
      <c r="Z263" s="4">
        <f>Table39[[#This Row],[LPN Hours Contract]]/Table39[[#This Row],[LPN Hours]]</f>
        <v>0</v>
      </c>
      <c r="AA263" s="3">
        <v>12.879555555555553</v>
      </c>
      <c r="AB263" s="3">
        <v>0</v>
      </c>
      <c r="AC263" s="4">
        <f>Table39[[#This Row],[LPN Admin Hours Contract]]/Table39[[#This Row],[LPN Admin Hours]]</f>
        <v>0</v>
      </c>
      <c r="AD263" s="3">
        <f>SUM(Table39[[#This Row],[CNA Hours]], Table39[[#This Row],[NA in Training Hours]], Table39[[#This Row],[Med Aide/Tech Hours]])</f>
        <v>185.58444444444444</v>
      </c>
      <c r="AE263" s="3">
        <f>SUM(Table39[[#This Row],[CNA Hours Contract]], Table39[[#This Row],[NA in Training Hours Contract]], Table39[[#This Row],[Med Aide/Tech Hours Contract]])</f>
        <v>0</v>
      </c>
      <c r="AF263" s="4">
        <f>Table39[[#This Row],[CNA/NA/Med Aide Contract Hours]]/Table39[[#This Row],[Total CNA, NA in Training, Med Aide/Tech Hours]]</f>
        <v>0</v>
      </c>
      <c r="AG263" s="3">
        <v>143.62077777777779</v>
      </c>
      <c r="AH263" s="3">
        <v>0</v>
      </c>
      <c r="AI263" s="4">
        <f>Table39[[#This Row],[CNA Hours Contract]]/Table39[[#This Row],[CNA Hours]]</f>
        <v>0</v>
      </c>
      <c r="AJ263" s="3">
        <v>0</v>
      </c>
      <c r="AK263" s="3">
        <v>0</v>
      </c>
      <c r="AL263" s="4">
        <v>0</v>
      </c>
      <c r="AM263" s="3">
        <v>41.963666666666668</v>
      </c>
      <c r="AN263" s="3">
        <v>0</v>
      </c>
      <c r="AO263" s="4">
        <f>Table39[[#This Row],[Med Aide/Tech Hours Contract]]/Table39[[#This Row],[Med Aide/Tech Hours]]</f>
        <v>0</v>
      </c>
      <c r="AP263" s="1" t="s">
        <v>261</v>
      </c>
      <c r="AQ263" s="1">
        <v>4</v>
      </c>
    </row>
    <row r="264" spans="1:43" x14ac:dyDescent="0.2">
      <c r="A264" s="1" t="s">
        <v>407</v>
      </c>
      <c r="B264" s="1" t="s">
        <v>672</v>
      </c>
      <c r="C264" s="1" t="s">
        <v>897</v>
      </c>
      <c r="D264" s="1" t="s">
        <v>1053</v>
      </c>
      <c r="E264" s="3">
        <v>55.477777777777774</v>
      </c>
      <c r="F264" s="3">
        <f t="shared" si="14"/>
        <v>165.69577777777778</v>
      </c>
      <c r="G264" s="3">
        <f>SUM(Table39[[#This Row],[RN Hours Contract (W/ Admin, DON)]], Table39[[#This Row],[LPN Contract Hours (w/ Admin)]], Table39[[#This Row],[CNA/NA/Med Aide Contract Hours]])</f>
        <v>1.6666666666666666E-2</v>
      </c>
      <c r="H264" s="4">
        <f>Table39[[#This Row],[Total Contract Hours]]/Table39[[#This Row],[Total Hours Nurse Staffing]]</f>
        <v>1.0058594666798993E-4</v>
      </c>
      <c r="I264" s="3">
        <f>SUM(Table39[[#This Row],[RN Hours]], Table39[[#This Row],[RN Admin Hours]], Table39[[#This Row],[RN DON Hours]])</f>
        <v>28.940555555555555</v>
      </c>
      <c r="J264" s="3">
        <f t="shared" si="15"/>
        <v>0</v>
      </c>
      <c r="K264" s="4">
        <f>Table39[[#This Row],[RN Hours Contract (W/ Admin, DON)]]/Table39[[#This Row],[RN Hours (w/ Admin, DON)]]</f>
        <v>0</v>
      </c>
      <c r="L264" s="3">
        <v>11.029444444444444</v>
      </c>
      <c r="M264" s="3">
        <v>0</v>
      </c>
      <c r="N264" s="4">
        <f>Table39[[#This Row],[RN Hours Contract]]/Table39[[#This Row],[RN Hours]]</f>
        <v>0</v>
      </c>
      <c r="O264" s="3">
        <v>13.377777777777778</v>
      </c>
      <c r="P264" s="3">
        <v>0</v>
      </c>
      <c r="Q264" s="4">
        <f>Table39[[#This Row],[RN Admin Hours Contract]]/Table39[[#This Row],[RN Admin Hours]]</f>
        <v>0</v>
      </c>
      <c r="R264" s="3">
        <v>4.5333333333333332</v>
      </c>
      <c r="S264" s="3">
        <v>0</v>
      </c>
      <c r="T264" s="4">
        <f>Table39[[#This Row],[RN DON Hours Contract]]/Table39[[#This Row],[RN DON Hours]]</f>
        <v>0</v>
      </c>
      <c r="U264" s="3">
        <f>SUM(Table39[[#This Row],[LPN Hours]], Table39[[#This Row],[LPN Admin Hours]])</f>
        <v>47.404666666666671</v>
      </c>
      <c r="V264" s="3">
        <f>Table39[[#This Row],[LPN Hours Contract]]+Table39[[#This Row],[LPN Admin Hours Contract]]</f>
        <v>0</v>
      </c>
      <c r="W264" s="4">
        <f t="shared" si="16"/>
        <v>0</v>
      </c>
      <c r="X264" s="3">
        <v>46.874111111111112</v>
      </c>
      <c r="Y264" s="3">
        <v>0</v>
      </c>
      <c r="Z264" s="4">
        <f>Table39[[#This Row],[LPN Hours Contract]]/Table39[[#This Row],[LPN Hours]]</f>
        <v>0</v>
      </c>
      <c r="AA264" s="3">
        <v>0.53055555555555556</v>
      </c>
      <c r="AB264" s="3">
        <v>0</v>
      </c>
      <c r="AC264" s="4">
        <f>Table39[[#This Row],[LPN Admin Hours Contract]]/Table39[[#This Row],[LPN Admin Hours]]</f>
        <v>0</v>
      </c>
      <c r="AD264" s="3">
        <f>SUM(Table39[[#This Row],[CNA Hours]], Table39[[#This Row],[NA in Training Hours]], Table39[[#This Row],[Med Aide/Tech Hours]])</f>
        <v>89.350555555555559</v>
      </c>
      <c r="AE264" s="3">
        <f>SUM(Table39[[#This Row],[CNA Hours Contract]], Table39[[#This Row],[NA in Training Hours Contract]], Table39[[#This Row],[Med Aide/Tech Hours Contract]])</f>
        <v>1.6666666666666666E-2</v>
      </c>
      <c r="AF264" s="4">
        <f>Table39[[#This Row],[CNA/NA/Med Aide Contract Hours]]/Table39[[#This Row],[Total CNA, NA in Training, Med Aide/Tech Hours]]</f>
        <v>1.8653120356150243E-4</v>
      </c>
      <c r="AG264" s="3">
        <v>85.853333333333339</v>
      </c>
      <c r="AH264" s="3">
        <v>0</v>
      </c>
      <c r="AI264" s="4">
        <f>Table39[[#This Row],[CNA Hours Contract]]/Table39[[#This Row],[CNA Hours]]</f>
        <v>0</v>
      </c>
      <c r="AJ264" s="3">
        <v>3.4972222222222222</v>
      </c>
      <c r="AK264" s="3">
        <v>1.6666666666666666E-2</v>
      </c>
      <c r="AL264" s="4">
        <f>Table39[[#This Row],[NA in Training Hours Contract]]/Table39[[#This Row],[NA in Training Hours]]</f>
        <v>4.7656870532168383E-3</v>
      </c>
      <c r="AM264" s="3">
        <v>0</v>
      </c>
      <c r="AN264" s="3">
        <v>0</v>
      </c>
      <c r="AO264" s="4">
        <v>0</v>
      </c>
      <c r="AP264" s="1" t="s">
        <v>262</v>
      </c>
      <c r="AQ264" s="1">
        <v>4</v>
      </c>
    </row>
    <row r="265" spans="1:43" x14ac:dyDescent="0.2">
      <c r="A265" s="1" t="s">
        <v>407</v>
      </c>
      <c r="B265" s="1" t="s">
        <v>673</v>
      </c>
      <c r="C265" s="1" t="s">
        <v>977</v>
      </c>
      <c r="D265" s="1" t="s">
        <v>1048</v>
      </c>
      <c r="E265" s="3">
        <v>79.411111111111111</v>
      </c>
      <c r="F265" s="3">
        <f t="shared" si="14"/>
        <v>268.33388888888885</v>
      </c>
      <c r="G265" s="3">
        <f>SUM(Table39[[#This Row],[RN Hours Contract (W/ Admin, DON)]], Table39[[#This Row],[LPN Contract Hours (w/ Admin)]], Table39[[#This Row],[CNA/NA/Med Aide Contract Hours]])</f>
        <v>8.6988888888888898</v>
      </c>
      <c r="H265" s="4">
        <f>Table39[[#This Row],[Total Contract Hours]]/Table39[[#This Row],[Total Hours Nurse Staffing]]</f>
        <v>3.2418152343369901E-2</v>
      </c>
      <c r="I265" s="3">
        <f>SUM(Table39[[#This Row],[RN Hours]], Table39[[#This Row],[RN Admin Hours]], Table39[[#This Row],[RN DON Hours]])</f>
        <v>87.431666666666672</v>
      </c>
      <c r="J265" s="3">
        <f t="shared" si="15"/>
        <v>0</v>
      </c>
      <c r="K265" s="4">
        <f>Table39[[#This Row],[RN Hours Contract (W/ Admin, DON)]]/Table39[[#This Row],[RN Hours (w/ Admin, DON)]]</f>
        <v>0</v>
      </c>
      <c r="L265" s="3">
        <v>61.298333333333339</v>
      </c>
      <c r="M265" s="3">
        <v>0</v>
      </c>
      <c r="N265" s="4">
        <f>Table39[[#This Row],[RN Hours Contract]]/Table39[[#This Row],[RN Hours]]</f>
        <v>0</v>
      </c>
      <c r="O265" s="3">
        <v>15.377777777777778</v>
      </c>
      <c r="P265" s="3">
        <v>0</v>
      </c>
      <c r="Q265" s="4">
        <f>Table39[[#This Row],[RN Admin Hours Contract]]/Table39[[#This Row],[RN Admin Hours]]</f>
        <v>0</v>
      </c>
      <c r="R265" s="3">
        <v>10.755555555555556</v>
      </c>
      <c r="S265" s="3">
        <v>0</v>
      </c>
      <c r="T265" s="4">
        <f>Table39[[#This Row],[RN DON Hours Contract]]/Table39[[#This Row],[RN DON Hours]]</f>
        <v>0</v>
      </c>
      <c r="U265" s="3">
        <f>SUM(Table39[[#This Row],[LPN Hours]], Table39[[#This Row],[LPN Admin Hours]])</f>
        <v>36.913777777777774</v>
      </c>
      <c r="V265" s="3">
        <f>Table39[[#This Row],[LPN Hours Contract]]+Table39[[#This Row],[LPN Admin Hours Contract]]</f>
        <v>5.2360000000000007</v>
      </c>
      <c r="W265" s="4">
        <f t="shared" si="16"/>
        <v>0.14184405702176847</v>
      </c>
      <c r="X265" s="3">
        <v>36.913777777777774</v>
      </c>
      <c r="Y265" s="3">
        <v>5.2360000000000007</v>
      </c>
      <c r="Z265" s="4">
        <f>Table39[[#This Row],[LPN Hours Contract]]/Table39[[#This Row],[LPN Hours]]</f>
        <v>0.14184405702176847</v>
      </c>
      <c r="AA265" s="3">
        <v>0</v>
      </c>
      <c r="AB265" s="3">
        <v>0</v>
      </c>
      <c r="AC265" s="4">
        <v>0</v>
      </c>
      <c r="AD265" s="3">
        <f>SUM(Table39[[#This Row],[CNA Hours]], Table39[[#This Row],[NA in Training Hours]], Table39[[#This Row],[Med Aide/Tech Hours]])</f>
        <v>143.98844444444444</v>
      </c>
      <c r="AE265" s="3">
        <f>SUM(Table39[[#This Row],[CNA Hours Contract]], Table39[[#This Row],[NA in Training Hours Contract]], Table39[[#This Row],[Med Aide/Tech Hours Contract]])</f>
        <v>3.4628888888888887</v>
      </c>
      <c r="AF265" s="4">
        <f>Table39[[#This Row],[CNA/NA/Med Aide Contract Hours]]/Table39[[#This Row],[Total CNA, NA in Training, Med Aide/Tech Hours]]</f>
        <v>2.4049769425941586E-2</v>
      </c>
      <c r="AG265" s="3">
        <v>143.98844444444444</v>
      </c>
      <c r="AH265" s="3">
        <v>3.4628888888888887</v>
      </c>
      <c r="AI265" s="4">
        <f>Table39[[#This Row],[CNA Hours Contract]]/Table39[[#This Row],[CNA Hours]]</f>
        <v>2.4049769425941586E-2</v>
      </c>
      <c r="AJ265" s="3">
        <v>0</v>
      </c>
      <c r="AK265" s="3">
        <v>0</v>
      </c>
      <c r="AL265" s="4">
        <v>0</v>
      </c>
      <c r="AM265" s="3">
        <v>0</v>
      </c>
      <c r="AN265" s="3">
        <v>0</v>
      </c>
      <c r="AO265" s="4">
        <v>0</v>
      </c>
      <c r="AP265" s="1" t="s">
        <v>263</v>
      </c>
      <c r="AQ265" s="1">
        <v>4</v>
      </c>
    </row>
    <row r="266" spans="1:43" x14ac:dyDescent="0.2">
      <c r="A266" s="1" t="s">
        <v>407</v>
      </c>
      <c r="B266" s="1" t="s">
        <v>674</v>
      </c>
      <c r="C266" s="1" t="s">
        <v>978</v>
      </c>
      <c r="D266" s="1" t="s">
        <v>1034</v>
      </c>
      <c r="E266" s="3">
        <v>38.544444444444444</v>
      </c>
      <c r="F266" s="3">
        <f t="shared" si="14"/>
        <v>136.97222222222223</v>
      </c>
      <c r="G266" s="3">
        <f>SUM(Table39[[#This Row],[RN Hours Contract (W/ Admin, DON)]], Table39[[#This Row],[LPN Contract Hours (w/ Admin)]], Table39[[#This Row],[CNA/NA/Med Aide Contract Hours]])</f>
        <v>0</v>
      </c>
      <c r="H266" s="4">
        <f>Table39[[#This Row],[Total Contract Hours]]/Table39[[#This Row],[Total Hours Nurse Staffing]]</f>
        <v>0</v>
      </c>
      <c r="I266" s="3">
        <f>SUM(Table39[[#This Row],[RN Hours]], Table39[[#This Row],[RN Admin Hours]], Table39[[#This Row],[RN DON Hours]])</f>
        <v>16.888888888888889</v>
      </c>
      <c r="J266" s="3">
        <f t="shared" si="15"/>
        <v>0</v>
      </c>
      <c r="K266" s="4">
        <f>Table39[[#This Row],[RN Hours Contract (W/ Admin, DON)]]/Table39[[#This Row],[RN Hours (w/ Admin, DON)]]</f>
        <v>0</v>
      </c>
      <c r="L266" s="3">
        <v>11.28888888888889</v>
      </c>
      <c r="M266" s="3">
        <v>0</v>
      </c>
      <c r="N266" s="4">
        <f>Table39[[#This Row],[RN Hours Contract]]/Table39[[#This Row],[RN Hours]]</f>
        <v>0</v>
      </c>
      <c r="O266" s="3">
        <v>0</v>
      </c>
      <c r="P266" s="3">
        <v>0</v>
      </c>
      <c r="Q266" s="4">
        <v>0</v>
      </c>
      <c r="R266" s="3">
        <v>5.6</v>
      </c>
      <c r="S266" s="3">
        <v>0</v>
      </c>
      <c r="T266" s="4">
        <f>Table39[[#This Row],[RN DON Hours Contract]]/Table39[[#This Row],[RN DON Hours]]</f>
        <v>0</v>
      </c>
      <c r="U266" s="3">
        <f>SUM(Table39[[#This Row],[LPN Hours]], Table39[[#This Row],[LPN Admin Hours]])</f>
        <v>52.802777777777777</v>
      </c>
      <c r="V266" s="3">
        <f>Table39[[#This Row],[LPN Hours Contract]]+Table39[[#This Row],[LPN Admin Hours Contract]]</f>
        <v>0</v>
      </c>
      <c r="W266" s="4">
        <f t="shared" si="16"/>
        <v>0</v>
      </c>
      <c r="X266" s="3">
        <v>47.99722222222222</v>
      </c>
      <c r="Y266" s="3">
        <v>0</v>
      </c>
      <c r="Z266" s="4">
        <f>Table39[[#This Row],[LPN Hours Contract]]/Table39[[#This Row],[LPN Hours]]</f>
        <v>0</v>
      </c>
      <c r="AA266" s="3">
        <v>4.8055555555555554</v>
      </c>
      <c r="AB266" s="3">
        <v>0</v>
      </c>
      <c r="AC266" s="4">
        <f>Table39[[#This Row],[LPN Admin Hours Contract]]/Table39[[#This Row],[LPN Admin Hours]]</f>
        <v>0</v>
      </c>
      <c r="AD266" s="3">
        <f>SUM(Table39[[#This Row],[CNA Hours]], Table39[[#This Row],[NA in Training Hours]], Table39[[#This Row],[Med Aide/Tech Hours]])</f>
        <v>67.280555555555551</v>
      </c>
      <c r="AE266" s="3">
        <f>SUM(Table39[[#This Row],[CNA Hours Contract]], Table39[[#This Row],[NA in Training Hours Contract]], Table39[[#This Row],[Med Aide/Tech Hours Contract]])</f>
        <v>0</v>
      </c>
      <c r="AF266" s="4">
        <f>Table39[[#This Row],[CNA/NA/Med Aide Contract Hours]]/Table39[[#This Row],[Total CNA, NA in Training, Med Aide/Tech Hours]]</f>
        <v>0</v>
      </c>
      <c r="AG266" s="3">
        <v>52.81388888888889</v>
      </c>
      <c r="AH266" s="3">
        <v>0</v>
      </c>
      <c r="AI266" s="4">
        <f>Table39[[#This Row],[CNA Hours Contract]]/Table39[[#This Row],[CNA Hours]]</f>
        <v>0</v>
      </c>
      <c r="AJ266" s="3">
        <v>0</v>
      </c>
      <c r="AK266" s="3">
        <v>0</v>
      </c>
      <c r="AL266" s="4">
        <v>0</v>
      </c>
      <c r="AM266" s="3">
        <v>14.466666666666667</v>
      </c>
      <c r="AN266" s="3">
        <v>0</v>
      </c>
      <c r="AO266" s="4">
        <f>Table39[[#This Row],[Med Aide/Tech Hours Contract]]/Table39[[#This Row],[Med Aide/Tech Hours]]</f>
        <v>0</v>
      </c>
      <c r="AP266" s="1" t="s">
        <v>264</v>
      </c>
      <c r="AQ266" s="1">
        <v>4</v>
      </c>
    </row>
    <row r="267" spans="1:43" x14ac:dyDescent="0.2">
      <c r="A267" s="1" t="s">
        <v>407</v>
      </c>
      <c r="B267" s="1" t="s">
        <v>675</v>
      </c>
      <c r="C267" s="1" t="s">
        <v>945</v>
      </c>
      <c r="D267" s="1" t="s">
        <v>1069</v>
      </c>
      <c r="E267" s="3">
        <v>55.766666666666666</v>
      </c>
      <c r="F267" s="3">
        <f t="shared" si="14"/>
        <v>256.4568888888889</v>
      </c>
      <c r="G267" s="3">
        <f>SUM(Table39[[#This Row],[RN Hours Contract (W/ Admin, DON)]], Table39[[#This Row],[LPN Contract Hours (w/ Admin)]], Table39[[#This Row],[CNA/NA/Med Aide Contract Hours]])</f>
        <v>0</v>
      </c>
      <c r="H267" s="4">
        <f>Table39[[#This Row],[Total Contract Hours]]/Table39[[#This Row],[Total Hours Nurse Staffing]]</f>
        <v>0</v>
      </c>
      <c r="I267" s="3">
        <f>SUM(Table39[[#This Row],[RN Hours]], Table39[[#This Row],[RN Admin Hours]], Table39[[#This Row],[RN DON Hours]])</f>
        <v>33.749444444444443</v>
      </c>
      <c r="J267" s="3">
        <f t="shared" si="15"/>
        <v>0</v>
      </c>
      <c r="K267" s="4">
        <f>Table39[[#This Row],[RN Hours Contract (W/ Admin, DON)]]/Table39[[#This Row],[RN Hours (w/ Admin, DON)]]</f>
        <v>0</v>
      </c>
      <c r="L267" s="3">
        <v>6.9519999999999991</v>
      </c>
      <c r="M267" s="3">
        <v>0</v>
      </c>
      <c r="N267" s="4">
        <f>Table39[[#This Row],[RN Hours Contract]]/Table39[[#This Row],[RN Hours]]</f>
        <v>0</v>
      </c>
      <c r="O267" s="3">
        <v>21.908555555555555</v>
      </c>
      <c r="P267" s="3">
        <v>0</v>
      </c>
      <c r="Q267" s="4">
        <f>Table39[[#This Row],[RN Admin Hours Contract]]/Table39[[#This Row],[RN Admin Hours]]</f>
        <v>0</v>
      </c>
      <c r="R267" s="3">
        <v>4.8888888888888893</v>
      </c>
      <c r="S267" s="3">
        <v>0</v>
      </c>
      <c r="T267" s="4">
        <f>Table39[[#This Row],[RN DON Hours Contract]]/Table39[[#This Row],[RN DON Hours]]</f>
        <v>0</v>
      </c>
      <c r="U267" s="3">
        <f>SUM(Table39[[#This Row],[LPN Hours]], Table39[[#This Row],[LPN Admin Hours]])</f>
        <v>78.63377777777778</v>
      </c>
      <c r="V267" s="3">
        <f>Table39[[#This Row],[LPN Hours Contract]]+Table39[[#This Row],[LPN Admin Hours Contract]]</f>
        <v>0</v>
      </c>
      <c r="W267" s="4">
        <f t="shared" si="16"/>
        <v>0</v>
      </c>
      <c r="X267" s="3">
        <v>69.314444444444447</v>
      </c>
      <c r="Y267" s="3">
        <v>0</v>
      </c>
      <c r="Z267" s="4">
        <f>Table39[[#This Row],[LPN Hours Contract]]/Table39[[#This Row],[LPN Hours]]</f>
        <v>0</v>
      </c>
      <c r="AA267" s="3">
        <v>9.3193333333333328</v>
      </c>
      <c r="AB267" s="3">
        <v>0</v>
      </c>
      <c r="AC267" s="4">
        <f>Table39[[#This Row],[LPN Admin Hours Contract]]/Table39[[#This Row],[LPN Admin Hours]]</f>
        <v>0</v>
      </c>
      <c r="AD267" s="3">
        <f>SUM(Table39[[#This Row],[CNA Hours]], Table39[[#This Row],[NA in Training Hours]], Table39[[#This Row],[Med Aide/Tech Hours]])</f>
        <v>144.07366666666667</v>
      </c>
      <c r="AE267" s="3">
        <f>SUM(Table39[[#This Row],[CNA Hours Contract]], Table39[[#This Row],[NA in Training Hours Contract]], Table39[[#This Row],[Med Aide/Tech Hours Contract]])</f>
        <v>0</v>
      </c>
      <c r="AF267" s="4">
        <f>Table39[[#This Row],[CNA/NA/Med Aide Contract Hours]]/Table39[[#This Row],[Total CNA, NA in Training, Med Aide/Tech Hours]]</f>
        <v>0</v>
      </c>
      <c r="AG267" s="3">
        <v>142.56588888888888</v>
      </c>
      <c r="AH267" s="3">
        <v>0</v>
      </c>
      <c r="AI267" s="4">
        <f>Table39[[#This Row],[CNA Hours Contract]]/Table39[[#This Row],[CNA Hours]]</f>
        <v>0</v>
      </c>
      <c r="AJ267" s="3">
        <v>0</v>
      </c>
      <c r="AK267" s="3">
        <v>0</v>
      </c>
      <c r="AL267" s="4">
        <v>0</v>
      </c>
      <c r="AM267" s="3">
        <v>1.5077777777777777</v>
      </c>
      <c r="AN267" s="3">
        <v>0</v>
      </c>
      <c r="AO267" s="4">
        <f>Table39[[#This Row],[Med Aide/Tech Hours Contract]]/Table39[[#This Row],[Med Aide/Tech Hours]]</f>
        <v>0</v>
      </c>
      <c r="AP267" s="1" t="s">
        <v>265</v>
      </c>
      <c r="AQ267" s="1">
        <v>4</v>
      </c>
    </row>
    <row r="268" spans="1:43" x14ac:dyDescent="0.2">
      <c r="A268" s="1" t="s">
        <v>407</v>
      </c>
      <c r="B268" s="1" t="s">
        <v>676</v>
      </c>
      <c r="C268" s="1" t="s">
        <v>881</v>
      </c>
      <c r="D268" s="1" t="s">
        <v>1061</v>
      </c>
      <c r="E268" s="3">
        <v>31.788888888888888</v>
      </c>
      <c r="F268" s="3">
        <f t="shared" si="14"/>
        <v>113.88533333333334</v>
      </c>
      <c r="G268" s="3">
        <f>SUM(Table39[[#This Row],[RN Hours Contract (W/ Admin, DON)]], Table39[[#This Row],[LPN Contract Hours (w/ Admin)]], Table39[[#This Row],[CNA/NA/Med Aide Contract Hours]])</f>
        <v>12.841666666666667</v>
      </c>
      <c r="H268" s="4">
        <f>Table39[[#This Row],[Total Contract Hours]]/Table39[[#This Row],[Total Hours Nurse Staffing]]</f>
        <v>0.11275961786124054</v>
      </c>
      <c r="I268" s="3">
        <f>SUM(Table39[[#This Row],[RN Hours]], Table39[[#This Row],[RN Admin Hours]], Table39[[#This Row],[RN DON Hours]])</f>
        <v>60.618666666666662</v>
      </c>
      <c r="J268" s="3">
        <f t="shared" si="15"/>
        <v>0</v>
      </c>
      <c r="K268" s="4">
        <f>Table39[[#This Row],[RN Hours Contract (W/ Admin, DON)]]/Table39[[#This Row],[RN Hours (w/ Admin, DON)]]</f>
        <v>0</v>
      </c>
      <c r="L268" s="3">
        <v>44.221444444444444</v>
      </c>
      <c r="M268" s="3">
        <v>0</v>
      </c>
      <c r="N268" s="4">
        <f>Table39[[#This Row],[RN Hours Contract]]/Table39[[#This Row],[RN Hours]]</f>
        <v>0</v>
      </c>
      <c r="O268" s="3">
        <v>11.21111111111111</v>
      </c>
      <c r="P268" s="3">
        <v>0</v>
      </c>
      <c r="Q268" s="4">
        <f>Table39[[#This Row],[RN Admin Hours Contract]]/Table39[[#This Row],[RN Admin Hours]]</f>
        <v>0</v>
      </c>
      <c r="R268" s="3">
        <v>5.1861111111111109</v>
      </c>
      <c r="S268" s="3">
        <v>0</v>
      </c>
      <c r="T268" s="4">
        <f>Table39[[#This Row],[RN DON Hours Contract]]/Table39[[#This Row],[RN DON Hours]]</f>
        <v>0</v>
      </c>
      <c r="U268" s="3">
        <f>SUM(Table39[[#This Row],[LPN Hours]], Table39[[#This Row],[LPN Admin Hours]])</f>
        <v>5.8861111111111111</v>
      </c>
      <c r="V268" s="3">
        <f>Table39[[#This Row],[LPN Hours Contract]]+Table39[[#This Row],[LPN Admin Hours Contract]]</f>
        <v>1.0444444444444445</v>
      </c>
      <c r="W268" s="4">
        <f t="shared" si="16"/>
        <v>0.17744218971212838</v>
      </c>
      <c r="X268" s="3">
        <v>5.8861111111111111</v>
      </c>
      <c r="Y268" s="3">
        <v>1.0444444444444445</v>
      </c>
      <c r="Z268" s="4">
        <f>Table39[[#This Row],[LPN Hours Contract]]/Table39[[#This Row],[LPN Hours]]</f>
        <v>0.17744218971212838</v>
      </c>
      <c r="AA268" s="3">
        <v>0</v>
      </c>
      <c r="AB268" s="3">
        <v>0</v>
      </c>
      <c r="AC268" s="4">
        <v>0</v>
      </c>
      <c r="AD268" s="3">
        <f>SUM(Table39[[#This Row],[CNA Hours]], Table39[[#This Row],[NA in Training Hours]], Table39[[#This Row],[Med Aide/Tech Hours]])</f>
        <v>47.380555555555553</v>
      </c>
      <c r="AE268" s="3">
        <f>SUM(Table39[[#This Row],[CNA Hours Contract]], Table39[[#This Row],[NA in Training Hours Contract]], Table39[[#This Row],[Med Aide/Tech Hours Contract]])</f>
        <v>11.797222222222222</v>
      </c>
      <c r="AF268" s="4">
        <f>Table39[[#This Row],[CNA/NA/Med Aide Contract Hours]]/Table39[[#This Row],[Total CNA, NA in Training, Med Aide/Tech Hours]]</f>
        <v>0.24898868499736182</v>
      </c>
      <c r="AG268" s="3">
        <v>46.37222222222222</v>
      </c>
      <c r="AH268" s="3">
        <v>11.797222222222222</v>
      </c>
      <c r="AI268" s="4">
        <f>Table39[[#This Row],[CNA Hours Contract]]/Table39[[#This Row],[CNA Hours]]</f>
        <v>0.25440277944171563</v>
      </c>
      <c r="AJ268" s="3">
        <v>0</v>
      </c>
      <c r="AK268" s="3">
        <v>0</v>
      </c>
      <c r="AL268" s="4">
        <v>0</v>
      </c>
      <c r="AM268" s="3">
        <v>1.0083333333333333</v>
      </c>
      <c r="AN268" s="3">
        <v>0</v>
      </c>
      <c r="AO268" s="4">
        <f>Table39[[#This Row],[Med Aide/Tech Hours Contract]]/Table39[[#This Row],[Med Aide/Tech Hours]]</f>
        <v>0</v>
      </c>
      <c r="AP268" s="1" t="s">
        <v>266</v>
      </c>
      <c r="AQ268" s="1">
        <v>4</v>
      </c>
    </row>
    <row r="269" spans="1:43" x14ac:dyDescent="0.2">
      <c r="A269" s="1" t="s">
        <v>407</v>
      </c>
      <c r="B269" s="1" t="s">
        <v>677</v>
      </c>
      <c r="C269" s="1" t="s">
        <v>936</v>
      </c>
      <c r="D269" s="1" t="s">
        <v>1077</v>
      </c>
      <c r="E269" s="3">
        <v>46.7</v>
      </c>
      <c r="F269" s="3">
        <f t="shared" si="14"/>
        <v>165.39166666666665</v>
      </c>
      <c r="G269" s="3">
        <f>SUM(Table39[[#This Row],[RN Hours Contract (W/ Admin, DON)]], Table39[[#This Row],[LPN Contract Hours (w/ Admin)]], Table39[[#This Row],[CNA/NA/Med Aide Contract Hours]])</f>
        <v>6.2216666666666676</v>
      </c>
      <c r="H269" s="4">
        <f>Table39[[#This Row],[Total Contract Hours]]/Table39[[#This Row],[Total Hours Nurse Staffing]]</f>
        <v>3.761777598629517E-2</v>
      </c>
      <c r="I269" s="3">
        <f>SUM(Table39[[#This Row],[RN Hours]], Table39[[#This Row],[RN Admin Hours]], Table39[[#This Row],[RN DON Hours]])</f>
        <v>22.076666666666668</v>
      </c>
      <c r="J269" s="3">
        <f t="shared" si="15"/>
        <v>0</v>
      </c>
      <c r="K269" s="4">
        <f>Table39[[#This Row],[RN Hours Contract (W/ Admin, DON)]]/Table39[[#This Row],[RN Hours (w/ Admin, DON)]]</f>
        <v>0</v>
      </c>
      <c r="L269" s="3">
        <v>9.3955555555555552</v>
      </c>
      <c r="M269" s="3">
        <v>0</v>
      </c>
      <c r="N269" s="4">
        <f>Table39[[#This Row],[RN Hours Contract]]/Table39[[#This Row],[RN Hours]]</f>
        <v>0</v>
      </c>
      <c r="O269" s="3">
        <v>6.9288888888888893</v>
      </c>
      <c r="P269" s="3">
        <v>0</v>
      </c>
      <c r="Q269" s="4">
        <f>Table39[[#This Row],[RN Admin Hours Contract]]/Table39[[#This Row],[RN Admin Hours]]</f>
        <v>0</v>
      </c>
      <c r="R269" s="3">
        <v>5.7522222222222217</v>
      </c>
      <c r="S269" s="3">
        <v>0</v>
      </c>
      <c r="T269" s="4">
        <f>Table39[[#This Row],[RN DON Hours Contract]]/Table39[[#This Row],[RN DON Hours]]</f>
        <v>0</v>
      </c>
      <c r="U269" s="3">
        <f>SUM(Table39[[#This Row],[LPN Hours]], Table39[[#This Row],[LPN Admin Hours]])</f>
        <v>31.349444444444444</v>
      </c>
      <c r="V269" s="3">
        <f>Table39[[#This Row],[LPN Hours Contract]]+Table39[[#This Row],[LPN Admin Hours Contract]]</f>
        <v>6.2216666666666676</v>
      </c>
      <c r="W269" s="4">
        <f t="shared" si="16"/>
        <v>0.19846178383455318</v>
      </c>
      <c r="X269" s="3">
        <v>31.349444444444444</v>
      </c>
      <c r="Y269" s="3">
        <v>6.2216666666666676</v>
      </c>
      <c r="Z269" s="4">
        <f>Table39[[#This Row],[LPN Hours Contract]]/Table39[[#This Row],[LPN Hours]]</f>
        <v>0.19846178383455318</v>
      </c>
      <c r="AA269" s="3">
        <v>0</v>
      </c>
      <c r="AB269" s="3">
        <v>0</v>
      </c>
      <c r="AC269" s="4">
        <v>0</v>
      </c>
      <c r="AD269" s="3">
        <f>SUM(Table39[[#This Row],[CNA Hours]], Table39[[#This Row],[NA in Training Hours]], Table39[[#This Row],[Med Aide/Tech Hours]])</f>
        <v>111.96555555555555</v>
      </c>
      <c r="AE269" s="3">
        <f>SUM(Table39[[#This Row],[CNA Hours Contract]], Table39[[#This Row],[NA in Training Hours Contract]], Table39[[#This Row],[Med Aide/Tech Hours Contract]])</f>
        <v>0</v>
      </c>
      <c r="AF269" s="4">
        <f>Table39[[#This Row],[CNA/NA/Med Aide Contract Hours]]/Table39[[#This Row],[Total CNA, NA in Training, Med Aide/Tech Hours]]</f>
        <v>0</v>
      </c>
      <c r="AG269" s="3">
        <v>92.575555555555553</v>
      </c>
      <c r="AH269" s="3">
        <v>0</v>
      </c>
      <c r="AI269" s="4">
        <f>Table39[[#This Row],[CNA Hours Contract]]/Table39[[#This Row],[CNA Hours]]</f>
        <v>0</v>
      </c>
      <c r="AJ269" s="3">
        <v>9.2722222222222292</v>
      </c>
      <c r="AK269" s="3">
        <v>0</v>
      </c>
      <c r="AL269" s="4">
        <f>Table39[[#This Row],[NA in Training Hours Contract]]/Table39[[#This Row],[NA in Training Hours]]</f>
        <v>0</v>
      </c>
      <c r="AM269" s="3">
        <v>10.117777777777775</v>
      </c>
      <c r="AN269" s="3">
        <v>0</v>
      </c>
      <c r="AO269" s="4">
        <f>Table39[[#This Row],[Med Aide/Tech Hours Contract]]/Table39[[#This Row],[Med Aide/Tech Hours]]</f>
        <v>0</v>
      </c>
      <c r="AP269" s="1" t="s">
        <v>267</v>
      </c>
      <c r="AQ269" s="1">
        <v>4</v>
      </c>
    </row>
    <row r="270" spans="1:43" x14ac:dyDescent="0.2">
      <c r="A270" s="1" t="s">
        <v>407</v>
      </c>
      <c r="B270" s="1" t="s">
        <v>678</v>
      </c>
      <c r="C270" s="1" t="s">
        <v>958</v>
      </c>
      <c r="D270" s="1" t="s">
        <v>1010</v>
      </c>
      <c r="E270" s="3">
        <v>73.433333333333337</v>
      </c>
      <c r="F270" s="3">
        <f t="shared" si="14"/>
        <v>352.0361111111111</v>
      </c>
      <c r="G270" s="3">
        <f>SUM(Table39[[#This Row],[RN Hours Contract (W/ Admin, DON)]], Table39[[#This Row],[LPN Contract Hours (w/ Admin)]], Table39[[#This Row],[CNA/NA/Med Aide Contract Hours]])</f>
        <v>2.7333333333333334</v>
      </c>
      <c r="H270" s="4">
        <f>Table39[[#This Row],[Total Contract Hours]]/Table39[[#This Row],[Total Hours Nurse Staffing]]</f>
        <v>7.7643549825223111E-3</v>
      </c>
      <c r="I270" s="3">
        <f>SUM(Table39[[#This Row],[RN Hours]], Table39[[#This Row],[RN Admin Hours]], Table39[[#This Row],[RN DON Hours]])</f>
        <v>93.413888888888891</v>
      </c>
      <c r="J270" s="3">
        <f t="shared" si="15"/>
        <v>2.7333333333333334</v>
      </c>
      <c r="K270" s="4">
        <f>Table39[[#This Row],[RN Hours Contract (W/ Admin, DON)]]/Table39[[#This Row],[RN Hours (w/ Admin, DON)]]</f>
        <v>2.9260459722263522E-2</v>
      </c>
      <c r="L270" s="3">
        <v>86.280555555555551</v>
      </c>
      <c r="M270" s="3">
        <v>2.7333333333333334</v>
      </c>
      <c r="N270" s="4">
        <f>Table39[[#This Row],[RN Hours Contract]]/Table39[[#This Row],[RN Hours]]</f>
        <v>3.1679598209973923E-2</v>
      </c>
      <c r="O270" s="3">
        <v>0</v>
      </c>
      <c r="P270" s="3">
        <v>0</v>
      </c>
      <c r="Q270" s="4">
        <v>0</v>
      </c>
      <c r="R270" s="3">
        <v>7.1333333333333337</v>
      </c>
      <c r="S270" s="3">
        <v>0</v>
      </c>
      <c r="T270" s="4">
        <f>Table39[[#This Row],[RN DON Hours Contract]]/Table39[[#This Row],[RN DON Hours]]</f>
        <v>0</v>
      </c>
      <c r="U270" s="3">
        <f>SUM(Table39[[#This Row],[LPN Hours]], Table39[[#This Row],[LPN Admin Hours]])</f>
        <v>35.055555555555557</v>
      </c>
      <c r="V270" s="3">
        <f>Table39[[#This Row],[LPN Hours Contract]]+Table39[[#This Row],[LPN Admin Hours Contract]]</f>
        <v>0</v>
      </c>
      <c r="W270" s="4">
        <f t="shared" si="16"/>
        <v>0</v>
      </c>
      <c r="X270" s="3">
        <v>35.055555555555557</v>
      </c>
      <c r="Y270" s="3">
        <v>0</v>
      </c>
      <c r="Z270" s="4">
        <f>Table39[[#This Row],[LPN Hours Contract]]/Table39[[#This Row],[LPN Hours]]</f>
        <v>0</v>
      </c>
      <c r="AA270" s="3">
        <v>0</v>
      </c>
      <c r="AB270" s="3">
        <v>0</v>
      </c>
      <c r="AC270" s="4">
        <v>0</v>
      </c>
      <c r="AD270" s="3">
        <f>SUM(Table39[[#This Row],[CNA Hours]], Table39[[#This Row],[NA in Training Hours]], Table39[[#This Row],[Med Aide/Tech Hours]])</f>
        <v>223.56666666666666</v>
      </c>
      <c r="AE270" s="3">
        <f>SUM(Table39[[#This Row],[CNA Hours Contract]], Table39[[#This Row],[NA in Training Hours Contract]], Table39[[#This Row],[Med Aide/Tech Hours Contract]])</f>
        <v>0</v>
      </c>
      <c r="AF270" s="4">
        <f>Table39[[#This Row],[CNA/NA/Med Aide Contract Hours]]/Table39[[#This Row],[Total CNA, NA in Training, Med Aide/Tech Hours]]</f>
        <v>0</v>
      </c>
      <c r="AG270" s="3">
        <v>209.15555555555557</v>
      </c>
      <c r="AH270" s="3">
        <v>0</v>
      </c>
      <c r="AI270" s="4">
        <f>Table39[[#This Row],[CNA Hours Contract]]/Table39[[#This Row],[CNA Hours]]</f>
        <v>0</v>
      </c>
      <c r="AJ270" s="3">
        <v>0</v>
      </c>
      <c r="AK270" s="3">
        <v>0</v>
      </c>
      <c r="AL270" s="4">
        <v>0</v>
      </c>
      <c r="AM270" s="3">
        <v>14.411111111111111</v>
      </c>
      <c r="AN270" s="3">
        <v>0</v>
      </c>
      <c r="AO270" s="4">
        <f>Table39[[#This Row],[Med Aide/Tech Hours Contract]]/Table39[[#This Row],[Med Aide/Tech Hours]]</f>
        <v>0</v>
      </c>
      <c r="AP270" s="1" t="s">
        <v>268</v>
      </c>
      <c r="AQ270" s="1">
        <v>4</v>
      </c>
    </row>
    <row r="271" spans="1:43" x14ac:dyDescent="0.2">
      <c r="A271" s="1" t="s">
        <v>407</v>
      </c>
      <c r="B271" s="1" t="s">
        <v>679</v>
      </c>
      <c r="C271" s="1" t="s">
        <v>975</v>
      </c>
      <c r="D271" s="1" t="s">
        <v>1030</v>
      </c>
      <c r="E271" s="3">
        <v>105.27777777777777</v>
      </c>
      <c r="F271" s="3">
        <f t="shared" si="14"/>
        <v>359.37499999999994</v>
      </c>
      <c r="G271" s="3">
        <f>SUM(Table39[[#This Row],[RN Hours Contract (W/ Admin, DON)]], Table39[[#This Row],[LPN Contract Hours (w/ Admin)]], Table39[[#This Row],[CNA/NA/Med Aide Contract Hours]])</f>
        <v>1.3333333333333333</v>
      </c>
      <c r="H271" s="4">
        <f>Table39[[#This Row],[Total Contract Hours]]/Table39[[#This Row],[Total Hours Nurse Staffing]]</f>
        <v>3.7101449275362321E-3</v>
      </c>
      <c r="I271" s="3">
        <f>SUM(Table39[[#This Row],[RN Hours]], Table39[[#This Row],[RN Admin Hours]], Table39[[#This Row],[RN DON Hours]])</f>
        <v>78.957555555555544</v>
      </c>
      <c r="J271" s="3">
        <f t="shared" si="15"/>
        <v>1.3333333333333333</v>
      </c>
      <c r="K271" s="4">
        <f>Table39[[#This Row],[RN Hours Contract (W/ Admin, DON)]]/Table39[[#This Row],[RN Hours (w/ Admin, DON)]]</f>
        <v>1.6886709877880945E-2</v>
      </c>
      <c r="L271" s="3">
        <v>52.129222222222225</v>
      </c>
      <c r="M271" s="3">
        <v>0</v>
      </c>
      <c r="N271" s="4">
        <f>Table39[[#This Row],[RN Hours Contract]]/Table39[[#This Row],[RN Hours]]</f>
        <v>0</v>
      </c>
      <c r="O271" s="3">
        <v>20.65</v>
      </c>
      <c r="P271" s="3">
        <v>1.3333333333333333</v>
      </c>
      <c r="Q271" s="4">
        <f>Table39[[#This Row],[RN Admin Hours Contract]]/Table39[[#This Row],[RN Admin Hours]]</f>
        <v>6.4568200161420508E-2</v>
      </c>
      <c r="R271" s="3">
        <v>6.1783333333333328</v>
      </c>
      <c r="S271" s="3">
        <v>0</v>
      </c>
      <c r="T271" s="4">
        <f>Table39[[#This Row],[RN DON Hours Contract]]/Table39[[#This Row],[RN DON Hours]]</f>
        <v>0</v>
      </c>
      <c r="U271" s="3">
        <f>SUM(Table39[[#This Row],[LPN Hours]], Table39[[#This Row],[LPN Admin Hours]])</f>
        <v>34.709222222222223</v>
      </c>
      <c r="V271" s="3">
        <f>Table39[[#This Row],[LPN Hours Contract]]+Table39[[#This Row],[LPN Admin Hours Contract]]</f>
        <v>0</v>
      </c>
      <c r="W271" s="4">
        <f t="shared" si="16"/>
        <v>0</v>
      </c>
      <c r="X271" s="3">
        <v>34.709222222222223</v>
      </c>
      <c r="Y271" s="3">
        <v>0</v>
      </c>
      <c r="Z271" s="4">
        <f>Table39[[#This Row],[LPN Hours Contract]]/Table39[[#This Row],[LPN Hours]]</f>
        <v>0</v>
      </c>
      <c r="AA271" s="3">
        <v>0</v>
      </c>
      <c r="AB271" s="3">
        <v>0</v>
      </c>
      <c r="AC271" s="4">
        <v>0</v>
      </c>
      <c r="AD271" s="3">
        <f>SUM(Table39[[#This Row],[CNA Hours]], Table39[[#This Row],[NA in Training Hours]], Table39[[#This Row],[Med Aide/Tech Hours]])</f>
        <v>245.70822222222219</v>
      </c>
      <c r="AE271" s="3">
        <f>SUM(Table39[[#This Row],[CNA Hours Contract]], Table39[[#This Row],[NA in Training Hours Contract]], Table39[[#This Row],[Med Aide/Tech Hours Contract]])</f>
        <v>0</v>
      </c>
      <c r="AF271" s="4">
        <f>Table39[[#This Row],[CNA/NA/Med Aide Contract Hours]]/Table39[[#This Row],[Total CNA, NA in Training, Med Aide/Tech Hours]]</f>
        <v>0</v>
      </c>
      <c r="AG271" s="3">
        <v>234.31144444444442</v>
      </c>
      <c r="AH271" s="3">
        <v>0</v>
      </c>
      <c r="AI271" s="4">
        <f>Table39[[#This Row],[CNA Hours Contract]]/Table39[[#This Row],[CNA Hours]]</f>
        <v>0</v>
      </c>
      <c r="AJ271" s="3">
        <v>0.69844444444444453</v>
      </c>
      <c r="AK271" s="3">
        <v>0</v>
      </c>
      <c r="AL271" s="4">
        <f>Table39[[#This Row],[NA in Training Hours Contract]]/Table39[[#This Row],[NA in Training Hours]]</f>
        <v>0</v>
      </c>
      <c r="AM271" s="3">
        <v>10.698333333333331</v>
      </c>
      <c r="AN271" s="3">
        <v>0</v>
      </c>
      <c r="AO271" s="4">
        <f>Table39[[#This Row],[Med Aide/Tech Hours Contract]]/Table39[[#This Row],[Med Aide/Tech Hours]]</f>
        <v>0</v>
      </c>
      <c r="AP271" s="1" t="s">
        <v>269</v>
      </c>
      <c r="AQ271" s="1">
        <v>4</v>
      </c>
    </row>
    <row r="272" spans="1:43" x14ac:dyDescent="0.2">
      <c r="A272" s="1" t="s">
        <v>407</v>
      </c>
      <c r="B272" s="1" t="s">
        <v>680</v>
      </c>
      <c r="C272" s="1" t="s">
        <v>979</v>
      </c>
      <c r="D272" s="1" t="s">
        <v>1047</v>
      </c>
      <c r="E272" s="3">
        <v>87.37777777777778</v>
      </c>
      <c r="F272" s="3">
        <f t="shared" si="14"/>
        <v>323.95177777777781</v>
      </c>
      <c r="G272" s="3">
        <f>SUM(Table39[[#This Row],[RN Hours Contract (W/ Admin, DON)]], Table39[[#This Row],[LPN Contract Hours (w/ Admin)]], Table39[[#This Row],[CNA/NA/Med Aide Contract Hours]])</f>
        <v>126.27622222222224</v>
      </c>
      <c r="H272" s="4">
        <f>Table39[[#This Row],[Total Contract Hours]]/Table39[[#This Row],[Total Hours Nurse Staffing]]</f>
        <v>0.38979944202943789</v>
      </c>
      <c r="I272" s="3">
        <f>SUM(Table39[[#This Row],[RN Hours]], Table39[[#This Row],[RN Admin Hours]], Table39[[#This Row],[RN DON Hours]])</f>
        <v>45.803666666666665</v>
      </c>
      <c r="J272" s="3">
        <f t="shared" si="15"/>
        <v>1.052111111111111</v>
      </c>
      <c r="K272" s="4">
        <f>Table39[[#This Row],[RN Hours Contract (W/ Admin, DON)]]/Table39[[#This Row],[RN Hours (w/ Admin, DON)]]</f>
        <v>2.2970019382242565E-2</v>
      </c>
      <c r="L272" s="3">
        <v>28.984222222222222</v>
      </c>
      <c r="M272" s="3">
        <v>1.052111111111111</v>
      </c>
      <c r="N272" s="4">
        <f>Table39[[#This Row],[RN Hours Contract]]/Table39[[#This Row],[RN Hours]]</f>
        <v>3.6299442608622313E-2</v>
      </c>
      <c r="O272" s="3">
        <v>11.130555555555556</v>
      </c>
      <c r="P272" s="3">
        <v>0</v>
      </c>
      <c r="Q272" s="4">
        <f>Table39[[#This Row],[RN Admin Hours Contract]]/Table39[[#This Row],[RN Admin Hours]]</f>
        <v>0</v>
      </c>
      <c r="R272" s="3">
        <v>5.6888888888888891</v>
      </c>
      <c r="S272" s="3">
        <v>0</v>
      </c>
      <c r="T272" s="4">
        <f>Table39[[#This Row],[RN DON Hours Contract]]/Table39[[#This Row],[RN DON Hours]]</f>
        <v>0</v>
      </c>
      <c r="U272" s="3">
        <f>SUM(Table39[[#This Row],[LPN Hours]], Table39[[#This Row],[LPN Admin Hours]])</f>
        <v>99.48233333333333</v>
      </c>
      <c r="V272" s="3">
        <f>Table39[[#This Row],[LPN Hours Contract]]+Table39[[#This Row],[LPN Admin Hours Contract]]</f>
        <v>29.52088888888888</v>
      </c>
      <c r="W272" s="4">
        <f t="shared" si="16"/>
        <v>0.29674503904099103</v>
      </c>
      <c r="X272" s="3">
        <v>92.035222222222217</v>
      </c>
      <c r="Y272" s="3">
        <v>29.52088888888888</v>
      </c>
      <c r="Z272" s="4">
        <f>Table39[[#This Row],[LPN Hours Contract]]/Table39[[#This Row],[LPN Hours]]</f>
        <v>0.32075642537820659</v>
      </c>
      <c r="AA272" s="3">
        <v>7.4471111111111128</v>
      </c>
      <c r="AB272" s="3">
        <v>0</v>
      </c>
      <c r="AC272" s="4">
        <f>Table39[[#This Row],[LPN Admin Hours Contract]]/Table39[[#This Row],[LPN Admin Hours]]</f>
        <v>0</v>
      </c>
      <c r="AD272" s="3">
        <f>SUM(Table39[[#This Row],[CNA Hours]], Table39[[#This Row],[NA in Training Hours]], Table39[[#This Row],[Med Aide/Tech Hours]])</f>
        <v>178.66577777777778</v>
      </c>
      <c r="AE272" s="3">
        <f>SUM(Table39[[#This Row],[CNA Hours Contract]], Table39[[#This Row],[NA in Training Hours Contract]], Table39[[#This Row],[Med Aide/Tech Hours Contract]])</f>
        <v>95.703222222222252</v>
      </c>
      <c r="AF272" s="4">
        <f>Table39[[#This Row],[CNA/NA/Med Aide Contract Hours]]/Table39[[#This Row],[Total CNA, NA in Training, Med Aide/Tech Hours]]</f>
        <v>0.53565502813446852</v>
      </c>
      <c r="AG272" s="3">
        <v>167.80133333333333</v>
      </c>
      <c r="AH272" s="3">
        <v>95.703222222222252</v>
      </c>
      <c r="AI272" s="4">
        <f>Table39[[#This Row],[CNA Hours Contract]]/Table39[[#This Row],[CNA Hours]]</f>
        <v>0.57033648256006464</v>
      </c>
      <c r="AJ272" s="3">
        <v>10.864444444444445</v>
      </c>
      <c r="AK272" s="3">
        <v>0</v>
      </c>
      <c r="AL272" s="4">
        <f>Table39[[#This Row],[NA in Training Hours Contract]]/Table39[[#This Row],[NA in Training Hours]]</f>
        <v>0</v>
      </c>
      <c r="AM272" s="3">
        <v>0</v>
      </c>
      <c r="AN272" s="3">
        <v>0</v>
      </c>
      <c r="AO272" s="4">
        <v>0</v>
      </c>
      <c r="AP272" s="1" t="s">
        <v>270</v>
      </c>
      <c r="AQ272" s="1">
        <v>4</v>
      </c>
    </row>
    <row r="273" spans="1:43" x14ac:dyDescent="0.2">
      <c r="A273" s="1" t="s">
        <v>407</v>
      </c>
      <c r="B273" s="1" t="s">
        <v>681</v>
      </c>
      <c r="C273" s="1" t="s">
        <v>833</v>
      </c>
      <c r="D273" s="1" t="s">
        <v>1101</v>
      </c>
      <c r="E273" s="3">
        <v>38.12222222222222</v>
      </c>
      <c r="F273" s="3">
        <f t="shared" si="14"/>
        <v>125.32888888888888</v>
      </c>
      <c r="G273" s="3">
        <f>SUM(Table39[[#This Row],[RN Hours Contract (W/ Admin, DON)]], Table39[[#This Row],[LPN Contract Hours (w/ Admin)]], Table39[[#This Row],[CNA/NA/Med Aide Contract Hours]])</f>
        <v>0</v>
      </c>
      <c r="H273" s="4">
        <f>Table39[[#This Row],[Total Contract Hours]]/Table39[[#This Row],[Total Hours Nurse Staffing]]</f>
        <v>0</v>
      </c>
      <c r="I273" s="3">
        <f>SUM(Table39[[#This Row],[RN Hours]], Table39[[#This Row],[RN Admin Hours]], Table39[[#This Row],[RN DON Hours]])</f>
        <v>18.54</v>
      </c>
      <c r="J273" s="3">
        <f t="shared" si="15"/>
        <v>0</v>
      </c>
      <c r="K273" s="4">
        <f>Table39[[#This Row],[RN Hours Contract (W/ Admin, DON)]]/Table39[[#This Row],[RN Hours (w/ Admin, DON)]]</f>
        <v>0</v>
      </c>
      <c r="L273" s="3">
        <v>10.442222222222222</v>
      </c>
      <c r="M273" s="3">
        <v>0</v>
      </c>
      <c r="N273" s="4">
        <f>Table39[[#This Row],[RN Hours Contract]]/Table39[[#This Row],[RN Hours]]</f>
        <v>0</v>
      </c>
      <c r="O273" s="3">
        <v>2.9144444444444444</v>
      </c>
      <c r="P273" s="3">
        <v>0</v>
      </c>
      <c r="Q273" s="4">
        <f>Table39[[#This Row],[RN Admin Hours Contract]]/Table39[[#This Row],[RN Admin Hours]]</f>
        <v>0</v>
      </c>
      <c r="R273" s="3">
        <v>5.1833333333333336</v>
      </c>
      <c r="S273" s="3">
        <v>0</v>
      </c>
      <c r="T273" s="4">
        <f>Table39[[#This Row],[RN DON Hours Contract]]/Table39[[#This Row],[RN DON Hours]]</f>
        <v>0</v>
      </c>
      <c r="U273" s="3">
        <f>SUM(Table39[[#This Row],[LPN Hours]], Table39[[#This Row],[LPN Admin Hours]])</f>
        <v>46.051111111111112</v>
      </c>
      <c r="V273" s="3">
        <f>Table39[[#This Row],[LPN Hours Contract]]+Table39[[#This Row],[LPN Admin Hours Contract]]</f>
        <v>0</v>
      </c>
      <c r="W273" s="4">
        <f t="shared" si="16"/>
        <v>0</v>
      </c>
      <c r="X273" s="3">
        <v>46.051111111111112</v>
      </c>
      <c r="Y273" s="3">
        <v>0</v>
      </c>
      <c r="Z273" s="4">
        <f>Table39[[#This Row],[LPN Hours Contract]]/Table39[[#This Row],[LPN Hours]]</f>
        <v>0</v>
      </c>
      <c r="AA273" s="3">
        <v>0</v>
      </c>
      <c r="AB273" s="3">
        <v>0</v>
      </c>
      <c r="AC273" s="4">
        <v>0</v>
      </c>
      <c r="AD273" s="3">
        <f>SUM(Table39[[#This Row],[CNA Hours]], Table39[[#This Row],[NA in Training Hours]], Table39[[#This Row],[Med Aide/Tech Hours]])</f>
        <v>60.737777777777779</v>
      </c>
      <c r="AE273" s="3">
        <f>SUM(Table39[[#This Row],[CNA Hours Contract]], Table39[[#This Row],[NA in Training Hours Contract]], Table39[[#This Row],[Med Aide/Tech Hours Contract]])</f>
        <v>0</v>
      </c>
      <c r="AF273" s="4">
        <f>Table39[[#This Row],[CNA/NA/Med Aide Contract Hours]]/Table39[[#This Row],[Total CNA, NA in Training, Med Aide/Tech Hours]]</f>
        <v>0</v>
      </c>
      <c r="AG273" s="3">
        <v>56.884444444444448</v>
      </c>
      <c r="AH273" s="3">
        <v>0</v>
      </c>
      <c r="AI273" s="4">
        <f>Table39[[#This Row],[CNA Hours Contract]]/Table39[[#This Row],[CNA Hours]]</f>
        <v>0</v>
      </c>
      <c r="AJ273" s="3">
        <v>0</v>
      </c>
      <c r="AK273" s="3">
        <v>0</v>
      </c>
      <c r="AL273" s="4">
        <v>0</v>
      </c>
      <c r="AM273" s="3">
        <v>3.8533333333333317</v>
      </c>
      <c r="AN273" s="3">
        <v>0</v>
      </c>
      <c r="AO273" s="4">
        <f>Table39[[#This Row],[Med Aide/Tech Hours Contract]]/Table39[[#This Row],[Med Aide/Tech Hours]]</f>
        <v>0</v>
      </c>
      <c r="AP273" s="1" t="s">
        <v>271</v>
      </c>
      <c r="AQ273" s="1">
        <v>4</v>
      </c>
    </row>
    <row r="274" spans="1:43" x14ac:dyDescent="0.2">
      <c r="A274" s="1" t="s">
        <v>407</v>
      </c>
      <c r="B274" s="1" t="s">
        <v>682</v>
      </c>
      <c r="C274" s="1" t="s">
        <v>873</v>
      </c>
      <c r="D274" s="1" t="s">
        <v>1046</v>
      </c>
      <c r="E274" s="3">
        <v>80.455555555555549</v>
      </c>
      <c r="F274" s="3">
        <f t="shared" si="14"/>
        <v>236.38422222222223</v>
      </c>
      <c r="G274" s="3">
        <f>SUM(Table39[[#This Row],[RN Hours Contract (W/ Admin, DON)]], Table39[[#This Row],[LPN Contract Hours (w/ Admin)]], Table39[[#This Row],[CNA/NA/Med Aide Contract Hours]])</f>
        <v>3.5182222222222226</v>
      </c>
      <c r="H274" s="4">
        <f>Table39[[#This Row],[Total Contract Hours]]/Table39[[#This Row],[Total Hours Nurse Staffing]]</f>
        <v>1.488349006184846E-2</v>
      </c>
      <c r="I274" s="3">
        <f>SUM(Table39[[#This Row],[RN Hours]], Table39[[#This Row],[RN Admin Hours]], Table39[[#This Row],[RN DON Hours]])</f>
        <v>48.88955555555556</v>
      </c>
      <c r="J274" s="3">
        <f t="shared" si="15"/>
        <v>0.12777777777777777</v>
      </c>
      <c r="K274" s="4">
        <f>Table39[[#This Row],[RN Hours Contract (W/ Admin, DON)]]/Table39[[#This Row],[RN Hours (w/ Admin, DON)]]</f>
        <v>2.6136007236264957E-3</v>
      </c>
      <c r="L274" s="3">
        <v>26.624555555555556</v>
      </c>
      <c r="M274" s="3">
        <v>0.12777777777777777</v>
      </c>
      <c r="N274" s="4">
        <f>Table39[[#This Row],[RN Hours Contract]]/Table39[[#This Row],[RN Hours]]</f>
        <v>4.7992454751461678E-3</v>
      </c>
      <c r="O274" s="3">
        <v>16.163888888888888</v>
      </c>
      <c r="P274" s="3">
        <v>0</v>
      </c>
      <c r="Q274" s="4">
        <f>Table39[[#This Row],[RN Admin Hours Contract]]/Table39[[#This Row],[RN Admin Hours]]</f>
        <v>0</v>
      </c>
      <c r="R274" s="3">
        <v>6.1011111111111127</v>
      </c>
      <c r="S274" s="3">
        <v>0</v>
      </c>
      <c r="T274" s="4">
        <f>Table39[[#This Row],[RN DON Hours Contract]]/Table39[[#This Row],[RN DON Hours]]</f>
        <v>0</v>
      </c>
      <c r="U274" s="3">
        <f>SUM(Table39[[#This Row],[LPN Hours]], Table39[[#This Row],[LPN Admin Hours]])</f>
        <v>60.907777777777781</v>
      </c>
      <c r="V274" s="3">
        <f>Table39[[#This Row],[LPN Hours Contract]]+Table39[[#This Row],[LPN Admin Hours Contract]]</f>
        <v>1.0078888888888891</v>
      </c>
      <c r="W274" s="4">
        <f t="shared" si="16"/>
        <v>1.6547786270682454E-2</v>
      </c>
      <c r="X274" s="3">
        <v>54.88666666666667</v>
      </c>
      <c r="Y274" s="3">
        <v>1.0078888888888891</v>
      </c>
      <c r="Z274" s="4">
        <f>Table39[[#This Row],[LPN Hours Contract]]/Table39[[#This Row],[LPN Hours]]</f>
        <v>1.836309162314264E-2</v>
      </c>
      <c r="AA274" s="3">
        <v>6.0211111111111109</v>
      </c>
      <c r="AB274" s="3">
        <v>0</v>
      </c>
      <c r="AC274" s="4">
        <f>Table39[[#This Row],[LPN Admin Hours Contract]]/Table39[[#This Row],[LPN Admin Hours]]</f>
        <v>0</v>
      </c>
      <c r="AD274" s="3">
        <f>SUM(Table39[[#This Row],[CNA Hours]], Table39[[#This Row],[NA in Training Hours]], Table39[[#This Row],[Med Aide/Tech Hours]])</f>
        <v>126.58688888888889</v>
      </c>
      <c r="AE274" s="3">
        <f>SUM(Table39[[#This Row],[CNA Hours Contract]], Table39[[#This Row],[NA in Training Hours Contract]], Table39[[#This Row],[Med Aide/Tech Hours Contract]])</f>
        <v>2.3825555555555558</v>
      </c>
      <c r="AF274" s="4">
        <f>Table39[[#This Row],[CNA/NA/Med Aide Contract Hours]]/Table39[[#This Row],[Total CNA, NA in Training, Med Aide/Tech Hours]]</f>
        <v>1.8821503367910667E-2</v>
      </c>
      <c r="AG274" s="3">
        <v>121.04766666666667</v>
      </c>
      <c r="AH274" s="3">
        <v>2.3825555555555558</v>
      </c>
      <c r="AI274" s="4">
        <f>Table39[[#This Row],[CNA Hours Contract]]/Table39[[#This Row],[CNA Hours]]</f>
        <v>1.968278795589249E-2</v>
      </c>
      <c r="AJ274" s="3">
        <v>5.5392222222222234</v>
      </c>
      <c r="AK274" s="3">
        <v>0</v>
      </c>
      <c r="AL274" s="4">
        <f>Table39[[#This Row],[NA in Training Hours Contract]]/Table39[[#This Row],[NA in Training Hours]]</f>
        <v>0</v>
      </c>
      <c r="AM274" s="3">
        <v>0</v>
      </c>
      <c r="AN274" s="3">
        <v>0</v>
      </c>
      <c r="AO274" s="4">
        <v>0</v>
      </c>
      <c r="AP274" s="1" t="s">
        <v>272</v>
      </c>
      <c r="AQ274" s="1">
        <v>4</v>
      </c>
    </row>
    <row r="275" spans="1:43" x14ac:dyDescent="0.2">
      <c r="A275" s="1" t="s">
        <v>407</v>
      </c>
      <c r="B275" s="1" t="s">
        <v>683</v>
      </c>
      <c r="C275" s="1" t="s">
        <v>980</v>
      </c>
      <c r="D275" s="1" t="s">
        <v>1103</v>
      </c>
      <c r="E275" s="3">
        <v>43.766666666666666</v>
      </c>
      <c r="F275" s="3">
        <f t="shared" si="14"/>
        <v>143.57655555555556</v>
      </c>
      <c r="G275" s="3">
        <f>SUM(Table39[[#This Row],[RN Hours Contract (W/ Admin, DON)]], Table39[[#This Row],[LPN Contract Hours (w/ Admin)]], Table39[[#This Row],[CNA/NA/Med Aide Contract Hours]])</f>
        <v>31.769111111111108</v>
      </c>
      <c r="H275" s="4">
        <f>Table39[[#This Row],[Total Contract Hours]]/Table39[[#This Row],[Total Hours Nurse Staffing]]</f>
        <v>0.22126948921558687</v>
      </c>
      <c r="I275" s="3">
        <f>SUM(Table39[[#This Row],[RN Hours]], Table39[[#This Row],[RN Admin Hours]], Table39[[#This Row],[RN DON Hours]])</f>
        <v>13.329555555555556</v>
      </c>
      <c r="J275" s="3">
        <f t="shared" si="15"/>
        <v>1.2222222222222223</v>
      </c>
      <c r="K275" s="4">
        <f>Table39[[#This Row],[RN Hours Contract (W/ Admin, DON)]]/Table39[[#This Row],[RN Hours (w/ Admin, DON)]]</f>
        <v>9.1692646249770776E-2</v>
      </c>
      <c r="L275" s="3">
        <v>1.7628888888888889</v>
      </c>
      <c r="M275" s="3">
        <v>1.2222222222222223</v>
      </c>
      <c r="N275" s="4">
        <f>Table39[[#This Row],[RN Hours Contract]]/Table39[[#This Row],[RN Hours]]</f>
        <v>0.69330644144711961</v>
      </c>
      <c r="O275" s="3">
        <v>5.8777777777777782</v>
      </c>
      <c r="P275" s="3">
        <v>0</v>
      </c>
      <c r="Q275" s="4">
        <f>Table39[[#This Row],[RN Admin Hours Contract]]/Table39[[#This Row],[RN Admin Hours]]</f>
        <v>0</v>
      </c>
      <c r="R275" s="3">
        <v>5.6888888888888891</v>
      </c>
      <c r="S275" s="3">
        <v>0</v>
      </c>
      <c r="T275" s="4">
        <f>Table39[[#This Row],[RN DON Hours Contract]]/Table39[[#This Row],[RN DON Hours]]</f>
        <v>0</v>
      </c>
      <c r="U275" s="3">
        <f>SUM(Table39[[#This Row],[LPN Hours]], Table39[[#This Row],[LPN Admin Hours]])</f>
        <v>35.710444444444448</v>
      </c>
      <c r="V275" s="3">
        <f>Table39[[#This Row],[LPN Hours Contract]]+Table39[[#This Row],[LPN Admin Hours Contract]]</f>
        <v>3.4</v>
      </c>
      <c r="W275" s="4">
        <f t="shared" si="16"/>
        <v>9.5210240390299739E-2</v>
      </c>
      <c r="X275" s="3">
        <v>35.710444444444448</v>
      </c>
      <c r="Y275" s="3">
        <v>3.4</v>
      </c>
      <c r="Z275" s="4">
        <f>Table39[[#This Row],[LPN Hours Contract]]/Table39[[#This Row],[LPN Hours]]</f>
        <v>9.5210240390299739E-2</v>
      </c>
      <c r="AA275" s="3">
        <v>0</v>
      </c>
      <c r="AB275" s="3">
        <v>0</v>
      </c>
      <c r="AC275" s="4">
        <v>0</v>
      </c>
      <c r="AD275" s="3">
        <f>SUM(Table39[[#This Row],[CNA Hours]], Table39[[#This Row],[NA in Training Hours]], Table39[[#This Row],[Med Aide/Tech Hours]])</f>
        <v>94.536555555555566</v>
      </c>
      <c r="AE275" s="3">
        <f>SUM(Table39[[#This Row],[CNA Hours Contract]], Table39[[#This Row],[NA in Training Hours Contract]], Table39[[#This Row],[Med Aide/Tech Hours Contract]])</f>
        <v>27.146888888888888</v>
      </c>
      <c r="AF275" s="4">
        <f>Table39[[#This Row],[CNA/NA/Med Aide Contract Hours]]/Table39[[#This Row],[Total CNA, NA in Training, Med Aide/Tech Hours]]</f>
        <v>0.2871575839563531</v>
      </c>
      <c r="AG275" s="3">
        <v>79.077444444444453</v>
      </c>
      <c r="AH275" s="3">
        <v>27.146888888888888</v>
      </c>
      <c r="AI275" s="4">
        <f>Table39[[#This Row],[CNA Hours Contract]]/Table39[[#This Row],[CNA Hours]]</f>
        <v>0.34329496962892914</v>
      </c>
      <c r="AJ275" s="3">
        <v>0</v>
      </c>
      <c r="AK275" s="3">
        <v>0</v>
      </c>
      <c r="AL275" s="4">
        <v>0</v>
      </c>
      <c r="AM275" s="3">
        <v>15.45911111111111</v>
      </c>
      <c r="AN275" s="3">
        <v>0</v>
      </c>
      <c r="AO275" s="4">
        <f>Table39[[#This Row],[Med Aide/Tech Hours Contract]]/Table39[[#This Row],[Med Aide/Tech Hours]]</f>
        <v>0</v>
      </c>
      <c r="AP275" s="1" t="s">
        <v>273</v>
      </c>
      <c r="AQ275" s="1">
        <v>4</v>
      </c>
    </row>
    <row r="276" spans="1:43" x14ac:dyDescent="0.2">
      <c r="A276" s="1" t="s">
        <v>407</v>
      </c>
      <c r="B276" s="1" t="s">
        <v>684</v>
      </c>
      <c r="C276" s="1" t="s">
        <v>981</v>
      </c>
      <c r="D276" s="1" t="s">
        <v>1104</v>
      </c>
      <c r="E276" s="3">
        <v>25.044444444444444</v>
      </c>
      <c r="F276" s="3">
        <f t="shared" si="14"/>
        <v>109.37555555555556</v>
      </c>
      <c r="G276" s="3">
        <f>SUM(Table39[[#This Row],[RN Hours Contract (W/ Admin, DON)]], Table39[[#This Row],[LPN Contract Hours (w/ Admin)]], Table39[[#This Row],[CNA/NA/Med Aide Contract Hours]])</f>
        <v>11.916666666666666</v>
      </c>
      <c r="H276" s="4">
        <f>Table39[[#This Row],[Total Contract Hours]]/Table39[[#This Row],[Total Hours Nurse Staffing]]</f>
        <v>0.10895182754627276</v>
      </c>
      <c r="I276" s="3">
        <f>SUM(Table39[[#This Row],[RN Hours]], Table39[[#This Row],[RN Admin Hours]], Table39[[#This Row],[RN DON Hours]])</f>
        <v>12.481111111111112</v>
      </c>
      <c r="J276" s="3">
        <f t="shared" si="15"/>
        <v>0</v>
      </c>
      <c r="K276" s="4">
        <f>Table39[[#This Row],[RN Hours Contract (W/ Admin, DON)]]/Table39[[#This Row],[RN Hours (w/ Admin, DON)]]</f>
        <v>0</v>
      </c>
      <c r="L276" s="3">
        <v>7.6477777777777769</v>
      </c>
      <c r="M276" s="3">
        <v>0</v>
      </c>
      <c r="N276" s="4">
        <f>Table39[[#This Row],[RN Hours Contract]]/Table39[[#This Row],[RN Hours]]</f>
        <v>0</v>
      </c>
      <c r="O276" s="3">
        <v>0</v>
      </c>
      <c r="P276" s="3">
        <v>0</v>
      </c>
      <c r="Q276" s="4">
        <v>0</v>
      </c>
      <c r="R276" s="3">
        <v>4.8333333333333339</v>
      </c>
      <c r="S276" s="3">
        <v>0</v>
      </c>
      <c r="T276" s="4">
        <f>Table39[[#This Row],[RN DON Hours Contract]]/Table39[[#This Row],[RN DON Hours]]</f>
        <v>0</v>
      </c>
      <c r="U276" s="3">
        <f>SUM(Table39[[#This Row],[LPN Hours]], Table39[[#This Row],[LPN Admin Hours]])</f>
        <v>25.156666666666666</v>
      </c>
      <c r="V276" s="3">
        <f>Table39[[#This Row],[LPN Hours Contract]]+Table39[[#This Row],[LPN Admin Hours Contract]]</f>
        <v>1.2</v>
      </c>
      <c r="W276" s="4">
        <f t="shared" si="16"/>
        <v>4.7701073274148666E-2</v>
      </c>
      <c r="X276" s="3">
        <v>25.156666666666666</v>
      </c>
      <c r="Y276" s="3">
        <v>1.2</v>
      </c>
      <c r="Z276" s="4">
        <f>Table39[[#This Row],[LPN Hours Contract]]/Table39[[#This Row],[LPN Hours]]</f>
        <v>4.7701073274148666E-2</v>
      </c>
      <c r="AA276" s="3">
        <v>0</v>
      </c>
      <c r="AB276" s="3">
        <v>0</v>
      </c>
      <c r="AC276" s="4">
        <v>0</v>
      </c>
      <c r="AD276" s="3">
        <f>SUM(Table39[[#This Row],[CNA Hours]], Table39[[#This Row],[NA in Training Hours]], Table39[[#This Row],[Med Aide/Tech Hours]])</f>
        <v>71.737777777777794</v>
      </c>
      <c r="AE276" s="3">
        <f>SUM(Table39[[#This Row],[CNA Hours Contract]], Table39[[#This Row],[NA in Training Hours Contract]], Table39[[#This Row],[Med Aide/Tech Hours Contract]])</f>
        <v>10.716666666666667</v>
      </c>
      <c r="AF276" s="4">
        <f>Table39[[#This Row],[CNA/NA/Med Aide Contract Hours]]/Table39[[#This Row],[Total CNA, NA in Training, Med Aide/Tech Hours]]</f>
        <v>0.14938665510191435</v>
      </c>
      <c r="AG276" s="3">
        <v>66.240000000000009</v>
      </c>
      <c r="AH276" s="3">
        <v>10.716666666666667</v>
      </c>
      <c r="AI276" s="4">
        <f>Table39[[#This Row],[CNA Hours Contract]]/Table39[[#This Row],[CNA Hours]]</f>
        <v>0.16178542673107887</v>
      </c>
      <c r="AJ276" s="3">
        <v>0</v>
      </c>
      <c r="AK276" s="3">
        <v>0</v>
      </c>
      <c r="AL276" s="4">
        <v>0</v>
      </c>
      <c r="AM276" s="3">
        <v>5.4977777777777783</v>
      </c>
      <c r="AN276" s="3">
        <v>0</v>
      </c>
      <c r="AO276" s="4">
        <f>Table39[[#This Row],[Med Aide/Tech Hours Contract]]/Table39[[#This Row],[Med Aide/Tech Hours]]</f>
        <v>0</v>
      </c>
      <c r="AP276" s="1" t="s">
        <v>274</v>
      </c>
      <c r="AQ276" s="1">
        <v>4</v>
      </c>
    </row>
    <row r="277" spans="1:43" x14ac:dyDescent="0.2">
      <c r="A277" s="1" t="s">
        <v>407</v>
      </c>
      <c r="B277" s="1" t="s">
        <v>685</v>
      </c>
      <c r="C277" s="1" t="s">
        <v>838</v>
      </c>
      <c r="D277" s="1" t="s">
        <v>1042</v>
      </c>
      <c r="E277" s="3">
        <v>99.644444444444446</v>
      </c>
      <c r="F277" s="3">
        <f t="shared" si="14"/>
        <v>400.34444444444443</v>
      </c>
      <c r="G277" s="3">
        <f>SUM(Table39[[#This Row],[RN Hours Contract (W/ Admin, DON)]], Table39[[#This Row],[LPN Contract Hours (w/ Admin)]], Table39[[#This Row],[CNA/NA/Med Aide Contract Hours]])</f>
        <v>0</v>
      </c>
      <c r="H277" s="4">
        <f>Table39[[#This Row],[Total Contract Hours]]/Table39[[#This Row],[Total Hours Nurse Staffing]]</f>
        <v>0</v>
      </c>
      <c r="I277" s="3">
        <f>SUM(Table39[[#This Row],[RN Hours]], Table39[[#This Row],[RN Admin Hours]], Table39[[#This Row],[RN DON Hours]])</f>
        <v>95.194444444444443</v>
      </c>
      <c r="J277" s="3">
        <f t="shared" si="15"/>
        <v>0</v>
      </c>
      <c r="K277" s="4">
        <f>Table39[[#This Row],[RN Hours Contract (W/ Admin, DON)]]/Table39[[#This Row],[RN Hours (w/ Admin, DON)]]</f>
        <v>0</v>
      </c>
      <c r="L277" s="3">
        <v>61.144444444444446</v>
      </c>
      <c r="M277" s="3">
        <v>0</v>
      </c>
      <c r="N277" s="4">
        <f>Table39[[#This Row],[RN Hours Contract]]/Table39[[#This Row],[RN Hours]]</f>
        <v>0</v>
      </c>
      <c r="O277" s="3">
        <v>29.072222222222223</v>
      </c>
      <c r="P277" s="3">
        <v>0</v>
      </c>
      <c r="Q277" s="4">
        <f>Table39[[#This Row],[RN Admin Hours Contract]]/Table39[[#This Row],[RN Admin Hours]]</f>
        <v>0</v>
      </c>
      <c r="R277" s="3">
        <v>4.9777777777777779</v>
      </c>
      <c r="S277" s="3">
        <v>0</v>
      </c>
      <c r="T277" s="4">
        <f>Table39[[#This Row],[RN DON Hours Contract]]/Table39[[#This Row],[RN DON Hours]]</f>
        <v>0</v>
      </c>
      <c r="U277" s="3">
        <f>SUM(Table39[[#This Row],[LPN Hours]], Table39[[#This Row],[LPN Admin Hours]])</f>
        <v>102.0638888888889</v>
      </c>
      <c r="V277" s="3">
        <f>Table39[[#This Row],[LPN Hours Contract]]+Table39[[#This Row],[LPN Admin Hours Contract]]</f>
        <v>0</v>
      </c>
      <c r="W277" s="4">
        <f t="shared" si="16"/>
        <v>0</v>
      </c>
      <c r="X277" s="3">
        <v>94.50833333333334</v>
      </c>
      <c r="Y277" s="3">
        <v>0</v>
      </c>
      <c r="Z277" s="4">
        <f>Table39[[#This Row],[LPN Hours Contract]]/Table39[[#This Row],[LPN Hours]]</f>
        <v>0</v>
      </c>
      <c r="AA277" s="3">
        <v>7.5555555555555554</v>
      </c>
      <c r="AB277" s="3">
        <v>0</v>
      </c>
      <c r="AC277" s="4">
        <f>Table39[[#This Row],[LPN Admin Hours Contract]]/Table39[[#This Row],[LPN Admin Hours]]</f>
        <v>0</v>
      </c>
      <c r="AD277" s="3">
        <f>SUM(Table39[[#This Row],[CNA Hours]], Table39[[#This Row],[NA in Training Hours]], Table39[[#This Row],[Med Aide/Tech Hours]])</f>
        <v>203.08611111111111</v>
      </c>
      <c r="AE277" s="3">
        <f>SUM(Table39[[#This Row],[CNA Hours Contract]], Table39[[#This Row],[NA in Training Hours Contract]], Table39[[#This Row],[Med Aide/Tech Hours Contract]])</f>
        <v>0</v>
      </c>
      <c r="AF277" s="4">
        <f>Table39[[#This Row],[CNA/NA/Med Aide Contract Hours]]/Table39[[#This Row],[Total CNA, NA in Training, Med Aide/Tech Hours]]</f>
        <v>0</v>
      </c>
      <c r="AG277" s="3">
        <v>201.95555555555555</v>
      </c>
      <c r="AH277" s="3">
        <v>0</v>
      </c>
      <c r="AI277" s="4">
        <f>Table39[[#This Row],[CNA Hours Contract]]/Table39[[#This Row],[CNA Hours]]</f>
        <v>0</v>
      </c>
      <c r="AJ277" s="3">
        <v>1.1305555555555555</v>
      </c>
      <c r="AK277" s="3">
        <v>0</v>
      </c>
      <c r="AL277" s="4">
        <f>Table39[[#This Row],[NA in Training Hours Contract]]/Table39[[#This Row],[NA in Training Hours]]</f>
        <v>0</v>
      </c>
      <c r="AM277" s="3">
        <v>0</v>
      </c>
      <c r="AN277" s="3">
        <v>0</v>
      </c>
      <c r="AO277" s="4">
        <v>0</v>
      </c>
      <c r="AP277" s="1" t="s">
        <v>275</v>
      </c>
      <c r="AQ277" s="1">
        <v>4</v>
      </c>
    </row>
    <row r="278" spans="1:43" x14ac:dyDescent="0.2">
      <c r="A278" s="1" t="s">
        <v>407</v>
      </c>
      <c r="B278" s="1" t="s">
        <v>686</v>
      </c>
      <c r="C278" s="1" t="s">
        <v>867</v>
      </c>
      <c r="D278" s="1" t="s">
        <v>1054</v>
      </c>
      <c r="E278" s="3">
        <v>67.777777777777771</v>
      </c>
      <c r="F278" s="3">
        <f t="shared" si="14"/>
        <v>238.82744444444444</v>
      </c>
      <c r="G278" s="3">
        <f>SUM(Table39[[#This Row],[RN Hours Contract (W/ Admin, DON)]], Table39[[#This Row],[LPN Contract Hours (w/ Admin)]], Table39[[#This Row],[CNA/NA/Med Aide Contract Hours]])</f>
        <v>36.096222222222231</v>
      </c>
      <c r="H278" s="4">
        <f>Table39[[#This Row],[Total Contract Hours]]/Table39[[#This Row],[Total Hours Nurse Staffing]]</f>
        <v>0.15113933956036138</v>
      </c>
      <c r="I278" s="3">
        <f>SUM(Table39[[#This Row],[RN Hours]], Table39[[#This Row],[RN Admin Hours]], Table39[[#This Row],[RN DON Hours]])</f>
        <v>14.268444444444443</v>
      </c>
      <c r="J278" s="3">
        <f t="shared" si="15"/>
        <v>0</v>
      </c>
      <c r="K278" s="4">
        <f>Table39[[#This Row],[RN Hours Contract (W/ Admin, DON)]]/Table39[[#This Row],[RN Hours (w/ Admin, DON)]]</f>
        <v>0</v>
      </c>
      <c r="L278" s="3">
        <v>4.03</v>
      </c>
      <c r="M278" s="3">
        <v>0</v>
      </c>
      <c r="N278" s="4">
        <f>Table39[[#This Row],[RN Hours Contract]]/Table39[[#This Row],[RN Hours]]</f>
        <v>0</v>
      </c>
      <c r="O278" s="3">
        <v>4.4189999999999987</v>
      </c>
      <c r="P278" s="3">
        <v>0</v>
      </c>
      <c r="Q278" s="4">
        <f>Table39[[#This Row],[RN Admin Hours Contract]]/Table39[[#This Row],[RN Admin Hours]]</f>
        <v>0</v>
      </c>
      <c r="R278" s="3">
        <v>5.8194444444444446</v>
      </c>
      <c r="S278" s="3">
        <v>0</v>
      </c>
      <c r="T278" s="4">
        <f>Table39[[#This Row],[RN DON Hours Contract]]/Table39[[#This Row],[RN DON Hours]]</f>
        <v>0</v>
      </c>
      <c r="U278" s="3">
        <f>SUM(Table39[[#This Row],[LPN Hours]], Table39[[#This Row],[LPN Admin Hours]])</f>
        <v>96.917333333333332</v>
      </c>
      <c r="V278" s="3">
        <f>Table39[[#This Row],[LPN Hours Contract]]+Table39[[#This Row],[LPN Admin Hours Contract]]</f>
        <v>22.541333333333338</v>
      </c>
      <c r="W278" s="4">
        <f t="shared" si="16"/>
        <v>0.23258309487123052</v>
      </c>
      <c r="X278" s="3">
        <v>91.233888888888885</v>
      </c>
      <c r="Y278" s="3">
        <v>22.541333333333338</v>
      </c>
      <c r="Z278" s="4">
        <f>Table39[[#This Row],[LPN Hours Contract]]/Table39[[#This Row],[LPN Hours]]</f>
        <v>0.24707193355295615</v>
      </c>
      <c r="AA278" s="3">
        <v>5.6834444444444454</v>
      </c>
      <c r="AB278" s="3">
        <v>0</v>
      </c>
      <c r="AC278" s="4">
        <f>Table39[[#This Row],[LPN Admin Hours Contract]]/Table39[[#This Row],[LPN Admin Hours]]</f>
        <v>0</v>
      </c>
      <c r="AD278" s="3">
        <f>SUM(Table39[[#This Row],[CNA Hours]], Table39[[#This Row],[NA in Training Hours]], Table39[[#This Row],[Med Aide/Tech Hours]])</f>
        <v>127.64166666666668</v>
      </c>
      <c r="AE278" s="3">
        <f>SUM(Table39[[#This Row],[CNA Hours Contract]], Table39[[#This Row],[NA in Training Hours Contract]], Table39[[#This Row],[Med Aide/Tech Hours Contract]])</f>
        <v>13.554888888888891</v>
      </c>
      <c r="AF278" s="4">
        <f>Table39[[#This Row],[CNA/NA/Med Aide Contract Hours]]/Table39[[#This Row],[Total CNA, NA in Training, Med Aide/Tech Hours]]</f>
        <v>0.10619485974189899</v>
      </c>
      <c r="AG278" s="3">
        <v>120.10666666666667</v>
      </c>
      <c r="AH278" s="3">
        <v>13.554888888888891</v>
      </c>
      <c r="AI278" s="4">
        <f>Table39[[#This Row],[CNA Hours Contract]]/Table39[[#This Row],[CNA Hours]]</f>
        <v>0.11285708999407935</v>
      </c>
      <c r="AJ278" s="3">
        <v>7.5350000000000037</v>
      </c>
      <c r="AK278" s="3">
        <v>0</v>
      </c>
      <c r="AL278" s="4">
        <f>Table39[[#This Row],[NA in Training Hours Contract]]/Table39[[#This Row],[NA in Training Hours]]</f>
        <v>0</v>
      </c>
      <c r="AM278" s="3">
        <v>0</v>
      </c>
      <c r="AN278" s="3">
        <v>0</v>
      </c>
      <c r="AO278" s="4">
        <v>0</v>
      </c>
      <c r="AP278" s="1" t="s">
        <v>276</v>
      </c>
      <c r="AQ278" s="1">
        <v>4</v>
      </c>
    </row>
    <row r="279" spans="1:43" x14ac:dyDescent="0.2">
      <c r="A279" s="1" t="s">
        <v>407</v>
      </c>
      <c r="B279" s="1" t="s">
        <v>687</v>
      </c>
      <c r="C279" s="1" t="s">
        <v>872</v>
      </c>
      <c r="D279" s="1" t="s">
        <v>1060</v>
      </c>
      <c r="E279" s="3">
        <v>66.62222222222222</v>
      </c>
      <c r="F279" s="3">
        <f t="shared" si="14"/>
        <v>332.16411111111108</v>
      </c>
      <c r="G279" s="3">
        <f>SUM(Table39[[#This Row],[RN Hours Contract (W/ Admin, DON)]], Table39[[#This Row],[LPN Contract Hours (w/ Admin)]], Table39[[#This Row],[CNA/NA/Med Aide Contract Hours]])</f>
        <v>15.744444444444444</v>
      </c>
      <c r="H279" s="4">
        <f>Table39[[#This Row],[Total Contract Hours]]/Table39[[#This Row],[Total Hours Nurse Staffing]]</f>
        <v>4.7399595313829146E-2</v>
      </c>
      <c r="I279" s="3">
        <f>SUM(Table39[[#This Row],[RN Hours]], Table39[[#This Row],[RN Admin Hours]], Table39[[#This Row],[RN DON Hours]])</f>
        <v>48.474444444444444</v>
      </c>
      <c r="J279" s="3">
        <f t="shared" si="15"/>
        <v>0</v>
      </c>
      <c r="K279" s="4">
        <f>Table39[[#This Row],[RN Hours Contract (W/ Admin, DON)]]/Table39[[#This Row],[RN Hours (w/ Admin, DON)]]</f>
        <v>0</v>
      </c>
      <c r="L279" s="3">
        <v>25.038</v>
      </c>
      <c r="M279" s="3">
        <v>0</v>
      </c>
      <c r="N279" s="4">
        <f>Table39[[#This Row],[RN Hours Contract]]/Table39[[#This Row],[RN Hours]]</f>
        <v>0</v>
      </c>
      <c r="O279" s="3">
        <v>17.680888888888891</v>
      </c>
      <c r="P279" s="3">
        <v>0</v>
      </c>
      <c r="Q279" s="4">
        <f>Table39[[#This Row],[RN Admin Hours Contract]]/Table39[[#This Row],[RN Admin Hours]]</f>
        <v>0</v>
      </c>
      <c r="R279" s="3">
        <v>5.7555555555555555</v>
      </c>
      <c r="S279" s="3">
        <v>0</v>
      </c>
      <c r="T279" s="4">
        <f>Table39[[#This Row],[RN DON Hours Contract]]/Table39[[#This Row],[RN DON Hours]]</f>
        <v>0</v>
      </c>
      <c r="U279" s="3">
        <f>SUM(Table39[[#This Row],[LPN Hours]], Table39[[#This Row],[LPN Admin Hours]])</f>
        <v>77.486666666666665</v>
      </c>
      <c r="V279" s="3">
        <f>Table39[[#This Row],[LPN Hours Contract]]+Table39[[#This Row],[LPN Admin Hours Contract]]</f>
        <v>0</v>
      </c>
      <c r="W279" s="4">
        <f t="shared" si="16"/>
        <v>0</v>
      </c>
      <c r="X279" s="3">
        <v>77.486666666666665</v>
      </c>
      <c r="Y279" s="3">
        <v>0</v>
      </c>
      <c r="Z279" s="4">
        <f>Table39[[#This Row],[LPN Hours Contract]]/Table39[[#This Row],[LPN Hours]]</f>
        <v>0</v>
      </c>
      <c r="AA279" s="3">
        <v>0</v>
      </c>
      <c r="AB279" s="3">
        <v>0</v>
      </c>
      <c r="AC279" s="4">
        <v>0</v>
      </c>
      <c r="AD279" s="3">
        <f>SUM(Table39[[#This Row],[CNA Hours]], Table39[[#This Row],[NA in Training Hours]], Table39[[#This Row],[Med Aide/Tech Hours]])</f>
        <v>206.203</v>
      </c>
      <c r="AE279" s="3">
        <f>SUM(Table39[[#This Row],[CNA Hours Contract]], Table39[[#This Row],[NA in Training Hours Contract]], Table39[[#This Row],[Med Aide/Tech Hours Contract]])</f>
        <v>15.744444444444444</v>
      </c>
      <c r="AF279" s="4">
        <f>Table39[[#This Row],[CNA/NA/Med Aide Contract Hours]]/Table39[[#This Row],[Total CNA, NA in Training, Med Aide/Tech Hours]]</f>
        <v>7.6354099816416068E-2</v>
      </c>
      <c r="AG279" s="3">
        <v>186.83688888888889</v>
      </c>
      <c r="AH279" s="3">
        <v>15.744444444444444</v>
      </c>
      <c r="AI279" s="4">
        <f>Table39[[#This Row],[CNA Hours Contract]]/Table39[[#This Row],[CNA Hours]]</f>
        <v>8.4268393346067741E-2</v>
      </c>
      <c r="AJ279" s="3">
        <v>19.366111111111113</v>
      </c>
      <c r="AK279" s="3">
        <v>0</v>
      </c>
      <c r="AL279" s="4">
        <f>Table39[[#This Row],[NA in Training Hours Contract]]/Table39[[#This Row],[NA in Training Hours]]</f>
        <v>0</v>
      </c>
      <c r="AM279" s="3">
        <v>0</v>
      </c>
      <c r="AN279" s="3">
        <v>0</v>
      </c>
      <c r="AO279" s="4">
        <v>0</v>
      </c>
      <c r="AP279" s="1" t="s">
        <v>277</v>
      </c>
      <c r="AQ279" s="1">
        <v>4</v>
      </c>
    </row>
    <row r="280" spans="1:43" x14ac:dyDescent="0.2">
      <c r="A280" s="1" t="s">
        <v>407</v>
      </c>
      <c r="B280" s="1" t="s">
        <v>688</v>
      </c>
      <c r="C280" s="1" t="s">
        <v>881</v>
      </c>
      <c r="D280" s="1" t="s">
        <v>1061</v>
      </c>
      <c r="E280" s="3">
        <v>51.711111111111109</v>
      </c>
      <c r="F280" s="3">
        <f t="shared" si="14"/>
        <v>197.416</v>
      </c>
      <c r="G280" s="3">
        <f>SUM(Table39[[#This Row],[RN Hours Contract (W/ Admin, DON)]], Table39[[#This Row],[LPN Contract Hours (w/ Admin)]], Table39[[#This Row],[CNA/NA/Med Aide Contract Hours]])</f>
        <v>38.102333333333327</v>
      </c>
      <c r="H280" s="4">
        <f>Table39[[#This Row],[Total Contract Hours]]/Table39[[#This Row],[Total Hours Nurse Staffing]]</f>
        <v>0.19300529507908845</v>
      </c>
      <c r="I280" s="3">
        <f>SUM(Table39[[#This Row],[RN Hours]], Table39[[#This Row],[RN Admin Hours]], Table39[[#This Row],[RN DON Hours]])</f>
        <v>30.774999999999999</v>
      </c>
      <c r="J280" s="3">
        <f t="shared" si="15"/>
        <v>0.12777777777777777</v>
      </c>
      <c r="K280" s="4">
        <f>Table39[[#This Row],[RN Hours Contract (W/ Admin, DON)]]/Table39[[#This Row],[RN Hours (w/ Admin, DON)]]</f>
        <v>4.151999277913169E-3</v>
      </c>
      <c r="L280" s="3">
        <v>8.5888888888888886</v>
      </c>
      <c r="M280" s="3">
        <v>0.12777777777777777</v>
      </c>
      <c r="N280" s="4">
        <f>Table39[[#This Row],[RN Hours Contract]]/Table39[[#This Row],[RN Hours]]</f>
        <v>1.4877102199223802E-2</v>
      </c>
      <c r="O280" s="3">
        <v>16.941666666666666</v>
      </c>
      <c r="P280" s="3">
        <v>0</v>
      </c>
      <c r="Q280" s="4">
        <f>Table39[[#This Row],[RN Admin Hours Contract]]/Table39[[#This Row],[RN Admin Hours]]</f>
        <v>0</v>
      </c>
      <c r="R280" s="3">
        <v>5.2444444444444445</v>
      </c>
      <c r="S280" s="3">
        <v>0</v>
      </c>
      <c r="T280" s="4">
        <f>Table39[[#This Row],[RN DON Hours Contract]]/Table39[[#This Row],[RN DON Hours]]</f>
        <v>0</v>
      </c>
      <c r="U280" s="3">
        <f>SUM(Table39[[#This Row],[LPN Hours]], Table39[[#This Row],[LPN Admin Hours]])</f>
        <v>49.395333333333333</v>
      </c>
      <c r="V280" s="3">
        <f>Table39[[#This Row],[LPN Hours Contract]]+Table39[[#This Row],[LPN Admin Hours Contract]]</f>
        <v>24.934222222222218</v>
      </c>
      <c r="W280" s="4">
        <f t="shared" si="16"/>
        <v>0.50478902640375378</v>
      </c>
      <c r="X280" s="3">
        <v>49.395333333333333</v>
      </c>
      <c r="Y280" s="3">
        <v>24.934222222222218</v>
      </c>
      <c r="Z280" s="4">
        <f>Table39[[#This Row],[LPN Hours Contract]]/Table39[[#This Row],[LPN Hours]]</f>
        <v>0.50478902640375378</v>
      </c>
      <c r="AA280" s="3">
        <v>0</v>
      </c>
      <c r="AB280" s="3">
        <v>0</v>
      </c>
      <c r="AC280" s="4">
        <v>0</v>
      </c>
      <c r="AD280" s="3">
        <f>SUM(Table39[[#This Row],[CNA Hours]], Table39[[#This Row],[NA in Training Hours]], Table39[[#This Row],[Med Aide/Tech Hours]])</f>
        <v>117.24566666666668</v>
      </c>
      <c r="AE280" s="3">
        <f>SUM(Table39[[#This Row],[CNA Hours Contract]], Table39[[#This Row],[NA in Training Hours Contract]], Table39[[#This Row],[Med Aide/Tech Hours Contract]])</f>
        <v>13.040333333333333</v>
      </c>
      <c r="AF280" s="4">
        <f>Table39[[#This Row],[CNA/NA/Med Aide Contract Hours]]/Table39[[#This Row],[Total CNA, NA in Training, Med Aide/Tech Hours]]</f>
        <v>0.11122230530197276</v>
      </c>
      <c r="AG280" s="3">
        <v>108.04566666666668</v>
      </c>
      <c r="AH280" s="3">
        <v>13.040333333333333</v>
      </c>
      <c r="AI280" s="4">
        <f>Table39[[#This Row],[CNA Hours Contract]]/Table39[[#This Row],[CNA Hours]]</f>
        <v>0.1206927934793004</v>
      </c>
      <c r="AJ280" s="3">
        <v>9.1999999999999993</v>
      </c>
      <c r="AK280" s="3">
        <v>0</v>
      </c>
      <c r="AL280" s="4">
        <f>Table39[[#This Row],[NA in Training Hours Contract]]/Table39[[#This Row],[NA in Training Hours]]</f>
        <v>0</v>
      </c>
      <c r="AM280" s="3">
        <v>0</v>
      </c>
      <c r="AN280" s="3">
        <v>0</v>
      </c>
      <c r="AO280" s="4">
        <v>0</v>
      </c>
      <c r="AP280" s="1" t="s">
        <v>278</v>
      </c>
      <c r="AQ280" s="1">
        <v>4</v>
      </c>
    </row>
    <row r="281" spans="1:43" x14ac:dyDescent="0.2">
      <c r="A281" s="1" t="s">
        <v>407</v>
      </c>
      <c r="B281" s="1" t="s">
        <v>689</v>
      </c>
      <c r="C281" s="1" t="s">
        <v>818</v>
      </c>
      <c r="D281" s="1" t="s">
        <v>1093</v>
      </c>
      <c r="E281" s="3">
        <v>50.455555555555556</v>
      </c>
      <c r="F281" s="3">
        <f t="shared" si="14"/>
        <v>76.446666666666673</v>
      </c>
      <c r="G281" s="3">
        <f>SUM(Table39[[#This Row],[RN Hours Contract (W/ Admin, DON)]], Table39[[#This Row],[LPN Contract Hours (w/ Admin)]], Table39[[#This Row],[CNA/NA/Med Aide Contract Hours]])</f>
        <v>0</v>
      </c>
      <c r="H281" s="4">
        <f>Table39[[#This Row],[Total Contract Hours]]/Table39[[#This Row],[Total Hours Nurse Staffing]]</f>
        <v>0</v>
      </c>
      <c r="I281" s="3">
        <f>SUM(Table39[[#This Row],[RN Hours]], Table39[[#This Row],[RN Admin Hours]], Table39[[#This Row],[RN DON Hours]])</f>
        <v>19.832777777777778</v>
      </c>
      <c r="J281" s="3">
        <f t="shared" si="15"/>
        <v>0</v>
      </c>
      <c r="K281" s="4">
        <f>Table39[[#This Row],[RN Hours Contract (W/ Admin, DON)]]/Table39[[#This Row],[RN Hours (w/ Admin, DON)]]</f>
        <v>0</v>
      </c>
      <c r="L281" s="3">
        <v>12.238888888888889</v>
      </c>
      <c r="M281" s="3">
        <v>0</v>
      </c>
      <c r="N281" s="4">
        <f>Table39[[#This Row],[RN Hours Contract]]/Table39[[#This Row],[RN Hours]]</f>
        <v>0</v>
      </c>
      <c r="O281" s="3">
        <v>2.0605555555555553</v>
      </c>
      <c r="P281" s="3">
        <v>0</v>
      </c>
      <c r="Q281" s="4">
        <f>Table39[[#This Row],[RN Admin Hours Contract]]/Table39[[#This Row],[RN Admin Hours]]</f>
        <v>0</v>
      </c>
      <c r="R281" s="3">
        <v>5.5333333333333332</v>
      </c>
      <c r="S281" s="3">
        <v>0</v>
      </c>
      <c r="T281" s="4">
        <f>Table39[[#This Row],[RN DON Hours Contract]]/Table39[[#This Row],[RN DON Hours]]</f>
        <v>0</v>
      </c>
      <c r="U281" s="3">
        <f>SUM(Table39[[#This Row],[LPN Hours]], Table39[[#This Row],[LPN Admin Hours]])</f>
        <v>21.975000000000001</v>
      </c>
      <c r="V281" s="3">
        <f>Table39[[#This Row],[LPN Hours Contract]]+Table39[[#This Row],[LPN Admin Hours Contract]]</f>
        <v>0</v>
      </c>
      <c r="W281" s="4">
        <f t="shared" si="16"/>
        <v>0</v>
      </c>
      <c r="X281" s="3">
        <v>20.058333333333334</v>
      </c>
      <c r="Y281" s="3">
        <v>0</v>
      </c>
      <c r="Z281" s="4">
        <f>Table39[[#This Row],[LPN Hours Contract]]/Table39[[#This Row],[LPN Hours]]</f>
        <v>0</v>
      </c>
      <c r="AA281" s="3">
        <v>1.9166666666666667</v>
      </c>
      <c r="AB281" s="3">
        <v>0</v>
      </c>
      <c r="AC281" s="4">
        <f>Table39[[#This Row],[LPN Admin Hours Contract]]/Table39[[#This Row],[LPN Admin Hours]]</f>
        <v>0</v>
      </c>
      <c r="AD281" s="3">
        <f>SUM(Table39[[#This Row],[CNA Hours]], Table39[[#This Row],[NA in Training Hours]], Table39[[#This Row],[Med Aide/Tech Hours]])</f>
        <v>34.638888888888893</v>
      </c>
      <c r="AE281" s="3">
        <f>SUM(Table39[[#This Row],[CNA Hours Contract]], Table39[[#This Row],[NA in Training Hours Contract]], Table39[[#This Row],[Med Aide/Tech Hours Contract]])</f>
        <v>0</v>
      </c>
      <c r="AF281" s="4">
        <f>Table39[[#This Row],[CNA/NA/Med Aide Contract Hours]]/Table39[[#This Row],[Total CNA, NA in Training, Med Aide/Tech Hours]]</f>
        <v>0</v>
      </c>
      <c r="AG281" s="3">
        <v>31.577777777777779</v>
      </c>
      <c r="AH281" s="3">
        <v>0</v>
      </c>
      <c r="AI281" s="4">
        <f>Table39[[#This Row],[CNA Hours Contract]]/Table39[[#This Row],[CNA Hours]]</f>
        <v>0</v>
      </c>
      <c r="AJ281" s="3">
        <v>0</v>
      </c>
      <c r="AK281" s="3">
        <v>0</v>
      </c>
      <c r="AL281" s="4">
        <v>0</v>
      </c>
      <c r="AM281" s="3">
        <v>3.0611111111111109</v>
      </c>
      <c r="AN281" s="3">
        <v>0</v>
      </c>
      <c r="AO281" s="4">
        <f>Table39[[#This Row],[Med Aide/Tech Hours Contract]]/Table39[[#This Row],[Med Aide/Tech Hours]]</f>
        <v>0</v>
      </c>
      <c r="AP281" s="1" t="s">
        <v>279</v>
      </c>
      <c r="AQ281" s="1">
        <v>4</v>
      </c>
    </row>
    <row r="282" spans="1:43" x14ac:dyDescent="0.2">
      <c r="A282" s="1" t="s">
        <v>407</v>
      </c>
      <c r="B282" s="1" t="s">
        <v>690</v>
      </c>
      <c r="C282" s="1" t="s">
        <v>408</v>
      </c>
      <c r="D282" s="1" t="s">
        <v>1048</v>
      </c>
      <c r="E282" s="3">
        <v>72.277777777777771</v>
      </c>
      <c r="F282" s="3">
        <f t="shared" si="14"/>
        <v>240.99833333333333</v>
      </c>
      <c r="G282" s="3">
        <f>SUM(Table39[[#This Row],[RN Hours Contract (W/ Admin, DON)]], Table39[[#This Row],[LPN Contract Hours (w/ Admin)]], Table39[[#This Row],[CNA/NA/Med Aide Contract Hours]])</f>
        <v>0</v>
      </c>
      <c r="H282" s="4">
        <f>Table39[[#This Row],[Total Contract Hours]]/Table39[[#This Row],[Total Hours Nurse Staffing]]</f>
        <v>0</v>
      </c>
      <c r="I282" s="3">
        <f>SUM(Table39[[#This Row],[RN Hours]], Table39[[#This Row],[RN Admin Hours]], Table39[[#This Row],[RN DON Hours]])</f>
        <v>56.805555555555557</v>
      </c>
      <c r="J282" s="3">
        <f t="shared" si="15"/>
        <v>0</v>
      </c>
      <c r="K282" s="4">
        <f>Table39[[#This Row],[RN Hours Contract (W/ Admin, DON)]]/Table39[[#This Row],[RN Hours (w/ Admin, DON)]]</f>
        <v>0</v>
      </c>
      <c r="L282" s="3">
        <v>32.019444444444446</v>
      </c>
      <c r="M282" s="3">
        <v>0</v>
      </c>
      <c r="N282" s="4">
        <f>Table39[[#This Row],[RN Hours Contract]]/Table39[[#This Row],[RN Hours]]</f>
        <v>0</v>
      </c>
      <c r="O282" s="3">
        <v>20.108333333333334</v>
      </c>
      <c r="P282" s="3">
        <v>0</v>
      </c>
      <c r="Q282" s="4">
        <f>Table39[[#This Row],[RN Admin Hours Contract]]/Table39[[#This Row],[RN Admin Hours]]</f>
        <v>0</v>
      </c>
      <c r="R282" s="3">
        <v>4.677777777777778</v>
      </c>
      <c r="S282" s="3">
        <v>0</v>
      </c>
      <c r="T282" s="4">
        <f>Table39[[#This Row],[RN DON Hours Contract]]/Table39[[#This Row],[RN DON Hours]]</f>
        <v>0</v>
      </c>
      <c r="U282" s="3">
        <f>SUM(Table39[[#This Row],[LPN Hours]], Table39[[#This Row],[LPN Admin Hours]])</f>
        <v>56.469444444444441</v>
      </c>
      <c r="V282" s="3">
        <f>Table39[[#This Row],[LPN Hours Contract]]+Table39[[#This Row],[LPN Admin Hours Contract]]</f>
        <v>0</v>
      </c>
      <c r="W282" s="4">
        <f t="shared" si="16"/>
        <v>0</v>
      </c>
      <c r="X282" s="3">
        <v>56.469444444444441</v>
      </c>
      <c r="Y282" s="3">
        <v>0</v>
      </c>
      <c r="Z282" s="4">
        <f>Table39[[#This Row],[LPN Hours Contract]]/Table39[[#This Row],[LPN Hours]]</f>
        <v>0</v>
      </c>
      <c r="AA282" s="3">
        <v>0</v>
      </c>
      <c r="AB282" s="3">
        <v>0</v>
      </c>
      <c r="AC282" s="4">
        <v>0</v>
      </c>
      <c r="AD282" s="3">
        <f>SUM(Table39[[#This Row],[CNA Hours]], Table39[[#This Row],[NA in Training Hours]], Table39[[#This Row],[Med Aide/Tech Hours]])</f>
        <v>127.72333333333334</v>
      </c>
      <c r="AE282" s="3">
        <f>SUM(Table39[[#This Row],[CNA Hours Contract]], Table39[[#This Row],[NA in Training Hours Contract]], Table39[[#This Row],[Med Aide/Tech Hours Contract]])</f>
        <v>0</v>
      </c>
      <c r="AF282" s="4">
        <f>Table39[[#This Row],[CNA/NA/Med Aide Contract Hours]]/Table39[[#This Row],[Total CNA, NA in Training, Med Aide/Tech Hours]]</f>
        <v>0</v>
      </c>
      <c r="AG282" s="3">
        <v>117.41500000000001</v>
      </c>
      <c r="AH282" s="3">
        <v>0</v>
      </c>
      <c r="AI282" s="4">
        <f>Table39[[#This Row],[CNA Hours Contract]]/Table39[[#This Row],[CNA Hours]]</f>
        <v>0</v>
      </c>
      <c r="AJ282" s="3">
        <v>10.308333333333334</v>
      </c>
      <c r="AK282" s="3">
        <v>0</v>
      </c>
      <c r="AL282" s="4">
        <f>Table39[[#This Row],[NA in Training Hours Contract]]/Table39[[#This Row],[NA in Training Hours]]</f>
        <v>0</v>
      </c>
      <c r="AM282" s="3">
        <v>0</v>
      </c>
      <c r="AN282" s="3">
        <v>0</v>
      </c>
      <c r="AO282" s="4">
        <v>0</v>
      </c>
      <c r="AP282" s="1" t="s">
        <v>280</v>
      </c>
      <c r="AQ282" s="1">
        <v>4</v>
      </c>
    </row>
    <row r="283" spans="1:43" x14ac:dyDescent="0.2">
      <c r="A283" s="1" t="s">
        <v>407</v>
      </c>
      <c r="B283" s="1" t="s">
        <v>691</v>
      </c>
      <c r="C283" s="1" t="s">
        <v>826</v>
      </c>
      <c r="D283" s="1" t="s">
        <v>1035</v>
      </c>
      <c r="E283" s="3">
        <v>78.922222222222217</v>
      </c>
      <c r="F283" s="3">
        <f t="shared" si="14"/>
        <v>317.72800000000001</v>
      </c>
      <c r="G283" s="3">
        <f>SUM(Table39[[#This Row],[RN Hours Contract (W/ Admin, DON)]], Table39[[#This Row],[LPN Contract Hours (w/ Admin)]], Table39[[#This Row],[CNA/NA/Med Aide Contract Hours]])</f>
        <v>0</v>
      </c>
      <c r="H283" s="4">
        <f>Table39[[#This Row],[Total Contract Hours]]/Table39[[#This Row],[Total Hours Nurse Staffing]]</f>
        <v>0</v>
      </c>
      <c r="I283" s="3">
        <f>SUM(Table39[[#This Row],[RN Hours]], Table39[[#This Row],[RN Admin Hours]], Table39[[#This Row],[RN DON Hours]])</f>
        <v>40.198777777777778</v>
      </c>
      <c r="J283" s="3">
        <f t="shared" si="15"/>
        <v>0</v>
      </c>
      <c r="K283" s="4">
        <f>Table39[[#This Row],[RN Hours Contract (W/ Admin, DON)]]/Table39[[#This Row],[RN Hours (w/ Admin, DON)]]</f>
        <v>0</v>
      </c>
      <c r="L283" s="3">
        <v>18.028333333333332</v>
      </c>
      <c r="M283" s="3">
        <v>0</v>
      </c>
      <c r="N283" s="4">
        <f>Table39[[#This Row],[RN Hours Contract]]/Table39[[#This Row],[RN Hours]]</f>
        <v>0</v>
      </c>
      <c r="O283" s="3">
        <v>16.814888888888888</v>
      </c>
      <c r="P283" s="3">
        <v>0</v>
      </c>
      <c r="Q283" s="4">
        <f>Table39[[#This Row],[RN Admin Hours Contract]]/Table39[[#This Row],[RN Admin Hours]]</f>
        <v>0</v>
      </c>
      <c r="R283" s="3">
        <v>5.3555555555555552</v>
      </c>
      <c r="S283" s="3">
        <v>0</v>
      </c>
      <c r="T283" s="4">
        <f>Table39[[#This Row],[RN DON Hours Contract]]/Table39[[#This Row],[RN DON Hours]]</f>
        <v>0</v>
      </c>
      <c r="U283" s="3">
        <f>SUM(Table39[[#This Row],[LPN Hours]], Table39[[#This Row],[LPN Admin Hours]])</f>
        <v>105.78633333333333</v>
      </c>
      <c r="V283" s="3">
        <f>Table39[[#This Row],[LPN Hours Contract]]+Table39[[#This Row],[LPN Admin Hours Contract]]</f>
        <v>0</v>
      </c>
      <c r="W283" s="4">
        <f t="shared" si="16"/>
        <v>0</v>
      </c>
      <c r="X283" s="3">
        <v>102.69433333333333</v>
      </c>
      <c r="Y283" s="3">
        <v>0</v>
      </c>
      <c r="Z283" s="4">
        <f>Table39[[#This Row],[LPN Hours Contract]]/Table39[[#This Row],[LPN Hours]]</f>
        <v>0</v>
      </c>
      <c r="AA283" s="3">
        <v>3.0919999999999996</v>
      </c>
      <c r="AB283" s="3">
        <v>0</v>
      </c>
      <c r="AC283" s="4">
        <f>Table39[[#This Row],[LPN Admin Hours Contract]]/Table39[[#This Row],[LPN Admin Hours]]</f>
        <v>0</v>
      </c>
      <c r="AD283" s="3">
        <f>SUM(Table39[[#This Row],[CNA Hours]], Table39[[#This Row],[NA in Training Hours]], Table39[[#This Row],[Med Aide/Tech Hours]])</f>
        <v>171.7428888888889</v>
      </c>
      <c r="AE283" s="3">
        <f>SUM(Table39[[#This Row],[CNA Hours Contract]], Table39[[#This Row],[NA in Training Hours Contract]], Table39[[#This Row],[Med Aide/Tech Hours Contract]])</f>
        <v>0</v>
      </c>
      <c r="AF283" s="4">
        <f>Table39[[#This Row],[CNA/NA/Med Aide Contract Hours]]/Table39[[#This Row],[Total CNA, NA in Training, Med Aide/Tech Hours]]</f>
        <v>0</v>
      </c>
      <c r="AG283" s="3">
        <v>157.64488888888889</v>
      </c>
      <c r="AH283" s="3">
        <v>0</v>
      </c>
      <c r="AI283" s="4">
        <f>Table39[[#This Row],[CNA Hours Contract]]/Table39[[#This Row],[CNA Hours]]</f>
        <v>0</v>
      </c>
      <c r="AJ283" s="3">
        <v>0</v>
      </c>
      <c r="AK283" s="3">
        <v>0</v>
      </c>
      <c r="AL283" s="4">
        <v>0</v>
      </c>
      <c r="AM283" s="3">
        <v>14.098000000000003</v>
      </c>
      <c r="AN283" s="3">
        <v>0</v>
      </c>
      <c r="AO283" s="4">
        <f>Table39[[#This Row],[Med Aide/Tech Hours Contract]]/Table39[[#This Row],[Med Aide/Tech Hours]]</f>
        <v>0</v>
      </c>
      <c r="AP283" s="1" t="s">
        <v>281</v>
      </c>
      <c r="AQ283" s="1">
        <v>4</v>
      </c>
    </row>
    <row r="284" spans="1:43" x14ac:dyDescent="0.2">
      <c r="A284" s="1" t="s">
        <v>407</v>
      </c>
      <c r="B284" s="1" t="s">
        <v>692</v>
      </c>
      <c r="C284" s="1" t="s">
        <v>864</v>
      </c>
      <c r="D284" s="1" t="s">
        <v>1046</v>
      </c>
      <c r="E284" s="3">
        <v>53.37777777777778</v>
      </c>
      <c r="F284" s="3">
        <f t="shared" si="14"/>
        <v>230.38888888888889</v>
      </c>
      <c r="G284" s="3">
        <f>SUM(Table39[[#This Row],[RN Hours Contract (W/ Admin, DON)]], Table39[[#This Row],[LPN Contract Hours (w/ Admin)]], Table39[[#This Row],[CNA/NA/Med Aide Contract Hours]])</f>
        <v>0</v>
      </c>
      <c r="H284" s="4">
        <f>Table39[[#This Row],[Total Contract Hours]]/Table39[[#This Row],[Total Hours Nurse Staffing]]</f>
        <v>0</v>
      </c>
      <c r="I284" s="3">
        <f>SUM(Table39[[#This Row],[RN Hours]], Table39[[#This Row],[RN Admin Hours]], Table39[[#This Row],[RN DON Hours]])</f>
        <v>36.94166666666667</v>
      </c>
      <c r="J284" s="3">
        <f t="shared" si="15"/>
        <v>0</v>
      </c>
      <c r="K284" s="4">
        <f>Table39[[#This Row],[RN Hours Contract (W/ Admin, DON)]]/Table39[[#This Row],[RN Hours (w/ Admin, DON)]]</f>
        <v>0</v>
      </c>
      <c r="L284" s="3">
        <v>18.580555555555556</v>
      </c>
      <c r="M284" s="3">
        <v>0</v>
      </c>
      <c r="N284" s="4">
        <f>Table39[[#This Row],[RN Hours Contract]]/Table39[[#This Row],[RN Hours]]</f>
        <v>0</v>
      </c>
      <c r="O284" s="3">
        <v>12.761111111111111</v>
      </c>
      <c r="P284" s="3">
        <v>0</v>
      </c>
      <c r="Q284" s="4">
        <f>Table39[[#This Row],[RN Admin Hours Contract]]/Table39[[#This Row],[RN Admin Hours]]</f>
        <v>0</v>
      </c>
      <c r="R284" s="3">
        <v>5.6</v>
      </c>
      <c r="S284" s="3">
        <v>0</v>
      </c>
      <c r="T284" s="4">
        <f>Table39[[#This Row],[RN DON Hours Contract]]/Table39[[#This Row],[RN DON Hours]]</f>
        <v>0</v>
      </c>
      <c r="U284" s="3">
        <f>SUM(Table39[[#This Row],[LPN Hours]], Table39[[#This Row],[LPN Admin Hours]])</f>
        <v>78.894444444444446</v>
      </c>
      <c r="V284" s="3">
        <f>Table39[[#This Row],[LPN Hours Contract]]+Table39[[#This Row],[LPN Admin Hours Contract]]</f>
        <v>0</v>
      </c>
      <c r="W284" s="4">
        <f t="shared" si="16"/>
        <v>0</v>
      </c>
      <c r="X284" s="3">
        <v>57.305555555555557</v>
      </c>
      <c r="Y284" s="3">
        <v>0</v>
      </c>
      <c r="Z284" s="4">
        <f>Table39[[#This Row],[LPN Hours Contract]]/Table39[[#This Row],[LPN Hours]]</f>
        <v>0</v>
      </c>
      <c r="AA284" s="3">
        <v>21.588888888888889</v>
      </c>
      <c r="AB284" s="3">
        <v>0</v>
      </c>
      <c r="AC284" s="4">
        <f>Table39[[#This Row],[LPN Admin Hours Contract]]/Table39[[#This Row],[LPN Admin Hours]]</f>
        <v>0</v>
      </c>
      <c r="AD284" s="3">
        <f>SUM(Table39[[#This Row],[CNA Hours]], Table39[[#This Row],[NA in Training Hours]], Table39[[#This Row],[Med Aide/Tech Hours]])</f>
        <v>114.55277777777778</v>
      </c>
      <c r="AE284" s="3">
        <f>SUM(Table39[[#This Row],[CNA Hours Contract]], Table39[[#This Row],[NA in Training Hours Contract]], Table39[[#This Row],[Med Aide/Tech Hours Contract]])</f>
        <v>0</v>
      </c>
      <c r="AF284" s="4">
        <f>Table39[[#This Row],[CNA/NA/Med Aide Contract Hours]]/Table39[[#This Row],[Total CNA, NA in Training, Med Aide/Tech Hours]]</f>
        <v>0</v>
      </c>
      <c r="AG284" s="3">
        <v>114.43611111111112</v>
      </c>
      <c r="AH284" s="3">
        <v>0</v>
      </c>
      <c r="AI284" s="4">
        <f>Table39[[#This Row],[CNA Hours Contract]]/Table39[[#This Row],[CNA Hours]]</f>
        <v>0</v>
      </c>
      <c r="AJ284" s="3">
        <v>0.11666666666666667</v>
      </c>
      <c r="AK284" s="3">
        <v>0</v>
      </c>
      <c r="AL284" s="4">
        <f>Table39[[#This Row],[NA in Training Hours Contract]]/Table39[[#This Row],[NA in Training Hours]]</f>
        <v>0</v>
      </c>
      <c r="AM284" s="3">
        <v>0</v>
      </c>
      <c r="AN284" s="3">
        <v>0</v>
      </c>
      <c r="AO284" s="4">
        <v>0</v>
      </c>
      <c r="AP284" s="1" t="s">
        <v>282</v>
      </c>
      <c r="AQ284" s="1">
        <v>4</v>
      </c>
    </row>
    <row r="285" spans="1:43" x14ac:dyDescent="0.2">
      <c r="A285" s="1" t="s">
        <v>407</v>
      </c>
      <c r="B285" s="1" t="s">
        <v>693</v>
      </c>
      <c r="C285" s="1" t="s">
        <v>982</v>
      </c>
      <c r="D285" s="1" t="s">
        <v>1064</v>
      </c>
      <c r="E285" s="3">
        <v>34.088888888888889</v>
      </c>
      <c r="F285" s="3">
        <f t="shared" si="14"/>
        <v>168.15833333333333</v>
      </c>
      <c r="G285" s="3">
        <f>SUM(Table39[[#This Row],[RN Hours Contract (W/ Admin, DON)]], Table39[[#This Row],[LPN Contract Hours (w/ Admin)]], Table39[[#This Row],[CNA/NA/Med Aide Contract Hours]])</f>
        <v>0</v>
      </c>
      <c r="H285" s="4">
        <f>Table39[[#This Row],[Total Contract Hours]]/Table39[[#This Row],[Total Hours Nurse Staffing]]</f>
        <v>0</v>
      </c>
      <c r="I285" s="3">
        <f>SUM(Table39[[#This Row],[RN Hours]], Table39[[#This Row],[RN Admin Hours]], Table39[[#This Row],[RN DON Hours]])</f>
        <v>19.330555555555556</v>
      </c>
      <c r="J285" s="3">
        <f t="shared" si="15"/>
        <v>0</v>
      </c>
      <c r="K285" s="4">
        <f>Table39[[#This Row],[RN Hours Contract (W/ Admin, DON)]]/Table39[[#This Row],[RN Hours (w/ Admin, DON)]]</f>
        <v>0</v>
      </c>
      <c r="L285" s="3">
        <v>8.6638888888888896</v>
      </c>
      <c r="M285" s="3">
        <v>0</v>
      </c>
      <c r="N285" s="4">
        <f>Table39[[#This Row],[RN Hours Contract]]/Table39[[#This Row],[RN Hours]]</f>
        <v>0</v>
      </c>
      <c r="O285" s="3">
        <v>5.6</v>
      </c>
      <c r="P285" s="3">
        <v>0</v>
      </c>
      <c r="Q285" s="4">
        <f>Table39[[#This Row],[RN Admin Hours Contract]]/Table39[[#This Row],[RN Admin Hours]]</f>
        <v>0</v>
      </c>
      <c r="R285" s="3">
        <v>5.0666666666666664</v>
      </c>
      <c r="S285" s="3">
        <v>0</v>
      </c>
      <c r="T285" s="4">
        <f>Table39[[#This Row],[RN DON Hours Contract]]/Table39[[#This Row],[RN DON Hours]]</f>
        <v>0</v>
      </c>
      <c r="U285" s="3">
        <f>SUM(Table39[[#This Row],[LPN Hours]], Table39[[#This Row],[LPN Admin Hours]])</f>
        <v>44.041666666666664</v>
      </c>
      <c r="V285" s="3">
        <f>Table39[[#This Row],[LPN Hours Contract]]+Table39[[#This Row],[LPN Admin Hours Contract]]</f>
        <v>0</v>
      </c>
      <c r="W285" s="4">
        <f t="shared" si="16"/>
        <v>0</v>
      </c>
      <c r="X285" s="3">
        <v>0</v>
      </c>
      <c r="Y285" s="3">
        <v>0</v>
      </c>
      <c r="Z285" s="4">
        <v>0</v>
      </c>
      <c r="AA285" s="3">
        <v>44.041666666666664</v>
      </c>
      <c r="AB285" s="3">
        <v>0</v>
      </c>
      <c r="AC285" s="4">
        <f>Table39[[#This Row],[LPN Admin Hours Contract]]/Table39[[#This Row],[LPN Admin Hours]]</f>
        <v>0</v>
      </c>
      <c r="AD285" s="3">
        <f>SUM(Table39[[#This Row],[CNA Hours]], Table39[[#This Row],[NA in Training Hours]], Table39[[#This Row],[Med Aide/Tech Hours]])</f>
        <v>104.78611111111111</v>
      </c>
      <c r="AE285" s="3">
        <f>SUM(Table39[[#This Row],[CNA Hours Contract]], Table39[[#This Row],[NA in Training Hours Contract]], Table39[[#This Row],[Med Aide/Tech Hours Contract]])</f>
        <v>0</v>
      </c>
      <c r="AF285" s="4">
        <f>Table39[[#This Row],[CNA/NA/Med Aide Contract Hours]]/Table39[[#This Row],[Total CNA, NA in Training, Med Aide/Tech Hours]]</f>
        <v>0</v>
      </c>
      <c r="AG285" s="3">
        <v>104.78611111111111</v>
      </c>
      <c r="AH285" s="3">
        <v>0</v>
      </c>
      <c r="AI285" s="4">
        <f>Table39[[#This Row],[CNA Hours Contract]]/Table39[[#This Row],[CNA Hours]]</f>
        <v>0</v>
      </c>
      <c r="AJ285" s="3">
        <v>0</v>
      </c>
      <c r="AK285" s="3">
        <v>0</v>
      </c>
      <c r="AL285" s="4">
        <v>0</v>
      </c>
      <c r="AM285" s="3">
        <v>0</v>
      </c>
      <c r="AN285" s="3">
        <v>0</v>
      </c>
      <c r="AO285" s="4">
        <v>0</v>
      </c>
      <c r="AP285" s="1" t="s">
        <v>283</v>
      </c>
      <c r="AQ285" s="1">
        <v>4</v>
      </c>
    </row>
    <row r="286" spans="1:43" x14ac:dyDescent="0.2">
      <c r="A286" s="1" t="s">
        <v>407</v>
      </c>
      <c r="B286" s="1" t="s">
        <v>694</v>
      </c>
      <c r="C286" s="1" t="s">
        <v>983</v>
      </c>
      <c r="D286" s="1" t="s">
        <v>1047</v>
      </c>
      <c r="E286" s="3">
        <v>87.788888888888891</v>
      </c>
      <c r="F286" s="3">
        <f t="shared" si="14"/>
        <v>333.34733333333332</v>
      </c>
      <c r="G286" s="3">
        <f>SUM(Table39[[#This Row],[RN Hours Contract (W/ Admin, DON)]], Table39[[#This Row],[LPN Contract Hours (w/ Admin)]], Table39[[#This Row],[CNA/NA/Med Aide Contract Hours]])</f>
        <v>26.142666666666663</v>
      </c>
      <c r="H286" s="4">
        <f>Table39[[#This Row],[Total Contract Hours]]/Table39[[#This Row],[Total Hours Nurse Staffing]]</f>
        <v>7.8424706162341179E-2</v>
      </c>
      <c r="I286" s="3">
        <f>SUM(Table39[[#This Row],[RN Hours]], Table39[[#This Row],[RN Admin Hours]], Table39[[#This Row],[RN DON Hours]])</f>
        <v>30.807666666666666</v>
      </c>
      <c r="J286" s="3">
        <f t="shared" si="15"/>
        <v>1.5076666666666667</v>
      </c>
      <c r="K286" s="4">
        <f>Table39[[#This Row],[RN Hours Contract (W/ Admin, DON)]]/Table39[[#This Row],[RN Hours (w/ Admin, DON)]]</f>
        <v>4.893803490473151E-2</v>
      </c>
      <c r="L286" s="3">
        <v>25.029</v>
      </c>
      <c r="M286" s="3">
        <v>1.5076666666666667</v>
      </c>
      <c r="N286" s="4">
        <f>Table39[[#This Row],[RN Hours Contract]]/Table39[[#This Row],[RN Hours]]</f>
        <v>6.0236791987960635E-2</v>
      </c>
      <c r="O286" s="3">
        <v>0</v>
      </c>
      <c r="P286" s="3">
        <v>0</v>
      </c>
      <c r="Q286" s="4">
        <v>0</v>
      </c>
      <c r="R286" s="3">
        <v>5.7786666666666662</v>
      </c>
      <c r="S286" s="3">
        <v>0</v>
      </c>
      <c r="T286" s="4">
        <f>Table39[[#This Row],[RN DON Hours Contract]]/Table39[[#This Row],[RN DON Hours]]</f>
        <v>0</v>
      </c>
      <c r="U286" s="3">
        <f>SUM(Table39[[#This Row],[LPN Hours]], Table39[[#This Row],[LPN Admin Hours]])</f>
        <v>80.295999999999992</v>
      </c>
      <c r="V286" s="3">
        <f>Table39[[#This Row],[LPN Hours Contract]]+Table39[[#This Row],[LPN Admin Hours Contract]]</f>
        <v>14.785333333333329</v>
      </c>
      <c r="W286" s="4">
        <f t="shared" si="16"/>
        <v>0.18413536581315795</v>
      </c>
      <c r="X286" s="3">
        <v>79.121555555555545</v>
      </c>
      <c r="Y286" s="3">
        <v>14.785333333333329</v>
      </c>
      <c r="Z286" s="4">
        <f>Table39[[#This Row],[LPN Hours Contract]]/Table39[[#This Row],[LPN Hours]]</f>
        <v>0.18686858757411237</v>
      </c>
      <c r="AA286" s="3">
        <v>1.1744444444444444</v>
      </c>
      <c r="AB286" s="3">
        <v>0</v>
      </c>
      <c r="AC286" s="4">
        <f>Table39[[#This Row],[LPN Admin Hours Contract]]/Table39[[#This Row],[LPN Admin Hours]]</f>
        <v>0</v>
      </c>
      <c r="AD286" s="3">
        <f>SUM(Table39[[#This Row],[CNA Hours]], Table39[[#This Row],[NA in Training Hours]], Table39[[#This Row],[Med Aide/Tech Hours]])</f>
        <v>222.24366666666666</v>
      </c>
      <c r="AE286" s="3">
        <f>SUM(Table39[[#This Row],[CNA Hours Contract]], Table39[[#This Row],[NA in Training Hours Contract]], Table39[[#This Row],[Med Aide/Tech Hours Contract]])</f>
        <v>9.8496666666666659</v>
      </c>
      <c r="AF286" s="4">
        <f>Table39[[#This Row],[CNA/NA/Med Aide Contract Hours]]/Table39[[#This Row],[Total CNA, NA in Training, Med Aide/Tech Hours]]</f>
        <v>4.4319223194961684E-2</v>
      </c>
      <c r="AG286" s="3">
        <v>221.20455555555554</v>
      </c>
      <c r="AH286" s="3">
        <v>9.8496666666666659</v>
      </c>
      <c r="AI286" s="4">
        <f>Table39[[#This Row],[CNA Hours Contract]]/Table39[[#This Row],[CNA Hours]]</f>
        <v>4.45274132891577E-2</v>
      </c>
      <c r="AJ286" s="3">
        <v>0</v>
      </c>
      <c r="AK286" s="3">
        <v>0</v>
      </c>
      <c r="AL286" s="4">
        <v>0</v>
      </c>
      <c r="AM286" s="3">
        <v>1.0391111111111111</v>
      </c>
      <c r="AN286" s="3">
        <v>0</v>
      </c>
      <c r="AO286" s="4">
        <f>Table39[[#This Row],[Med Aide/Tech Hours Contract]]/Table39[[#This Row],[Med Aide/Tech Hours]]</f>
        <v>0</v>
      </c>
      <c r="AP286" s="1" t="s">
        <v>284</v>
      </c>
      <c r="AQ286" s="1">
        <v>4</v>
      </c>
    </row>
    <row r="287" spans="1:43" x14ac:dyDescent="0.2">
      <c r="A287" s="1" t="s">
        <v>407</v>
      </c>
      <c r="B287" s="1" t="s">
        <v>695</v>
      </c>
      <c r="C287" s="1" t="s">
        <v>984</v>
      </c>
      <c r="D287" s="1" t="s">
        <v>1048</v>
      </c>
      <c r="E287" s="3">
        <v>78.733333333333334</v>
      </c>
      <c r="F287" s="3">
        <f t="shared" si="14"/>
        <v>265.3652222222222</v>
      </c>
      <c r="G287" s="3">
        <f>SUM(Table39[[#This Row],[RN Hours Contract (W/ Admin, DON)]], Table39[[#This Row],[LPN Contract Hours (w/ Admin)]], Table39[[#This Row],[CNA/NA/Med Aide Contract Hours]])</f>
        <v>141.21655555555554</v>
      </c>
      <c r="H287" s="4">
        <f>Table39[[#This Row],[Total Contract Hours]]/Table39[[#This Row],[Total Hours Nurse Staffing]]</f>
        <v>0.53215924216813137</v>
      </c>
      <c r="I287" s="3">
        <f>SUM(Table39[[#This Row],[RN Hours]], Table39[[#This Row],[RN Admin Hours]], Table39[[#This Row],[RN DON Hours]])</f>
        <v>33.86</v>
      </c>
      <c r="J287" s="3">
        <f t="shared" si="15"/>
        <v>15.223888888888883</v>
      </c>
      <c r="K287" s="4">
        <f>Table39[[#This Row],[RN Hours Contract (W/ Admin, DON)]]/Table39[[#This Row],[RN Hours (w/ Admin, DON)]]</f>
        <v>0.44961278466889792</v>
      </c>
      <c r="L287" s="3">
        <v>21.721222222222224</v>
      </c>
      <c r="M287" s="3">
        <v>15.223888888888883</v>
      </c>
      <c r="N287" s="4">
        <f>Table39[[#This Row],[RN Hours Contract]]/Table39[[#This Row],[RN Hours]]</f>
        <v>0.70087625517287211</v>
      </c>
      <c r="O287" s="3">
        <v>7.6943333333333346</v>
      </c>
      <c r="P287" s="3">
        <v>0</v>
      </c>
      <c r="Q287" s="4">
        <f>Table39[[#This Row],[RN Admin Hours Contract]]/Table39[[#This Row],[RN Admin Hours]]</f>
        <v>0</v>
      </c>
      <c r="R287" s="3">
        <v>4.4444444444444446</v>
      </c>
      <c r="S287" s="3">
        <v>0</v>
      </c>
      <c r="T287" s="4">
        <f>Table39[[#This Row],[RN DON Hours Contract]]/Table39[[#This Row],[RN DON Hours]]</f>
        <v>0</v>
      </c>
      <c r="U287" s="3">
        <f>SUM(Table39[[#This Row],[LPN Hours]], Table39[[#This Row],[LPN Admin Hours]])</f>
        <v>61.24</v>
      </c>
      <c r="V287" s="3">
        <f>Table39[[#This Row],[LPN Hours Contract]]+Table39[[#This Row],[LPN Admin Hours Contract]]</f>
        <v>33.435333333333332</v>
      </c>
      <c r="W287" s="4">
        <f t="shared" si="16"/>
        <v>0.54597213150446333</v>
      </c>
      <c r="X287" s="3">
        <v>52.390666666666668</v>
      </c>
      <c r="Y287" s="3">
        <v>33.435333333333332</v>
      </c>
      <c r="Z287" s="4">
        <f>Table39[[#This Row],[LPN Hours Contract]]/Table39[[#This Row],[LPN Hours]]</f>
        <v>0.63819255338100933</v>
      </c>
      <c r="AA287" s="3">
        <v>8.8493333333333322</v>
      </c>
      <c r="AB287" s="3">
        <v>0</v>
      </c>
      <c r="AC287" s="4">
        <f>Table39[[#This Row],[LPN Admin Hours Contract]]/Table39[[#This Row],[LPN Admin Hours]]</f>
        <v>0</v>
      </c>
      <c r="AD287" s="3">
        <f>SUM(Table39[[#This Row],[CNA Hours]], Table39[[#This Row],[NA in Training Hours]], Table39[[#This Row],[Med Aide/Tech Hours]])</f>
        <v>170.26522222222223</v>
      </c>
      <c r="AE287" s="3">
        <f>SUM(Table39[[#This Row],[CNA Hours Contract]], Table39[[#This Row],[NA in Training Hours Contract]], Table39[[#This Row],[Med Aide/Tech Hours Contract]])</f>
        <v>92.557333333333347</v>
      </c>
      <c r="AF287" s="4">
        <f>Table39[[#This Row],[CNA/NA/Med Aide Contract Hours]]/Table39[[#This Row],[Total CNA, NA in Training, Med Aide/Tech Hours]]</f>
        <v>0.54360680428638464</v>
      </c>
      <c r="AG287" s="3">
        <v>153.90188888888889</v>
      </c>
      <c r="AH287" s="3">
        <v>85.227444444444458</v>
      </c>
      <c r="AI287" s="4">
        <f>Table39[[#This Row],[CNA Hours Contract]]/Table39[[#This Row],[CNA Hours]]</f>
        <v>0.55377776750989272</v>
      </c>
      <c r="AJ287" s="3">
        <v>0</v>
      </c>
      <c r="AK287" s="3">
        <v>0</v>
      </c>
      <c r="AL287" s="4">
        <v>0</v>
      </c>
      <c r="AM287" s="3">
        <v>16.363333333333337</v>
      </c>
      <c r="AN287" s="3">
        <v>7.3298888888888882</v>
      </c>
      <c r="AO287" s="4">
        <f>Table39[[#This Row],[Med Aide/Tech Hours Contract]]/Table39[[#This Row],[Med Aide/Tech Hours]]</f>
        <v>0.44794594961635076</v>
      </c>
      <c r="AP287" s="1" t="s">
        <v>285</v>
      </c>
      <c r="AQ287" s="1">
        <v>4</v>
      </c>
    </row>
    <row r="288" spans="1:43" x14ac:dyDescent="0.2">
      <c r="A288" s="1" t="s">
        <v>407</v>
      </c>
      <c r="B288" s="1" t="s">
        <v>696</v>
      </c>
      <c r="C288" s="1" t="s">
        <v>861</v>
      </c>
      <c r="D288" s="1" t="s">
        <v>1049</v>
      </c>
      <c r="E288" s="3">
        <v>76.36666666666666</v>
      </c>
      <c r="F288" s="3">
        <f t="shared" si="14"/>
        <v>250.31433333333337</v>
      </c>
      <c r="G288" s="3">
        <f>SUM(Table39[[#This Row],[RN Hours Contract (W/ Admin, DON)]], Table39[[#This Row],[LPN Contract Hours (w/ Admin)]], Table39[[#This Row],[CNA/NA/Med Aide Contract Hours]])</f>
        <v>4.2072222222222226</v>
      </c>
      <c r="H288" s="4">
        <f>Table39[[#This Row],[Total Contract Hours]]/Table39[[#This Row],[Total Hours Nurse Staffing]]</f>
        <v>1.6807755937090652E-2</v>
      </c>
      <c r="I288" s="3">
        <f>SUM(Table39[[#This Row],[RN Hours]], Table39[[#This Row],[RN Admin Hours]], Table39[[#This Row],[RN DON Hours]])</f>
        <v>32.587000000000003</v>
      </c>
      <c r="J288" s="3">
        <f t="shared" si="15"/>
        <v>0</v>
      </c>
      <c r="K288" s="4">
        <f>Table39[[#This Row],[RN Hours Contract (W/ Admin, DON)]]/Table39[[#This Row],[RN Hours (w/ Admin, DON)]]</f>
        <v>0</v>
      </c>
      <c r="L288" s="3">
        <v>15.366000000000001</v>
      </c>
      <c r="M288" s="3">
        <v>0</v>
      </c>
      <c r="N288" s="4">
        <f>Table39[[#This Row],[RN Hours Contract]]/Table39[[#This Row],[RN Hours]]</f>
        <v>0</v>
      </c>
      <c r="O288" s="3">
        <v>12.301222222222219</v>
      </c>
      <c r="P288" s="3">
        <v>0</v>
      </c>
      <c r="Q288" s="4">
        <f>Table39[[#This Row],[RN Admin Hours Contract]]/Table39[[#This Row],[RN Admin Hours]]</f>
        <v>0</v>
      </c>
      <c r="R288" s="3">
        <v>4.9197777777777789</v>
      </c>
      <c r="S288" s="3">
        <v>0</v>
      </c>
      <c r="T288" s="4">
        <f>Table39[[#This Row],[RN DON Hours Contract]]/Table39[[#This Row],[RN DON Hours]]</f>
        <v>0</v>
      </c>
      <c r="U288" s="3">
        <f>SUM(Table39[[#This Row],[LPN Hours]], Table39[[#This Row],[LPN Admin Hours]])</f>
        <v>78.020555555555561</v>
      </c>
      <c r="V288" s="3">
        <f>Table39[[#This Row],[LPN Hours Contract]]+Table39[[#This Row],[LPN Admin Hours Contract]]</f>
        <v>2.3526666666666669</v>
      </c>
      <c r="W288" s="4">
        <f t="shared" si="16"/>
        <v>3.0154446477780074E-2</v>
      </c>
      <c r="X288" s="3">
        <v>63.99688888888889</v>
      </c>
      <c r="Y288" s="3">
        <v>2.3526666666666669</v>
      </c>
      <c r="Z288" s="4">
        <f>Table39[[#This Row],[LPN Hours Contract]]/Table39[[#This Row],[LPN Hours]]</f>
        <v>3.6762203718236304E-2</v>
      </c>
      <c r="AA288" s="3">
        <v>14.023666666666667</v>
      </c>
      <c r="AB288" s="3">
        <v>0</v>
      </c>
      <c r="AC288" s="4">
        <f>Table39[[#This Row],[LPN Admin Hours Contract]]/Table39[[#This Row],[LPN Admin Hours]]</f>
        <v>0</v>
      </c>
      <c r="AD288" s="3">
        <f>SUM(Table39[[#This Row],[CNA Hours]], Table39[[#This Row],[NA in Training Hours]], Table39[[#This Row],[Med Aide/Tech Hours]])</f>
        <v>139.7067777777778</v>
      </c>
      <c r="AE288" s="3">
        <f>SUM(Table39[[#This Row],[CNA Hours Contract]], Table39[[#This Row],[NA in Training Hours Contract]], Table39[[#This Row],[Med Aide/Tech Hours Contract]])</f>
        <v>1.8545555555555557</v>
      </c>
      <c r="AF288" s="4">
        <f>Table39[[#This Row],[CNA/NA/Med Aide Contract Hours]]/Table39[[#This Row],[Total CNA, NA in Training, Med Aide/Tech Hours]]</f>
        <v>1.3274628368463789E-2</v>
      </c>
      <c r="AG288" s="3">
        <v>130.86022222222223</v>
      </c>
      <c r="AH288" s="3">
        <v>1.8545555555555557</v>
      </c>
      <c r="AI288" s="4">
        <f>Table39[[#This Row],[CNA Hours Contract]]/Table39[[#This Row],[CNA Hours]]</f>
        <v>1.4172034282550847E-2</v>
      </c>
      <c r="AJ288" s="3">
        <v>8.8465555555555557</v>
      </c>
      <c r="AK288" s="3">
        <v>0</v>
      </c>
      <c r="AL288" s="4">
        <f>Table39[[#This Row],[NA in Training Hours Contract]]/Table39[[#This Row],[NA in Training Hours]]</f>
        <v>0</v>
      </c>
      <c r="AM288" s="3">
        <v>0</v>
      </c>
      <c r="AN288" s="3">
        <v>0</v>
      </c>
      <c r="AO288" s="4">
        <v>0</v>
      </c>
      <c r="AP288" s="1" t="s">
        <v>286</v>
      </c>
      <c r="AQ288" s="1">
        <v>4</v>
      </c>
    </row>
    <row r="289" spans="1:43" x14ac:dyDescent="0.2">
      <c r="A289" s="1" t="s">
        <v>407</v>
      </c>
      <c r="B289" s="1" t="s">
        <v>697</v>
      </c>
      <c r="C289" s="1" t="s">
        <v>834</v>
      </c>
      <c r="D289" s="1" t="s">
        <v>1059</v>
      </c>
      <c r="E289" s="3">
        <v>144.95555555555555</v>
      </c>
      <c r="F289" s="3">
        <f t="shared" si="14"/>
        <v>399.70088888888893</v>
      </c>
      <c r="G289" s="3">
        <f>SUM(Table39[[#This Row],[RN Hours Contract (W/ Admin, DON)]], Table39[[#This Row],[LPN Contract Hours (w/ Admin)]], Table39[[#This Row],[CNA/NA/Med Aide Contract Hours]])</f>
        <v>94.893444444444441</v>
      </c>
      <c r="H289" s="4">
        <f>Table39[[#This Row],[Total Contract Hours]]/Table39[[#This Row],[Total Hours Nurse Staffing]]</f>
        <v>0.23741114188721119</v>
      </c>
      <c r="I289" s="3">
        <f>SUM(Table39[[#This Row],[RN Hours]], Table39[[#This Row],[RN Admin Hours]], Table39[[#This Row],[RN DON Hours]])</f>
        <v>51.242333333333328</v>
      </c>
      <c r="J289" s="3">
        <f t="shared" si="15"/>
        <v>17.278333333333336</v>
      </c>
      <c r="K289" s="4">
        <f>Table39[[#This Row],[RN Hours Contract (W/ Admin, DON)]]/Table39[[#This Row],[RN Hours (w/ Admin, DON)]]</f>
        <v>0.33718865261144765</v>
      </c>
      <c r="L289" s="3">
        <v>23.606888888888889</v>
      </c>
      <c r="M289" s="3">
        <v>7.0505555555555555</v>
      </c>
      <c r="N289" s="4">
        <f>Table39[[#This Row],[RN Hours Contract]]/Table39[[#This Row],[RN Hours]]</f>
        <v>0.29866517306624241</v>
      </c>
      <c r="O289" s="3">
        <v>20.749111111111105</v>
      </c>
      <c r="P289" s="3">
        <v>5.0844444444444452</v>
      </c>
      <c r="Q289" s="4">
        <f>Table39[[#This Row],[RN Admin Hours Contract]]/Table39[[#This Row],[RN Admin Hours]]</f>
        <v>0.2450439644000815</v>
      </c>
      <c r="R289" s="3">
        <v>6.886333333333333</v>
      </c>
      <c r="S289" s="3">
        <v>5.1433333333333335</v>
      </c>
      <c r="T289" s="4">
        <f>Table39[[#This Row],[RN DON Hours Contract]]/Table39[[#This Row],[RN DON Hours]]</f>
        <v>0.74688997531342283</v>
      </c>
      <c r="U289" s="3">
        <f>SUM(Table39[[#This Row],[LPN Hours]], Table39[[#This Row],[LPN Admin Hours]])</f>
        <v>122.71933333333334</v>
      </c>
      <c r="V289" s="3">
        <f>Table39[[#This Row],[LPN Hours Contract]]+Table39[[#This Row],[LPN Admin Hours Contract]]</f>
        <v>44.665111111111109</v>
      </c>
      <c r="W289" s="4">
        <f t="shared" si="16"/>
        <v>0.36396148754972951</v>
      </c>
      <c r="X289" s="3">
        <v>105.35155555555555</v>
      </c>
      <c r="Y289" s="3">
        <v>44.665111111111109</v>
      </c>
      <c r="Z289" s="4">
        <f>Table39[[#This Row],[LPN Hours Contract]]/Table39[[#This Row],[LPN Hours]]</f>
        <v>0.42396252125159783</v>
      </c>
      <c r="AA289" s="3">
        <v>17.367777777777782</v>
      </c>
      <c r="AB289" s="3">
        <v>0</v>
      </c>
      <c r="AC289" s="4">
        <f>Table39[[#This Row],[LPN Admin Hours Contract]]/Table39[[#This Row],[LPN Admin Hours]]</f>
        <v>0</v>
      </c>
      <c r="AD289" s="3">
        <f>SUM(Table39[[#This Row],[CNA Hours]], Table39[[#This Row],[NA in Training Hours]], Table39[[#This Row],[Med Aide/Tech Hours]])</f>
        <v>225.73922222222222</v>
      </c>
      <c r="AE289" s="3">
        <f>SUM(Table39[[#This Row],[CNA Hours Contract]], Table39[[#This Row],[NA in Training Hours Contract]], Table39[[#This Row],[Med Aide/Tech Hours Contract]])</f>
        <v>32.949999999999996</v>
      </c>
      <c r="AF289" s="4">
        <f>Table39[[#This Row],[CNA/NA/Med Aide Contract Hours]]/Table39[[#This Row],[Total CNA, NA in Training, Med Aide/Tech Hours]]</f>
        <v>0.14596488672032082</v>
      </c>
      <c r="AG289" s="3">
        <v>168.13633333333334</v>
      </c>
      <c r="AH289" s="3">
        <v>32.949999999999996</v>
      </c>
      <c r="AI289" s="4">
        <f>Table39[[#This Row],[CNA Hours Contract]]/Table39[[#This Row],[CNA Hours]]</f>
        <v>0.19597191961285382</v>
      </c>
      <c r="AJ289" s="3">
        <v>57.60288888888887</v>
      </c>
      <c r="AK289" s="3">
        <v>0</v>
      </c>
      <c r="AL289" s="4">
        <f>Table39[[#This Row],[NA in Training Hours Contract]]/Table39[[#This Row],[NA in Training Hours]]</f>
        <v>0</v>
      </c>
      <c r="AM289" s="3">
        <v>0</v>
      </c>
      <c r="AN289" s="3">
        <v>0</v>
      </c>
      <c r="AO289" s="4">
        <v>0</v>
      </c>
      <c r="AP289" s="1" t="s">
        <v>287</v>
      </c>
      <c r="AQ289" s="1">
        <v>4</v>
      </c>
    </row>
    <row r="290" spans="1:43" x14ac:dyDescent="0.2">
      <c r="A290" s="1" t="s">
        <v>407</v>
      </c>
      <c r="B290" s="1" t="s">
        <v>698</v>
      </c>
      <c r="C290" s="1" t="s">
        <v>985</v>
      </c>
      <c r="D290" s="1" t="s">
        <v>1027</v>
      </c>
      <c r="E290" s="3">
        <v>111.14444444444445</v>
      </c>
      <c r="F290" s="3">
        <f t="shared" si="14"/>
        <v>424.74211111111106</v>
      </c>
      <c r="G290" s="3">
        <f>SUM(Table39[[#This Row],[RN Hours Contract (W/ Admin, DON)]], Table39[[#This Row],[LPN Contract Hours (w/ Admin)]], Table39[[#This Row],[CNA/NA/Med Aide Contract Hours]])</f>
        <v>52.249444444444457</v>
      </c>
      <c r="H290" s="4">
        <f>Table39[[#This Row],[Total Contract Hours]]/Table39[[#This Row],[Total Hours Nurse Staffing]]</f>
        <v>0.12301451416663554</v>
      </c>
      <c r="I290" s="3">
        <f>SUM(Table39[[#This Row],[RN Hours]], Table39[[#This Row],[RN Admin Hours]], Table39[[#This Row],[RN DON Hours]])</f>
        <v>47.748222222222225</v>
      </c>
      <c r="J290" s="3">
        <f t="shared" si="15"/>
        <v>5.8825555555555535</v>
      </c>
      <c r="K290" s="4">
        <f>Table39[[#This Row],[RN Hours Contract (W/ Admin, DON)]]/Table39[[#This Row],[RN Hours (w/ Admin, DON)]]</f>
        <v>0.12319946757761774</v>
      </c>
      <c r="L290" s="3">
        <v>37.192666666666668</v>
      </c>
      <c r="M290" s="3">
        <v>5.8825555555555535</v>
      </c>
      <c r="N290" s="4">
        <f>Table39[[#This Row],[RN Hours Contract]]/Table39[[#This Row],[RN Hours]]</f>
        <v>0.15816439321969081</v>
      </c>
      <c r="O290" s="3">
        <v>5.2222222222222223</v>
      </c>
      <c r="P290" s="3">
        <v>0</v>
      </c>
      <c r="Q290" s="4">
        <f>Table39[[#This Row],[RN Admin Hours Contract]]/Table39[[#This Row],[RN Admin Hours]]</f>
        <v>0</v>
      </c>
      <c r="R290" s="3">
        <v>5.333333333333333</v>
      </c>
      <c r="S290" s="3">
        <v>0</v>
      </c>
      <c r="T290" s="4">
        <f>Table39[[#This Row],[RN DON Hours Contract]]/Table39[[#This Row],[RN DON Hours]]</f>
        <v>0</v>
      </c>
      <c r="U290" s="3">
        <f>SUM(Table39[[#This Row],[LPN Hours]], Table39[[#This Row],[LPN Admin Hours]])</f>
        <v>107.73955555555555</v>
      </c>
      <c r="V290" s="3">
        <f>Table39[[#This Row],[LPN Hours Contract]]+Table39[[#This Row],[LPN Admin Hours Contract]]</f>
        <v>33.680666666666674</v>
      </c>
      <c r="W290" s="4">
        <f t="shared" si="16"/>
        <v>0.31261189535257872</v>
      </c>
      <c r="X290" s="3">
        <v>107.73955555555555</v>
      </c>
      <c r="Y290" s="3">
        <v>33.680666666666674</v>
      </c>
      <c r="Z290" s="4">
        <f>Table39[[#This Row],[LPN Hours Contract]]/Table39[[#This Row],[LPN Hours]]</f>
        <v>0.31261189535257872</v>
      </c>
      <c r="AA290" s="3">
        <v>0</v>
      </c>
      <c r="AB290" s="3">
        <v>0</v>
      </c>
      <c r="AC290" s="4">
        <v>0</v>
      </c>
      <c r="AD290" s="3">
        <f>SUM(Table39[[#This Row],[CNA Hours]], Table39[[#This Row],[NA in Training Hours]], Table39[[#This Row],[Med Aide/Tech Hours]])</f>
        <v>269.25433333333331</v>
      </c>
      <c r="AE290" s="3">
        <f>SUM(Table39[[#This Row],[CNA Hours Contract]], Table39[[#This Row],[NA in Training Hours Contract]], Table39[[#This Row],[Med Aide/Tech Hours Contract]])</f>
        <v>12.686222222222225</v>
      </c>
      <c r="AF290" s="4">
        <f>Table39[[#This Row],[CNA/NA/Med Aide Contract Hours]]/Table39[[#This Row],[Total CNA, NA in Training, Med Aide/Tech Hours]]</f>
        <v>4.7116130185050169E-2</v>
      </c>
      <c r="AG290" s="3">
        <v>269.25433333333331</v>
      </c>
      <c r="AH290" s="3">
        <v>12.686222222222225</v>
      </c>
      <c r="AI290" s="4">
        <f>Table39[[#This Row],[CNA Hours Contract]]/Table39[[#This Row],[CNA Hours]]</f>
        <v>4.7116130185050169E-2</v>
      </c>
      <c r="AJ290" s="3">
        <v>0</v>
      </c>
      <c r="AK290" s="3">
        <v>0</v>
      </c>
      <c r="AL290" s="4">
        <v>0</v>
      </c>
      <c r="AM290" s="3">
        <v>0</v>
      </c>
      <c r="AN290" s="3">
        <v>0</v>
      </c>
      <c r="AO290" s="4">
        <v>0</v>
      </c>
      <c r="AP290" s="1" t="s">
        <v>288</v>
      </c>
      <c r="AQ290" s="1">
        <v>4</v>
      </c>
    </row>
    <row r="291" spans="1:43" x14ac:dyDescent="0.2">
      <c r="A291" s="1" t="s">
        <v>407</v>
      </c>
      <c r="B291" s="1" t="s">
        <v>699</v>
      </c>
      <c r="C291" s="1" t="s">
        <v>860</v>
      </c>
      <c r="D291" s="1" t="s">
        <v>1037</v>
      </c>
      <c r="E291" s="3">
        <v>63.18888888888889</v>
      </c>
      <c r="F291" s="3">
        <f t="shared" si="14"/>
        <v>225.50777777777779</v>
      </c>
      <c r="G291" s="3">
        <f>SUM(Table39[[#This Row],[RN Hours Contract (W/ Admin, DON)]], Table39[[#This Row],[LPN Contract Hours (w/ Admin)]], Table39[[#This Row],[CNA/NA/Med Aide Contract Hours]])</f>
        <v>44.794444444444444</v>
      </c>
      <c r="H291" s="4">
        <f>Table39[[#This Row],[Total Contract Hours]]/Table39[[#This Row],[Total Hours Nurse Staffing]]</f>
        <v>0.19863813517148951</v>
      </c>
      <c r="I291" s="3">
        <f>SUM(Table39[[#This Row],[RN Hours]], Table39[[#This Row],[RN Admin Hours]], Table39[[#This Row],[RN DON Hours]])</f>
        <v>42.646666666666668</v>
      </c>
      <c r="J291" s="3">
        <f t="shared" si="15"/>
        <v>0</v>
      </c>
      <c r="K291" s="4">
        <f>Table39[[#This Row],[RN Hours Contract (W/ Admin, DON)]]/Table39[[#This Row],[RN Hours (w/ Admin, DON)]]</f>
        <v>0</v>
      </c>
      <c r="L291" s="3">
        <v>15.016111111111112</v>
      </c>
      <c r="M291" s="3">
        <v>0</v>
      </c>
      <c r="N291" s="4">
        <f>Table39[[#This Row],[RN Hours Contract]]/Table39[[#This Row],[RN Hours]]</f>
        <v>0</v>
      </c>
      <c r="O291" s="3">
        <v>21.941666666666666</v>
      </c>
      <c r="P291" s="3">
        <v>0</v>
      </c>
      <c r="Q291" s="4">
        <f>Table39[[#This Row],[RN Admin Hours Contract]]/Table39[[#This Row],[RN Admin Hours]]</f>
        <v>0</v>
      </c>
      <c r="R291" s="3">
        <v>5.6888888888888891</v>
      </c>
      <c r="S291" s="3">
        <v>0</v>
      </c>
      <c r="T291" s="4">
        <f>Table39[[#This Row],[RN DON Hours Contract]]/Table39[[#This Row],[RN DON Hours]]</f>
        <v>0</v>
      </c>
      <c r="U291" s="3">
        <f>SUM(Table39[[#This Row],[LPN Hours]], Table39[[#This Row],[LPN Admin Hours]])</f>
        <v>65.891666666666666</v>
      </c>
      <c r="V291" s="3">
        <f>Table39[[#This Row],[LPN Hours Contract]]+Table39[[#This Row],[LPN Admin Hours Contract]]</f>
        <v>14.094444444444445</v>
      </c>
      <c r="W291" s="4">
        <f t="shared" si="16"/>
        <v>0.21390329244129674</v>
      </c>
      <c r="X291" s="3">
        <v>65.891666666666666</v>
      </c>
      <c r="Y291" s="3">
        <v>14.094444444444445</v>
      </c>
      <c r="Z291" s="4">
        <f>Table39[[#This Row],[LPN Hours Contract]]/Table39[[#This Row],[LPN Hours]]</f>
        <v>0.21390329244129674</v>
      </c>
      <c r="AA291" s="3">
        <v>0</v>
      </c>
      <c r="AB291" s="3">
        <v>0</v>
      </c>
      <c r="AC291" s="4">
        <v>0</v>
      </c>
      <c r="AD291" s="3">
        <f>SUM(Table39[[#This Row],[CNA Hours]], Table39[[#This Row],[NA in Training Hours]], Table39[[#This Row],[Med Aide/Tech Hours]])</f>
        <v>116.96944444444445</v>
      </c>
      <c r="AE291" s="3">
        <f>SUM(Table39[[#This Row],[CNA Hours Contract]], Table39[[#This Row],[NA in Training Hours Contract]], Table39[[#This Row],[Med Aide/Tech Hours Contract]])</f>
        <v>30.7</v>
      </c>
      <c r="AF291" s="4">
        <f>Table39[[#This Row],[CNA/NA/Med Aide Contract Hours]]/Table39[[#This Row],[Total CNA, NA in Training, Med Aide/Tech Hours]]</f>
        <v>0.262461706523546</v>
      </c>
      <c r="AG291" s="3">
        <v>116.96944444444445</v>
      </c>
      <c r="AH291" s="3">
        <v>30.7</v>
      </c>
      <c r="AI291" s="4">
        <f>Table39[[#This Row],[CNA Hours Contract]]/Table39[[#This Row],[CNA Hours]]</f>
        <v>0.262461706523546</v>
      </c>
      <c r="AJ291" s="3">
        <v>0</v>
      </c>
      <c r="AK291" s="3">
        <v>0</v>
      </c>
      <c r="AL291" s="4">
        <v>0</v>
      </c>
      <c r="AM291" s="3">
        <v>0</v>
      </c>
      <c r="AN291" s="3">
        <v>0</v>
      </c>
      <c r="AO291" s="4">
        <v>0</v>
      </c>
      <c r="AP291" s="1" t="s">
        <v>289</v>
      </c>
      <c r="AQ291" s="1">
        <v>4</v>
      </c>
    </row>
    <row r="292" spans="1:43" x14ac:dyDescent="0.2">
      <c r="A292" s="1" t="s">
        <v>407</v>
      </c>
      <c r="B292" s="1" t="s">
        <v>700</v>
      </c>
      <c r="C292" s="1" t="s">
        <v>986</v>
      </c>
      <c r="D292" s="1" t="s">
        <v>1057</v>
      </c>
      <c r="E292" s="3">
        <v>23.866666666666667</v>
      </c>
      <c r="F292" s="3">
        <f t="shared" si="14"/>
        <v>134.2138888888889</v>
      </c>
      <c r="G292" s="3">
        <f>SUM(Table39[[#This Row],[RN Hours Contract (W/ Admin, DON)]], Table39[[#This Row],[LPN Contract Hours (w/ Admin)]], Table39[[#This Row],[CNA/NA/Med Aide Contract Hours]])</f>
        <v>0</v>
      </c>
      <c r="H292" s="4">
        <f>Table39[[#This Row],[Total Contract Hours]]/Table39[[#This Row],[Total Hours Nurse Staffing]]</f>
        <v>0</v>
      </c>
      <c r="I292" s="3">
        <f>SUM(Table39[[#This Row],[RN Hours]], Table39[[#This Row],[RN Admin Hours]], Table39[[#This Row],[RN DON Hours]])</f>
        <v>22.00277777777778</v>
      </c>
      <c r="J292" s="3">
        <f t="shared" si="15"/>
        <v>0</v>
      </c>
      <c r="K292" s="4">
        <f>Table39[[#This Row],[RN Hours Contract (W/ Admin, DON)]]/Table39[[#This Row],[RN Hours (w/ Admin, DON)]]</f>
        <v>0</v>
      </c>
      <c r="L292" s="3">
        <v>10.291666666666666</v>
      </c>
      <c r="M292" s="3">
        <v>0</v>
      </c>
      <c r="N292" s="4">
        <f>Table39[[#This Row],[RN Hours Contract]]/Table39[[#This Row],[RN Hours]]</f>
        <v>0</v>
      </c>
      <c r="O292" s="3">
        <v>2.2444444444444445</v>
      </c>
      <c r="P292" s="3">
        <v>0</v>
      </c>
      <c r="Q292" s="4">
        <f>Table39[[#This Row],[RN Admin Hours Contract]]/Table39[[#This Row],[RN Admin Hours]]</f>
        <v>0</v>
      </c>
      <c r="R292" s="3">
        <v>9.4666666666666668</v>
      </c>
      <c r="S292" s="3">
        <v>0</v>
      </c>
      <c r="T292" s="4">
        <f>Table39[[#This Row],[RN DON Hours Contract]]/Table39[[#This Row],[RN DON Hours]]</f>
        <v>0</v>
      </c>
      <c r="U292" s="3">
        <f>SUM(Table39[[#This Row],[LPN Hours]], Table39[[#This Row],[LPN Admin Hours]])</f>
        <v>42.530555555555559</v>
      </c>
      <c r="V292" s="3">
        <f>Table39[[#This Row],[LPN Hours Contract]]+Table39[[#This Row],[LPN Admin Hours Contract]]</f>
        <v>0</v>
      </c>
      <c r="W292" s="4">
        <f t="shared" si="16"/>
        <v>0</v>
      </c>
      <c r="X292" s="3">
        <v>42.530555555555559</v>
      </c>
      <c r="Y292" s="3">
        <v>0</v>
      </c>
      <c r="Z292" s="4">
        <f>Table39[[#This Row],[LPN Hours Contract]]/Table39[[#This Row],[LPN Hours]]</f>
        <v>0</v>
      </c>
      <c r="AA292" s="3">
        <v>0</v>
      </c>
      <c r="AB292" s="3">
        <v>0</v>
      </c>
      <c r="AC292" s="4">
        <v>0</v>
      </c>
      <c r="AD292" s="3">
        <f>SUM(Table39[[#This Row],[CNA Hours]], Table39[[#This Row],[NA in Training Hours]], Table39[[#This Row],[Med Aide/Tech Hours]])</f>
        <v>69.680555555555557</v>
      </c>
      <c r="AE292" s="3">
        <f>SUM(Table39[[#This Row],[CNA Hours Contract]], Table39[[#This Row],[NA in Training Hours Contract]], Table39[[#This Row],[Med Aide/Tech Hours Contract]])</f>
        <v>0</v>
      </c>
      <c r="AF292" s="4">
        <f>Table39[[#This Row],[CNA/NA/Med Aide Contract Hours]]/Table39[[#This Row],[Total CNA, NA in Training, Med Aide/Tech Hours]]</f>
        <v>0</v>
      </c>
      <c r="AG292" s="3">
        <v>69.680555555555557</v>
      </c>
      <c r="AH292" s="3">
        <v>0</v>
      </c>
      <c r="AI292" s="4">
        <f>Table39[[#This Row],[CNA Hours Contract]]/Table39[[#This Row],[CNA Hours]]</f>
        <v>0</v>
      </c>
      <c r="AJ292" s="3">
        <v>0</v>
      </c>
      <c r="AK292" s="3">
        <v>0</v>
      </c>
      <c r="AL292" s="4">
        <v>0</v>
      </c>
      <c r="AM292" s="3">
        <v>0</v>
      </c>
      <c r="AN292" s="3">
        <v>0</v>
      </c>
      <c r="AO292" s="4">
        <v>0</v>
      </c>
      <c r="AP292" s="1" t="s">
        <v>290</v>
      </c>
      <c r="AQ292" s="1">
        <v>4</v>
      </c>
    </row>
    <row r="293" spans="1:43" x14ac:dyDescent="0.2">
      <c r="A293" s="1" t="s">
        <v>407</v>
      </c>
      <c r="B293" s="1" t="s">
        <v>701</v>
      </c>
      <c r="C293" s="1" t="s">
        <v>987</v>
      </c>
      <c r="D293" s="1" t="s">
        <v>1018</v>
      </c>
      <c r="E293" s="3">
        <v>37.93333333333333</v>
      </c>
      <c r="F293" s="3">
        <f t="shared" si="14"/>
        <v>137.39011111111114</v>
      </c>
      <c r="G293" s="3">
        <f>SUM(Table39[[#This Row],[RN Hours Contract (W/ Admin, DON)]], Table39[[#This Row],[LPN Contract Hours (w/ Admin)]], Table39[[#This Row],[CNA/NA/Med Aide Contract Hours]])</f>
        <v>0</v>
      </c>
      <c r="H293" s="4">
        <f>Table39[[#This Row],[Total Contract Hours]]/Table39[[#This Row],[Total Hours Nurse Staffing]]</f>
        <v>0</v>
      </c>
      <c r="I293" s="3">
        <f>SUM(Table39[[#This Row],[RN Hours]], Table39[[#This Row],[RN Admin Hours]], Table39[[#This Row],[RN DON Hours]])</f>
        <v>49.260444444444445</v>
      </c>
      <c r="J293" s="3">
        <f t="shared" si="15"/>
        <v>0</v>
      </c>
      <c r="K293" s="4">
        <f>Table39[[#This Row],[RN Hours Contract (W/ Admin, DON)]]/Table39[[#This Row],[RN Hours (w/ Admin, DON)]]</f>
        <v>0</v>
      </c>
      <c r="L293" s="3">
        <v>33.260444444444445</v>
      </c>
      <c r="M293" s="3">
        <v>0</v>
      </c>
      <c r="N293" s="4">
        <f>Table39[[#This Row],[RN Hours Contract]]/Table39[[#This Row],[RN Hours]]</f>
        <v>0</v>
      </c>
      <c r="O293" s="3">
        <v>11.2</v>
      </c>
      <c r="P293" s="3">
        <v>0</v>
      </c>
      <c r="Q293" s="4">
        <f>Table39[[#This Row],[RN Admin Hours Contract]]/Table39[[#This Row],[RN Admin Hours]]</f>
        <v>0</v>
      </c>
      <c r="R293" s="3">
        <v>4.8</v>
      </c>
      <c r="S293" s="3">
        <v>0</v>
      </c>
      <c r="T293" s="4">
        <f>Table39[[#This Row],[RN DON Hours Contract]]/Table39[[#This Row],[RN DON Hours]]</f>
        <v>0</v>
      </c>
      <c r="U293" s="3">
        <f>SUM(Table39[[#This Row],[LPN Hours]], Table39[[#This Row],[LPN Admin Hours]])</f>
        <v>27.955333333333336</v>
      </c>
      <c r="V293" s="3">
        <f>Table39[[#This Row],[LPN Hours Contract]]+Table39[[#This Row],[LPN Admin Hours Contract]]</f>
        <v>0</v>
      </c>
      <c r="W293" s="4">
        <f t="shared" si="16"/>
        <v>0</v>
      </c>
      <c r="X293" s="3">
        <v>23.399777777777778</v>
      </c>
      <c r="Y293" s="3">
        <v>0</v>
      </c>
      <c r="Z293" s="4">
        <f>Table39[[#This Row],[LPN Hours Contract]]/Table39[[#This Row],[LPN Hours]]</f>
        <v>0</v>
      </c>
      <c r="AA293" s="3">
        <v>4.5555555555555554</v>
      </c>
      <c r="AB293" s="3">
        <v>0</v>
      </c>
      <c r="AC293" s="4">
        <f>Table39[[#This Row],[LPN Admin Hours Contract]]/Table39[[#This Row],[LPN Admin Hours]]</f>
        <v>0</v>
      </c>
      <c r="AD293" s="3">
        <f>SUM(Table39[[#This Row],[CNA Hours]], Table39[[#This Row],[NA in Training Hours]], Table39[[#This Row],[Med Aide/Tech Hours]])</f>
        <v>60.174333333333337</v>
      </c>
      <c r="AE293" s="3">
        <f>SUM(Table39[[#This Row],[CNA Hours Contract]], Table39[[#This Row],[NA in Training Hours Contract]], Table39[[#This Row],[Med Aide/Tech Hours Contract]])</f>
        <v>0</v>
      </c>
      <c r="AF293" s="4">
        <f>Table39[[#This Row],[CNA/NA/Med Aide Contract Hours]]/Table39[[#This Row],[Total CNA, NA in Training, Med Aide/Tech Hours]]</f>
        <v>0</v>
      </c>
      <c r="AG293" s="3">
        <v>45.13666666666667</v>
      </c>
      <c r="AH293" s="3">
        <v>0</v>
      </c>
      <c r="AI293" s="4">
        <f>Table39[[#This Row],[CNA Hours Contract]]/Table39[[#This Row],[CNA Hours]]</f>
        <v>0</v>
      </c>
      <c r="AJ293" s="3">
        <v>14.948555555555554</v>
      </c>
      <c r="AK293" s="3">
        <v>0</v>
      </c>
      <c r="AL293" s="4">
        <f>Table39[[#This Row],[NA in Training Hours Contract]]/Table39[[#This Row],[NA in Training Hours]]</f>
        <v>0</v>
      </c>
      <c r="AM293" s="3">
        <v>8.9111111111111113E-2</v>
      </c>
      <c r="AN293" s="3">
        <v>0</v>
      </c>
      <c r="AO293" s="4">
        <f>Table39[[#This Row],[Med Aide/Tech Hours Contract]]/Table39[[#This Row],[Med Aide/Tech Hours]]</f>
        <v>0</v>
      </c>
      <c r="AP293" s="1" t="s">
        <v>291</v>
      </c>
      <c r="AQ293" s="1">
        <v>4</v>
      </c>
    </row>
    <row r="294" spans="1:43" x14ac:dyDescent="0.2">
      <c r="A294" s="1" t="s">
        <v>407</v>
      </c>
      <c r="B294" s="1" t="s">
        <v>702</v>
      </c>
      <c r="C294" s="1" t="s">
        <v>837</v>
      </c>
      <c r="D294" s="1" t="s">
        <v>1038</v>
      </c>
      <c r="E294" s="3">
        <v>68.63333333333334</v>
      </c>
      <c r="F294" s="3">
        <f t="shared" si="14"/>
        <v>263.27922222222219</v>
      </c>
      <c r="G294" s="3">
        <f>SUM(Table39[[#This Row],[RN Hours Contract (W/ Admin, DON)]], Table39[[#This Row],[LPN Contract Hours (w/ Admin)]], Table39[[#This Row],[CNA/NA/Med Aide Contract Hours]])</f>
        <v>65.86333333333333</v>
      </c>
      <c r="H294" s="4">
        <f>Table39[[#This Row],[Total Contract Hours]]/Table39[[#This Row],[Total Hours Nurse Staffing]]</f>
        <v>0.25016532933138586</v>
      </c>
      <c r="I294" s="3">
        <f>SUM(Table39[[#This Row],[RN Hours]], Table39[[#This Row],[RN Admin Hours]], Table39[[#This Row],[RN DON Hours]])</f>
        <v>29.891666666666666</v>
      </c>
      <c r="J294" s="3">
        <f t="shared" si="15"/>
        <v>1.2509999999999999</v>
      </c>
      <c r="K294" s="4">
        <f>Table39[[#This Row],[RN Hours Contract (W/ Admin, DON)]]/Table39[[#This Row],[RN Hours (w/ Admin, DON)]]</f>
        <v>4.1851129077223305E-2</v>
      </c>
      <c r="L294" s="3">
        <v>14.472222222222221</v>
      </c>
      <c r="M294" s="3">
        <v>1.2509999999999999</v>
      </c>
      <c r="N294" s="4">
        <f>Table39[[#This Row],[RN Hours Contract]]/Table39[[#This Row],[RN Hours]]</f>
        <v>8.644145873320537E-2</v>
      </c>
      <c r="O294" s="3">
        <v>8.4416666666666664</v>
      </c>
      <c r="P294" s="3">
        <v>0</v>
      </c>
      <c r="Q294" s="4">
        <f>Table39[[#This Row],[RN Admin Hours Contract]]/Table39[[#This Row],[RN Admin Hours]]</f>
        <v>0</v>
      </c>
      <c r="R294" s="3">
        <v>6.9777777777777779</v>
      </c>
      <c r="S294" s="3">
        <v>0</v>
      </c>
      <c r="T294" s="4">
        <f>Table39[[#This Row],[RN DON Hours Contract]]/Table39[[#This Row],[RN DON Hours]]</f>
        <v>0</v>
      </c>
      <c r="U294" s="3">
        <f>SUM(Table39[[#This Row],[LPN Hours]], Table39[[#This Row],[LPN Admin Hours]])</f>
        <v>64.401777777777781</v>
      </c>
      <c r="V294" s="3">
        <f>Table39[[#This Row],[LPN Hours Contract]]+Table39[[#This Row],[LPN Admin Hours Contract]]</f>
        <v>22.674222222222227</v>
      </c>
      <c r="W294" s="4">
        <f t="shared" si="16"/>
        <v>0.35207447689504778</v>
      </c>
      <c r="X294" s="3">
        <v>64.401777777777781</v>
      </c>
      <c r="Y294" s="3">
        <v>22.674222222222227</v>
      </c>
      <c r="Z294" s="4">
        <f>Table39[[#This Row],[LPN Hours Contract]]/Table39[[#This Row],[LPN Hours]]</f>
        <v>0.35207447689504778</v>
      </c>
      <c r="AA294" s="3">
        <v>0</v>
      </c>
      <c r="AB294" s="3">
        <v>0</v>
      </c>
      <c r="AC294" s="4">
        <v>0</v>
      </c>
      <c r="AD294" s="3">
        <f>SUM(Table39[[#This Row],[CNA Hours]], Table39[[#This Row],[NA in Training Hours]], Table39[[#This Row],[Med Aide/Tech Hours]])</f>
        <v>168.98577777777777</v>
      </c>
      <c r="AE294" s="3">
        <f>SUM(Table39[[#This Row],[CNA Hours Contract]], Table39[[#This Row],[NA in Training Hours Contract]], Table39[[#This Row],[Med Aide/Tech Hours Contract]])</f>
        <v>41.938111111111098</v>
      </c>
      <c r="AF294" s="4">
        <f>Table39[[#This Row],[CNA/NA/Med Aide Contract Hours]]/Table39[[#This Row],[Total CNA, NA in Training, Med Aide/Tech Hours]]</f>
        <v>0.24817538885586685</v>
      </c>
      <c r="AG294" s="3">
        <v>168.98577777777777</v>
      </c>
      <c r="AH294" s="3">
        <v>41.938111111111098</v>
      </c>
      <c r="AI294" s="4">
        <f>Table39[[#This Row],[CNA Hours Contract]]/Table39[[#This Row],[CNA Hours]]</f>
        <v>0.24817538885586685</v>
      </c>
      <c r="AJ294" s="3">
        <v>0</v>
      </c>
      <c r="AK294" s="3">
        <v>0</v>
      </c>
      <c r="AL294" s="4">
        <v>0</v>
      </c>
      <c r="AM294" s="3">
        <v>0</v>
      </c>
      <c r="AN294" s="3">
        <v>0</v>
      </c>
      <c r="AO294" s="4">
        <v>0</v>
      </c>
      <c r="AP294" s="1" t="s">
        <v>292</v>
      </c>
      <c r="AQ294" s="1">
        <v>4</v>
      </c>
    </row>
    <row r="295" spans="1:43" x14ac:dyDescent="0.2">
      <c r="A295" s="1" t="s">
        <v>407</v>
      </c>
      <c r="B295" s="1" t="s">
        <v>703</v>
      </c>
      <c r="C295" s="1" t="s">
        <v>877</v>
      </c>
      <c r="D295" s="1" t="s">
        <v>1051</v>
      </c>
      <c r="E295" s="3">
        <v>80.933333333333337</v>
      </c>
      <c r="F295" s="3">
        <f t="shared" si="14"/>
        <v>239.07300000000001</v>
      </c>
      <c r="G295" s="3">
        <f>SUM(Table39[[#This Row],[RN Hours Contract (W/ Admin, DON)]], Table39[[#This Row],[LPN Contract Hours (w/ Admin)]], Table39[[#This Row],[CNA/NA/Med Aide Contract Hours]])</f>
        <v>6.1111111111111109E-2</v>
      </c>
      <c r="H295" s="4">
        <f>Table39[[#This Row],[Total Contract Hours]]/Table39[[#This Row],[Total Hours Nurse Staffing]]</f>
        <v>2.556169500993885E-4</v>
      </c>
      <c r="I295" s="3">
        <f>SUM(Table39[[#This Row],[RN Hours]], Table39[[#This Row],[RN Admin Hours]], Table39[[#This Row],[RN DON Hours]])</f>
        <v>37.784333333333336</v>
      </c>
      <c r="J295" s="3">
        <f t="shared" si="15"/>
        <v>6.1111111111111109E-2</v>
      </c>
      <c r="K295" s="4">
        <f>Table39[[#This Row],[RN Hours Contract (W/ Admin, DON)]]/Table39[[#This Row],[RN Hours (w/ Admin, DON)]]</f>
        <v>1.6173663981838445E-3</v>
      </c>
      <c r="L295" s="3">
        <v>6.7059999999999995</v>
      </c>
      <c r="M295" s="3">
        <v>0</v>
      </c>
      <c r="N295" s="4">
        <f>Table39[[#This Row],[RN Hours Contract]]/Table39[[#This Row],[RN Hours]]</f>
        <v>0</v>
      </c>
      <c r="O295" s="3">
        <v>25.389444444444447</v>
      </c>
      <c r="P295" s="3">
        <v>6.1111111111111109E-2</v>
      </c>
      <c r="Q295" s="4">
        <f>Table39[[#This Row],[RN Admin Hours Contract]]/Table39[[#This Row],[RN Admin Hours]]</f>
        <v>2.4069495197041636E-3</v>
      </c>
      <c r="R295" s="3">
        <v>5.6888888888888891</v>
      </c>
      <c r="S295" s="3">
        <v>0</v>
      </c>
      <c r="T295" s="4">
        <f>Table39[[#This Row],[RN DON Hours Contract]]/Table39[[#This Row],[RN DON Hours]]</f>
        <v>0</v>
      </c>
      <c r="U295" s="3">
        <f>SUM(Table39[[#This Row],[LPN Hours]], Table39[[#This Row],[LPN Admin Hours]])</f>
        <v>57.273111111111113</v>
      </c>
      <c r="V295" s="3">
        <f>Table39[[#This Row],[LPN Hours Contract]]+Table39[[#This Row],[LPN Admin Hours Contract]]</f>
        <v>0</v>
      </c>
      <c r="W295" s="4">
        <f t="shared" si="16"/>
        <v>0</v>
      </c>
      <c r="X295" s="3">
        <v>57.273111111111113</v>
      </c>
      <c r="Y295" s="3">
        <v>0</v>
      </c>
      <c r="Z295" s="4">
        <f>Table39[[#This Row],[LPN Hours Contract]]/Table39[[#This Row],[LPN Hours]]</f>
        <v>0</v>
      </c>
      <c r="AA295" s="3">
        <v>0</v>
      </c>
      <c r="AB295" s="3">
        <v>0</v>
      </c>
      <c r="AC295" s="4">
        <v>0</v>
      </c>
      <c r="AD295" s="3">
        <f>SUM(Table39[[#This Row],[CNA Hours]], Table39[[#This Row],[NA in Training Hours]], Table39[[#This Row],[Med Aide/Tech Hours]])</f>
        <v>144.01555555555555</v>
      </c>
      <c r="AE295" s="3">
        <f>SUM(Table39[[#This Row],[CNA Hours Contract]], Table39[[#This Row],[NA in Training Hours Contract]], Table39[[#This Row],[Med Aide/Tech Hours Contract]])</f>
        <v>0</v>
      </c>
      <c r="AF295" s="4">
        <f>Table39[[#This Row],[CNA/NA/Med Aide Contract Hours]]/Table39[[#This Row],[Total CNA, NA in Training, Med Aide/Tech Hours]]</f>
        <v>0</v>
      </c>
      <c r="AG295" s="3">
        <v>143.32966666666667</v>
      </c>
      <c r="AH295" s="3">
        <v>0</v>
      </c>
      <c r="AI295" s="4">
        <f>Table39[[#This Row],[CNA Hours Contract]]/Table39[[#This Row],[CNA Hours]]</f>
        <v>0</v>
      </c>
      <c r="AJ295" s="3">
        <v>0</v>
      </c>
      <c r="AK295" s="3">
        <v>0</v>
      </c>
      <c r="AL295" s="4">
        <v>0</v>
      </c>
      <c r="AM295" s="3">
        <v>0.68588888888888888</v>
      </c>
      <c r="AN295" s="3">
        <v>0</v>
      </c>
      <c r="AO295" s="4">
        <f>Table39[[#This Row],[Med Aide/Tech Hours Contract]]/Table39[[#This Row],[Med Aide/Tech Hours]]</f>
        <v>0</v>
      </c>
      <c r="AP295" s="1" t="s">
        <v>293</v>
      </c>
      <c r="AQ295" s="1">
        <v>4</v>
      </c>
    </row>
    <row r="296" spans="1:43" x14ac:dyDescent="0.2">
      <c r="A296" s="1" t="s">
        <v>407</v>
      </c>
      <c r="B296" s="1" t="s">
        <v>704</v>
      </c>
      <c r="C296" s="1" t="s">
        <v>889</v>
      </c>
      <c r="D296" s="1" t="s">
        <v>1048</v>
      </c>
      <c r="E296" s="3">
        <v>29.944444444444443</v>
      </c>
      <c r="F296" s="3">
        <f t="shared" si="14"/>
        <v>126.07922222222223</v>
      </c>
      <c r="G296" s="3">
        <f>SUM(Table39[[#This Row],[RN Hours Contract (W/ Admin, DON)]], Table39[[#This Row],[LPN Contract Hours (w/ Admin)]], Table39[[#This Row],[CNA/NA/Med Aide Contract Hours]])</f>
        <v>1.6222222222222222</v>
      </c>
      <c r="H296" s="4">
        <f>Table39[[#This Row],[Total Contract Hours]]/Table39[[#This Row],[Total Hours Nurse Staffing]]</f>
        <v>1.2866689638701592E-2</v>
      </c>
      <c r="I296" s="3">
        <f>SUM(Table39[[#This Row],[RN Hours]], Table39[[#This Row],[RN Admin Hours]], Table39[[#This Row],[RN DON Hours]])</f>
        <v>34.657888888888891</v>
      </c>
      <c r="J296" s="3">
        <f t="shared" si="15"/>
        <v>0</v>
      </c>
      <c r="K296" s="4">
        <f>Table39[[#This Row],[RN Hours Contract (W/ Admin, DON)]]/Table39[[#This Row],[RN Hours (w/ Admin, DON)]]</f>
        <v>0</v>
      </c>
      <c r="L296" s="3">
        <v>22.887555555555558</v>
      </c>
      <c r="M296" s="3">
        <v>0</v>
      </c>
      <c r="N296" s="4">
        <f>Table39[[#This Row],[RN Hours Contract]]/Table39[[#This Row],[RN Hours]]</f>
        <v>0</v>
      </c>
      <c r="O296" s="3">
        <v>6.0203333333333324</v>
      </c>
      <c r="P296" s="3">
        <v>0</v>
      </c>
      <c r="Q296" s="4">
        <f>Table39[[#This Row],[RN Admin Hours Contract]]/Table39[[#This Row],[RN Admin Hours]]</f>
        <v>0</v>
      </c>
      <c r="R296" s="3">
        <v>5.75</v>
      </c>
      <c r="S296" s="3">
        <v>0</v>
      </c>
      <c r="T296" s="4">
        <f>Table39[[#This Row],[RN DON Hours Contract]]/Table39[[#This Row],[RN DON Hours]]</f>
        <v>0</v>
      </c>
      <c r="U296" s="3">
        <f>SUM(Table39[[#This Row],[LPN Hours]], Table39[[#This Row],[LPN Admin Hours]])</f>
        <v>27.261111111111113</v>
      </c>
      <c r="V296" s="3">
        <f>Table39[[#This Row],[LPN Hours Contract]]+Table39[[#This Row],[LPN Admin Hours Contract]]</f>
        <v>0.5444444444444444</v>
      </c>
      <c r="W296" s="4">
        <f t="shared" si="16"/>
        <v>1.9971469329529239E-2</v>
      </c>
      <c r="X296" s="3">
        <v>27.261111111111113</v>
      </c>
      <c r="Y296" s="3">
        <v>0.5444444444444444</v>
      </c>
      <c r="Z296" s="4">
        <f>Table39[[#This Row],[LPN Hours Contract]]/Table39[[#This Row],[LPN Hours]]</f>
        <v>1.9971469329529239E-2</v>
      </c>
      <c r="AA296" s="3">
        <v>0</v>
      </c>
      <c r="AB296" s="3">
        <v>0</v>
      </c>
      <c r="AC296" s="4">
        <v>0</v>
      </c>
      <c r="AD296" s="3">
        <f>SUM(Table39[[#This Row],[CNA Hours]], Table39[[#This Row],[NA in Training Hours]], Table39[[#This Row],[Med Aide/Tech Hours]])</f>
        <v>64.160222222222231</v>
      </c>
      <c r="AE296" s="3">
        <f>SUM(Table39[[#This Row],[CNA Hours Contract]], Table39[[#This Row],[NA in Training Hours Contract]], Table39[[#This Row],[Med Aide/Tech Hours Contract]])</f>
        <v>1.0777777777777777</v>
      </c>
      <c r="AF296" s="4">
        <f>Table39[[#This Row],[CNA/NA/Med Aide Contract Hours]]/Table39[[#This Row],[Total CNA, NA in Training, Med Aide/Tech Hours]]</f>
        <v>1.6798223890884277E-2</v>
      </c>
      <c r="AG296" s="3">
        <v>64.104666666666674</v>
      </c>
      <c r="AH296" s="3">
        <v>1.0777777777777777</v>
      </c>
      <c r="AI296" s="4">
        <f>Table39[[#This Row],[CNA Hours Contract]]/Table39[[#This Row],[CNA Hours]]</f>
        <v>1.681278187408786E-2</v>
      </c>
      <c r="AJ296" s="3">
        <v>0</v>
      </c>
      <c r="AK296" s="3">
        <v>0</v>
      </c>
      <c r="AL296" s="4">
        <v>0</v>
      </c>
      <c r="AM296" s="3">
        <v>5.5555555555555552E-2</v>
      </c>
      <c r="AN296" s="3">
        <v>0</v>
      </c>
      <c r="AO296" s="4">
        <f>Table39[[#This Row],[Med Aide/Tech Hours Contract]]/Table39[[#This Row],[Med Aide/Tech Hours]]</f>
        <v>0</v>
      </c>
      <c r="AP296" s="1" t="s">
        <v>294</v>
      </c>
      <c r="AQ296" s="1">
        <v>4</v>
      </c>
    </row>
    <row r="297" spans="1:43" x14ac:dyDescent="0.2">
      <c r="A297" s="1" t="s">
        <v>407</v>
      </c>
      <c r="B297" s="1" t="s">
        <v>705</v>
      </c>
      <c r="C297" s="1" t="s">
        <v>988</v>
      </c>
      <c r="D297" s="1" t="s">
        <v>1015</v>
      </c>
      <c r="E297" s="3">
        <v>62.766666666666666</v>
      </c>
      <c r="F297" s="3">
        <f t="shared" si="14"/>
        <v>255.80111111111108</v>
      </c>
      <c r="G297" s="3">
        <f>SUM(Table39[[#This Row],[RN Hours Contract (W/ Admin, DON)]], Table39[[#This Row],[LPN Contract Hours (w/ Admin)]], Table39[[#This Row],[CNA/NA/Med Aide Contract Hours]])</f>
        <v>0</v>
      </c>
      <c r="H297" s="4">
        <f>Table39[[#This Row],[Total Contract Hours]]/Table39[[#This Row],[Total Hours Nurse Staffing]]</f>
        <v>0</v>
      </c>
      <c r="I297" s="3">
        <f>SUM(Table39[[#This Row],[RN Hours]], Table39[[#This Row],[RN Admin Hours]], Table39[[#This Row],[RN DON Hours]])</f>
        <v>75.438111111111112</v>
      </c>
      <c r="J297" s="3">
        <f t="shared" si="15"/>
        <v>0</v>
      </c>
      <c r="K297" s="4">
        <f>Table39[[#This Row],[RN Hours Contract (W/ Admin, DON)]]/Table39[[#This Row],[RN Hours (w/ Admin, DON)]]</f>
        <v>0</v>
      </c>
      <c r="L297" s="3">
        <v>53.460333333333338</v>
      </c>
      <c r="M297" s="3">
        <v>0</v>
      </c>
      <c r="N297" s="4">
        <f>Table39[[#This Row],[RN Hours Contract]]/Table39[[#This Row],[RN Hours]]</f>
        <v>0</v>
      </c>
      <c r="O297" s="3">
        <v>16.911111111111111</v>
      </c>
      <c r="P297" s="3">
        <v>0</v>
      </c>
      <c r="Q297" s="4">
        <f>Table39[[#This Row],[RN Admin Hours Contract]]/Table39[[#This Row],[RN Admin Hours]]</f>
        <v>0</v>
      </c>
      <c r="R297" s="3">
        <v>5.0666666666666664</v>
      </c>
      <c r="S297" s="3">
        <v>0</v>
      </c>
      <c r="T297" s="4">
        <f>Table39[[#This Row],[RN DON Hours Contract]]/Table39[[#This Row],[RN DON Hours]]</f>
        <v>0</v>
      </c>
      <c r="U297" s="3">
        <f>SUM(Table39[[#This Row],[LPN Hours]], Table39[[#This Row],[LPN Admin Hours]])</f>
        <v>44.51</v>
      </c>
      <c r="V297" s="3">
        <f>Table39[[#This Row],[LPN Hours Contract]]+Table39[[#This Row],[LPN Admin Hours Contract]]</f>
        <v>0</v>
      </c>
      <c r="W297" s="4">
        <f t="shared" si="16"/>
        <v>0</v>
      </c>
      <c r="X297" s="3">
        <v>44.154444444444444</v>
      </c>
      <c r="Y297" s="3">
        <v>0</v>
      </c>
      <c r="Z297" s="4">
        <f>Table39[[#This Row],[LPN Hours Contract]]/Table39[[#This Row],[LPN Hours]]</f>
        <v>0</v>
      </c>
      <c r="AA297" s="3">
        <v>0.35555555555555557</v>
      </c>
      <c r="AB297" s="3">
        <v>0</v>
      </c>
      <c r="AC297" s="4">
        <f>Table39[[#This Row],[LPN Admin Hours Contract]]/Table39[[#This Row],[LPN Admin Hours]]</f>
        <v>0</v>
      </c>
      <c r="AD297" s="3">
        <f>SUM(Table39[[#This Row],[CNA Hours]], Table39[[#This Row],[NA in Training Hours]], Table39[[#This Row],[Med Aide/Tech Hours]])</f>
        <v>135.85299999999998</v>
      </c>
      <c r="AE297" s="3">
        <f>SUM(Table39[[#This Row],[CNA Hours Contract]], Table39[[#This Row],[NA in Training Hours Contract]], Table39[[#This Row],[Med Aide/Tech Hours Contract]])</f>
        <v>0</v>
      </c>
      <c r="AF297" s="4">
        <f>Table39[[#This Row],[CNA/NA/Med Aide Contract Hours]]/Table39[[#This Row],[Total CNA, NA in Training, Med Aide/Tech Hours]]</f>
        <v>0</v>
      </c>
      <c r="AG297" s="3">
        <v>127.25888888888888</v>
      </c>
      <c r="AH297" s="3">
        <v>0</v>
      </c>
      <c r="AI297" s="4">
        <f>Table39[[#This Row],[CNA Hours Contract]]/Table39[[#This Row],[CNA Hours]]</f>
        <v>0</v>
      </c>
      <c r="AJ297" s="3">
        <v>8.594111111111113</v>
      </c>
      <c r="AK297" s="3">
        <v>0</v>
      </c>
      <c r="AL297" s="4">
        <f>Table39[[#This Row],[NA in Training Hours Contract]]/Table39[[#This Row],[NA in Training Hours]]</f>
        <v>0</v>
      </c>
      <c r="AM297" s="3">
        <v>0</v>
      </c>
      <c r="AN297" s="3">
        <v>0</v>
      </c>
      <c r="AO297" s="4">
        <v>0</v>
      </c>
      <c r="AP297" s="1" t="s">
        <v>295</v>
      </c>
      <c r="AQ297" s="1">
        <v>4</v>
      </c>
    </row>
    <row r="298" spans="1:43" x14ac:dyDescent="0.2">
      <c r="A298" s="1" t="s">
        <v>407</v>
      </c>
      <c r="B298" s="1" t="s">
        <v>706</v>
      </c>
      <c r="C298" s="1" t="s">
        <v>838</v>
      </c>
      <c r="D298" s="1" t="s">
        <v>1042</v>
      </c>
      <c r="E298" s="3">
        <v>149.57777777777778</v>
      </c>
      <c r="F298" s="3">
        <f t="shared" si="14"/>
        <v>535.23844444444444</v>
      </c>
      <c r="G298" s="3">
        <f>SUM(Table39[[#This Row],[RN Hours Contract (W/ Admin, DON)]], Table39[[#This Row],[LPN Contract Hours (w/ Admin)]], Table39[[#This Row],[CNA/NA/Med Aide Contract Hours]])</f>
        <v>129.38955555555557</v>
      </c>
      <c r="H298" s="4">
        <f>Table39[[#This Row],[Total Contract Hours]]/Table39[[#This Row],[Total Hours Nurse Staffing]]</f>
        <v>0.24174189447444611</v>
      </c>
      <c r="I298" s="3">
        <f>SUM(Table39[[#This Row],[RN Hours]], Table39[[#This Row],[RN Admin Hours]], Table39[[#This Row],[RN DON Hours]])</f>
        <v>26.448666666666668</v>
      </c>
      <c r="J298" s="3">
        <f t="shared" si="15"/>
        <v>12.876444444444445</v>
      </c>
      <c r="K298" s="4">
        <f>Table39[[#This Row],[RN Hours Contract (W/ Admin, DON)]]/Table39[[#This Row],[RN Hours (w/ Admin, DON)]]</f>
        <v>0.48684663793175881</v>
      </c>
      <c r="L298" s="3">
        <v>12.018111111111113</v>
      </c>
      <c r="M298" s="3">
        <v>5.0542222222222231</v>
      </c>
      <c r="N298" s="4">
        <f>Table39[[#This Row],[RN Hours Contract]]/Table39[[#This Row],[RN Hours]]</f>
        <v>0.42055046550114183</v>
      </c>
      <c r="O298" s="3">
        <v>9.8083333333333336</v>
      </c>
      <c r="P298" s="3">
        <v>7.822222222222222</v>
      </c>
      <c r="Q298" s="4">
        <f>Table39[[#This Row],[RN Admin Hours Contract]]/Table39[[#This Row],[RN Admin Hours]]</f>
        <v>0.79750778816199375</v>
      </c>
      <c r="R298" s="3">
        <v>4.6222222222222218</v>
      </c>
      <c r="S298" s="3">
        <v>0</v>
      </c>
      <c r="T298" s="4">
        <f>Table39[[#This Row],[RN DON Hours Contract]]/Table39[[#This Row],[RN DON Hours]]</f>
        <v>0</v>
      </c>
      <c r="U298" s="3">
        <f>SUM(Table39[[#This Row],[LPN Hours]], Table39[[#This Row],[LPN Admin Hours]])</f>
        <v>200.57177777777775</v>
      </c>
      <c r="V298" s="3">
        <f>Table39[[#This Row],[LPN Hours Contract]]+Table39[[#This Row],[LPN Admin Hours Contract]]</f>
        <v>62.313444444444457</v>
      </c>
      <c r="W298" s="4">
        <f t="shared" si="16"/>
        <v>0.3106790254084712</v>
      </c>
      <c r="X298" s="3">
        <v>123.91066666666666</v>
      </c>
      <c r="Y298" s="3">
        <v>39.557888888888897</v>
      </c>
      <c r="Z298" s="4">
        <f>Table39[[#This Row],[LPN Hours Contract]]/Table39[[#This Row],[LPN Hours]]</f>
        <v>0.31924522684801604</v>
      </c>
      <c r="AA298" s="3">
        <v>76.661111111111111</v>
      </c>
      <c r="AB298" s="3">
        <v>22.755555555555556</v>
      </c>
      <c r="AC298" s="4">
        <f>Table39[[#This Row],[LPN Admin Hours Contract]]/Table39[[#This Row],[LPN Admin Hours]]</f>
        <v>0.29683310384810496</v>
      </c>
      <c r="AD298" s="3">
        <f>SUM(Table39[[#This Row],[CNA Hours]], Table39[[#This Row],[NA in Training Hours]], Table39[[#This Row],[Med Aide/Tech Hours]])</f>
        <v>308.21799999999996</v>
      </c>
      <c r="AE298" s="3">
        <f>SUM(Table39[[#This Row],[CNA Hours Contract]], Table39[[#This Row],[NA in Training Hours Contract]], Table39[[#This Row],[Med Aide/Tech Hours Contract]])</f>
        <v>54.199666666666673</v>
      </c>
      <c r="AF298" s="4">
        <f>Table39[[#This Row],[CNA/NA/Med Aide Contract Hours]]/Table39[[#This Row],[Total CNA, NA in Training, Med Aide/Tech Hours]]</f>
        <v>0.17584847953937369</v>
      </c>
      <c r="AG298" s="3">
        <v>298.1152222222222</v>
      </c>
      <c r="AH298" s="3">
        <v>54.199666666666673</v>
      </c>
      <c r="AI298" s="4">
        <f>Table39[[#This Row],[CNA Hours Contract]]/Table39[[#This Row],[CNA Hours]]</f>
        <v>0.18180777976598911</v>
      </c>
      <c r="AJ298" s="3">
        <v>0</v>
      </c>
      <c r="AK298" s="3">
        <v>0</v>
      </c>
      <c r="AL298" s="4">
        <v>0</v>
      </c>
      <c r="AM298" s="3">
        <v>10.102777777777778</v>
      </c>
      <c r="AN298" s="3">
        <v>0</v>
      </c>
      <c r="AO298" s="4">
        <f>Table39[[#This Row],[Med Aide/Tech Hours Contract]]/Table39[[#This Row],[Med Aide/Tech Hours]]</f>
        <v>0</v>
      </c>
      <c r="AP298" s="1" t="s">
        <v>296</v>
      </c>
      <c r="AQ298" s="1">
        <v>4</v>
      </c>
    </row>
    <row r="299" spans="1:43" x14ac:dyDescent="0.2">
      <c r="A299" s="1" t="s">
        <v>407</v>
      </c>
      <c r="B299" s="1" t="s">
        <v>707</v>
      </c>
      <c r="C299" s="1" t="s">
        <v>989</v>
      </c>
      <c r="D299" s="1" t="s">
        <v>1047</v>
      </c>
      <c r="E299" s="3">
        <v>52.177777777777777</v>
      </c>
      <c r="F299" s="3">
        <f t="shared" si="14"/>
        <v>207.47533333333331</v>
      </c>
      <c r="G299" s="3">
        <f>SUM(Table39[[#This Row],[RN Hours Contract (W/ Admin, DON)]], Table39[[#This Row],[LPN Contract Hours (w/ Admin)]], Table39[[#This Row],[CNA/NA/Med Aide Contract Hours]])</f>
        <v>0</v>
      </c>
      <c r="H299" s="4">
        <f>Table39[[#This Row],[Total Contract Hours]]/Table39[[#This Row],[Total Hours Nurse Staffing]]</f>
        <v>0</v>
      </c>
      <c r="I299" s="3">
        <f>SUM(Table39[[#This Row],[RN Hours]], Table39[[#This Row],[RN Admin Hours]], Table39[[#This Row],[RN DON Hours]])</f>
        <v>33.597999999999999</v>
      </c>
      <c r="J299" s="3">
        <f t="shared" si="15"/>
        <v>0</v>
      </c>
      <c r="K299" s="4">
        <f>Table39[[#This Row],[RN Hours Contract (W/ Admin, DON)]]/Table39[[#This Row],[RN Hours (w/ Admin, DON)]]</f>
        <v>0</v>
      </c>
      <c r="L299" s="3">
        <v>16.881555555555554</v>
      </c>
      <c r="M299" s="3">
        <v>0</v>
      </c>
      <c r="N299" s="4">
        <f>Table39[[#This Row],[RN Hours Contract]]/Table39[[#This Row],[RN Hours]]</f>
        <v>0</v>
      </c>
      <c r="O299" s="3">
        <v>11.472</v>
      </c>
      <c r="P299" s="3">
        <v>0</v>
      </c>
      <c r="Q299" s="4">
        <f>Table39[[#This Row],[RN Admin Hours Contract]]/Table39[[#This Row],[RN Admin Hours]]</f>
        <v>0</v>
      </c>
      <c r="R299" s="3">
        <v>5.2444444444444445</v>
      </c>
      <c r="S299" s="3">
        <v>0</v>
      </c>
      <c r="T299" s="4">
        <f>Table39[[#This Row],[RN DON Hours Contract]]/Table39[[#This Row],[RN DON Hours]]</f>
        <v>0</v>
      </c>
      <c r="U299" s="3">
        <f>SUM(Table39[[#This Row],[LPN Hours]], Table39[[#This Row],[LPN Admin Hours]])</f>
        <v>66.663666666666671</v>
      </c>
      <c r="V299" s="3">
        <f>Table39[[#This Row],[LPN Hours Contract]]+Table39[[#This Row],[LPN Admin Hours Contract]]</f>
        <v>0</v>
      </c>
      <c r="W299" s="4">
        <f t="shared" si="16"/>
        <v>0</v>
      </c>
      <c r="X299" s="3">
        <v>60.422222222222224</v>
      </c>
      <c r="Y299" s="3">
        <v>0</v>
      </c>
      <c r="Z299" s="4">
        <f>Table39[[#This Row],[LPN Hours Contract]]/Table39[[#This Row],[LPN Hours]]</f>
        <v>0</v>
      </c>
      <c r="AA299" s="3">
        <v>6.2414444444444461</v>
      </c>
      <c r="AB299" s="3">
        <v>0</v>
      </c>
      <c r="AC299" s="4">
        <f>Table39[[#This Row],[LPN Admin Hours Contract]]/Table39[[#This Row],[LPN Admin Hours]]</f>
        <v>0</v>
      </c>
      <c r="AD299" s="3">
        <f>SUM(Table39[[#This Row],[CNA Hours]], Table39[[#This Row],[NA in Training Hours]], Table39[[#This Row],[Med Aide/Tech Hours]])</f>
        <v>107.21366666666665</v>
      </c>
      <c r="AE299" s="3">
        <f>SUM(Table39[[#This Row],[CNA Hours Contract]], Table39[[#This Row],[NA in Training Hours Contract]], Table39[[#This Row],[Med Aide/Tech Hours Contract]])</f>
        <v>0</v>
      </c>
      <c r="AF299" s="4">
        <f>Table39[[#This Row],[CNA/NA/Med Aide Contract Hours]]/Table39[[#This Row],[Total CNA, NA in Training, Med Aide/Tech Hours]]</f>
        <v>0</v>
      </c>
      <c r="AG299" s="3">
        <v>105.2221111111111</v>
      </c>
      <c r="AH299" s="3">
        <v>0</v>
      </c>
      <c r="AI299" s="4">
        <f>Table39[[#This Row],[CNA Hours Contract]]/Table39[[#This Row],[CNA Hours]]</f>
        <v>0</v>
      </c>
      <c r="AJ299" s="3">
        <v>1.9915555555555557</v>
      </c>
      <c r="AK299" s="3">
        <v>0</v>
      </c>
      <c r="AL299" s="4">
        <f>Table39[[#This Row],[NA in Training Hours Contract]]/Table39[[#This Row],[NA in Training Hours]]</f>
        <v>0</v>
      </c>
      <c r="AM299" s="3">
        <v>0</v>
      </c>
      <c r="AN299" s="3">
        <v>0</v>
      </c>
      <c r="AO299" s="4">
        <v>0</v>
      </c>
      <c r="AP299" s="1" t="s">
        <v>297</v>
      </c>
      <c r="AQ299" s="1">
        <v>4</v>
      </c>
    </row>
    <row r="300" spans="1:43" x14ac:dyDescent="0.2">
      <c r="A300" s="1" t="s">
        <v>407</v>
      </c>
      <c r="B300" s="1" t="s">
        <v>708</v>
      </c>
      <c r="C300" s="1" t="s">
        <v>990</v>
      </c>
      <c r="D300" s="1" t="s">
        <v>1014</v>
      </c>
      <c r="E300" s="3">
        <v>50.577777777777776</v>
      </c>
      <c r="F300" s="3">
        <f t="shared" si="14"/>
        <v>230.20988888888888</v>
      </c>
      <c r="G300" s="3">
        <f>SUM(Table39[[#This Row],[RN Hours Contract (W/ Admin, DON)]], Table39[[#This Row],[LPN Contract Hours (w/ Admin)]], Table39[[#This Row],[CNA/NA/Med Aide Contract Hours]])</f>
        <v>0</v>
      </c>
      <c r="H300" s="4">
        <f>Table39[[#This Row],[Total Contract Hours]]/Table39[[#This Row],[Total Hours Nurse Staffing]]</f>
        <v>0</v>
      </c>
      <c r="I300" s="3">
        <f>SUM(Table39[[#This Row],[RN Hours]], Table39[[#This Row],[RN Admin Hours]], Table39[[#This Row],[RN DON Hours]])</f>
        <v>56.944111111111106</v>
      </c>
      <c r="J300" s="3">
        <f t="shared" si="15"/>
        <v>0</v>
      </c>
      <c r="K300" s="4">
        <f>Table39[[#This Row],[RN Hours Contract (W/ Admin, DON)]]/Table39[[#This Row],[RN Hours (w/ Admin, DON)]]</f>
        <v>0</v>
      </c>
      <c r="L300" s="3">
        <v>37.896888888888888</v>
      </c>
      <c r="M300" s="3">
        <v>0</v>
      </c>
      <c r="N300" s="4">
        <f>Table39[[#This Row],[RN Hours Contract]]/Table39[[#This Row],[RN Hours]]</f>
        <v>0</v>
      </c>
      <c r="O300" s="3">
        <v>13.647222222222222</v>
      </c>
      <c r="P300" s="3">
        <v>0</v>
      </c>
      <c r="Q300" s="4">
        <f>Table39[[#This Row],[RN Admin Hours Contract]]/Table39[[#This Row],[RN Admin Hours]]</f>
        <v>0</v>
      </c>
      <c r="R300" s="3">
        <v>5.4</v>
      </c>
      <c r="S300" s="3">
        <v>0</v>
      </c>
      <c r="T300" s="4">
        <f>Table39[[#This Row],[RN DON Hours Contract]]/Table39[[#This Row],[RN DON Hours]]</f>
        <v>0</v>
      </c>
      <c r="U300" s="3">
        <f>SUM(Table39[[#This Row],[LPN Hours]], Table39[[#This Row],[LPN Admin Hours]])</f>
        <v>46.202777777777776</v>
      </c>
      <c r="V300" s="3">
        <f>Table39[[#This Row],[LPN Hours Contract]]+Table39[[#This Row],[LPN Admin Hours Contract]]</f>
        <v>0</v>
      </c>
      <c r="W300" s="4">
        <f t="shared" si="16"/>
        <v>0</v>
      </c>
      <c r="X300" s="3">
        <v>46.202777777777776</v>
      </c>
      <c r="Y300" s="3">
        <v>0</v>
      </c>
      <c r="Z300" s="4">
        <f>Table39[[#This Row],[LPN Hours Contract]]/Table39[[#This Row],[LPN Hours]]</f>
        <v>0</v>
      </c>
      <c r="AA300" s="3">
        <v>0</v>
      </c>
      <c r="AB300" s="3">
        <v>0</v>
      </c>
      <c r="AC300" s="4">
        <v>0</v>
      </c>
      <c r="AD300" s="3">
        <f>SUM(Table39[[#This Row],[CNA Hours]], Table39[[#This Row],[NA in Training Hours]], Table39[[#This Row],[Med Aide/Tech Hours]])</f>
        <v>127.063</v>
      </c>
      <c r="AE300" s="3">
        <f>SUM(Table39[[#This Row],[CNA Hours Contract]], Table39[[#This Row],[NA in Training Hours Contract]], Table39[[#This Row],[Med Aide/Tech Hours Contract]])</f>
        <v>0</v>
      </c>
      <c r="AF300" s="4">
        <f>Table39[[#This Row],[CNA/NA/Med Aide Contract Hours]]/Table39[[#This Row],[Total CNA, NA in Training, Med Aide/Tech Hours]]</f>
        <v>0</v>
      </c>
      <c r="AG300" s="3">
        <v>122.6768888888889</v>
      </c>
      <c r="AH300" s="3">
        <v>0</v>
      </c>
      <c r="AI300" s="4">
        <f>Table39[[#This Row],[CNA Hours Contract]]/Table39[[#This Row],[CNA Hours]]</f>
        <v>0</v>
      </c>
      <c r="AJ300" s="3">
        <v>0</v>
      </c>
      <c r="AK300" s="3">
        <v>0</v>
      </c>
      <c r="AL300" s="4">
        <v>0</v>
      </c>
      <c r="AM300" s="3">
        <v>4.3861111111111111</v>
      </c>
      <c r="AN300" s="3">
        <v>0</v>
      </c>
      <c r="AO300" s="4">
        <f>Table39[[#This Row],[Med Aide/Tech Hours Contract]]/Table39[[#This Row],[Med Aide/Tech Hours]]</f>
        <v>0</v>
      </c>
      <c r="AP300" s="1" t="s">
        <v>298</v>
      </c>
      <c r="AQ300" s="1">
        <v>4</v>
      </c>
    </row>
    <row r="301" spans="1:43" x14ac:dyDescent="0.2">
      <c r="A301" s="1" t="s">
        <v>407</v>
      </c>
      <c r="B301" s="1" t="s">
        <v>709</v>
      </c>
      <c r="C301" s="1" t="s">
        <v>889</v>
      </c>
      <c r="D301" s="1" t="s">
        <v>1048</v>
      </c>
      <c r="E301" s="3">
        <v>49.3</v>
      </c>
      <c r="F301" s="3">
        <f t="shared" si="14"/>
        <v>250.97944444444445</v>
      </c>
      <c r="G301" s="3">
        <f>SUM(Table39[[#This Row],[RN Hours Contract (W/ Admin, DON)]], Table39[[#This Row],[LPN Contract Hours (w/ Admin)]], Table39[[#This Row],[CNA/NA/Med Aide Contract Hours]])</f>
        <v>9.1052222222222223</v>
      </c>
      <c r="H301" s="4">
        <f>Table39[[#This Row],[Total Contract Hours]]/Table39[[#This Row],[Total Hours Nurse Staffing]]</f>
        <v>3.6278756781763892E-2</v>
      </c>
      <c r="I301" s="3">
        <f>SUM(Table39[[#This Row],[RN Hours]], Table39[[#This Row],[RN Admin Hours]], Table39[[#This Row],[RN DON Hours]])</f>
        <v>87.568555555555548</v>
      </c>
      <c r="J301" s="3">
        <f t="shared" si="15"/>
        <v>2.8314444444444442</v>
      </c>
      <c r="K301" s="4">
        <f>Table39[[#This Row],[RN Hours Contract (W/ Admin, DON)]]/Table39[[#This Row],[RN Hours (w/ Admin, DON)]]</f>
        <v>3.2334031622208374E-2</v>
      </c>
      <c r="L301" s="3">
        <v>77.146333333333331</v>
      </c>
      <c r="M301" s="3">
        <v>2.8314444444444442</v>
      </c>
      <c r="N301" s="4">
        <f>Table39[[#This Row],[RN Hours Contract]]/Table39[[#This Row],[RN Hours]]</f>
        <v>3.6702255597947334E-2</v>
      </c>
      <c r="O301" s="3">
        <v>5.3555555555555552</v>
      </c>
      <c r="P301" s="3">
        <v>0</v>
      </c>
      <c r="Q301" s="4">
        <f>Table39[[#This Row],[RN Admin Hours Contract]]/Table39[[#This Row],[RN Admin Hours]]</f>
        <v>0</v>
      </c>
      <c r="R301" s="3">
        <v>5.0666666666666664</v>
      </c>
      <c r="S301" s="3">
        <v>0</v>
      </c>
      <c r="T301" s="4">
        <f>Table39[[#This Row],[RN DON Hours Contract]]/Table39[[#This Row],[RN DON Hours]]</f>
        <v>0</v>
      </c>
      <c r="U301" s="3">
        <f>SUM(Table39[[#This Row],[LPN Hours]], Table39[[#This Row],[LPN Admin Hours]])</f>
        <v>30.961222222222226</v>
      </c>
      <c r="V301" s="3">
        <f>Table39[[#This Row],[LPN Hours Contract]]+Table39[[#This Row],[LPN Admin Hours Contract]]</f>
        <v>3.715444444444445</v>
      </c>
      <c r="W301" s="4">
        <f t="shared" si="16"/>
        <v>0.12000315807228397</v>
      </c>
      <c r="X301" s="3">
        <v>30.961222222222226</v>
      </c>
      <c r="Y301" s="3">
        <v>3.715444444444445</v>
      </c>
      <c r="Z301" s="4">
        <f>Table39[[#This Row],[LPN Hours Contract]]/Table39[[#This Row],[LPN Hours]]</f>
        <v>0.12000315807228397</v>
      </c>
      <c r="AA301" s="3">
        <v>0</v>
      </c>
      <c r="AB301" s="3">
        <v>0</v>
      </c>
      <c r="AC301" s="4">
        <v>0</v>
      </c>
      <c r="AD301" s="3">
        <f>SUM(Table39[[#This Row],[CNA Hours]], Table39[[#This Row],[NA in Training Hours]], Table39[[#This Row],[Med Aide/Tech Hours]])</f>
        <v>132.44966666666667</v>
      </c>
      <c r="AE301" s="3">
        <f>SUM(Table39[[#This Row],[CNA Hours Contract]], Table39[[#This Row],[NA in Training Hours Contract]], Table39[[#This Row],[Med Aide/Tech Hours Contract]])</f>
        <v>2.5583333333333331</v>
      </c>
      <c r="AF301" s="4">
        <f>Table39[[#This Row],[CNA/NA/Med Aide Contract Hours]]/Table39[[#This Row],[Total CNA, NA in Training, Med Aide/Tech Hours]]</f>
        <v>1.9315513566159723E-2</v>
      </c>
      <c r="AG301" s="3">
        <v>132.44966666666667</v>
      </c>
      <c r="AH301" s="3">
        <v>2.5583333333333331</v>
      </c>
      <c r="AI301" s="4">
        <f>Table39[[#This Row],[CNA Hours Contract]]/Table39[[#This Row],[CNA Hours]]</f>
        <v>1.9315513566159723E-2</v>
      </c>
      <c r="AJ301" s="3">
        <v>0</v>
      </c>
      <c r="AK301" s="3">
        <v>0</v>
      </c>
      <c r="AL301" s="4">
        <v>0</v>
      </c>
      <c r="AM301" s="3">
        <v>0</v>
      </c>
      <c r="AN301" s="3">
        <v>0</v>
      </c>
      <c r="AO301" s="4">
        <v>0</v>
      </c>
      <c r="AP301" s="1" t="s">
        <v>299</v>
      </c>
      <c r="AQ301" s="1">
        <v>4</v>
      </c>
    </row>
    <row r="302" spans="1:43" x14ac:dyDescent="0.2">
      <c r="A302" s="1" t="s">
        <v>407</v>
      </c>
      <c r="B302" s="1" t="s">
        <v>710</v>
      </c>
      <c r="C302" s="1" t="s">
        <v>884</v>
      </c>
      <c r="D302" s="1" t="s">
        <v>1025</v>
      </c>
      <c r="E302" s="3">
        <v>53.788888888888891</v>
      </c>
      <c r="F302" s="3">
        <f t="shared" si="14"/>
        <v>236.97544444444443</v>
      </c>
      <c r="G302" s="3">
        <f>SUM(Table39[[#This Row],[RN Hours Contract (W/ Admin, DON)]], Table39[[#This Row],[LPN Contract Hours (w/ Admin)]], Table39[[#This Row],[CNA/NA/Med Aide Contract Hours]])</f>
        <v>0</v>
      </c>
      <c r="H302" s="4">
        <f>Table39[[#This Row],[Total Contract Hours]]/Table39[[#This Row],[Total Hours Nurse Staffing]]</f>
        <v>0</v>
      </c>
      <c r="I302" s="3">
        <f>SUM(Table39[[#This Row],[RN Hours]], Table39[[#This Row],[RN Admin Hours]], Table39[[#This Row],[RN DON Hours]])</f>
        <v>38.012666666666668</v>
      </c>
      <c r="J302" s="3">
        <f t="shared" si="15"/>
        <v>0</v>
      </c>
      <c r="K302" s="4">
        <f>Table39[[#This Row],[RN Hours Contract (W/ Admin, DON)]]/Table39[[#This Row],[RN Hours (w/ Admin, DON)]]</f>
        <v>0</v>
      </c>
      <c r="L302" s="3">
        <v>16.114333333333335</v>
      </c>
      <c r="M302" s="3">
        <v>0</v>
      </c>
      <c r="N302" s="4">
        <f>Table39[[#This Row],[RN Hours Contract]]/Table39[[#This Row],[RN Hours]]</f>
        <v>0</v>
      </c>
      <c r="O302" s="3">
        <v>16.742777777777778</v>
      </c>
      <c r="P302" s="3">
        <v>0</v>
      </c>
      <c r="Q302" s="4">
        <f>Table39[[#This Row],[RN Admin Hours Contract]]/Table39[[#This Row],[RN Admin Hours]]</f>
        <v>0</v>
      </c>
      <c r="R302" s="3">
        <v>5.1555555555555559</v>
      </c>
      <c r="S302" s="3">
        <v>0</v>
      </c>
      <c r="T302" s="4">
        <f>Table39[[#This Row],[RN DON Hours Contract]]/Table39[[#This Row],[RN DON Hours]]</f>
        <v>0</v>
      </c>
      <c r="U302" s="3">
        <f>SUM(Table39[[#This Row],[LPN Hours]], Table39[[#This Row],[LPN Admin Hours]])</f>
        <v>72.721888888888884</v>
      </c>
      <c r="V302" s="3">
        <f>Table39[[#This Row],[LPN Hours Contract]]+Table39[[#This Row],[LPN Admin Hours Contract]]</f>
        <v>0</v>
      </c>
      <c r="W302" s="4">
        <f t="shared" si="16"/>
        <v>0</v>
      </c>
      <c r="X302" s="3">
        <v>67.87522222222222</v>
      </c>
      <c r="Y302" s="3">
        <v>0</v>
      </c>
      <c r="Z302" s="4">
        <f>Table39[[#This Row],[LPN Hours Contract]]/Table39[[#This Row],[LPN Hours]]</f>
        <v>0</v>
      </c>
      <c r="AA302" s="3">
        <v>4.8466666666666667</v>
      </c>
      <c r="AB302" s="3">
        <v>0</v>
      </c>
      <c r="AC302" s="4">
        <f>Table39[[#This Row],[LPN Admin Hours Contract]]/Table39[[#This Row],[LPN Admin Hours]]</f>
        <v>0</v>
      </c>
      <c r="AD302" s="3">
        <f>SUM(Table39[[#This Row],[CNA Hours]], Table39[[#This Row],[NA in Training Hours]], Table39[[#This Row],[Med Aide/Tech Hours]])</f>
        <v>126.24088888888889</v>
      </c>
      <c r="AE302" s="3">
        <f>SUM(Table39[[#This Row],[CNA Hours Contract]], Table39[[#This Row],[NA in Training Hours Contract]], Table39[[#This Row],[Med Aide/Tech Hours Contract]])</f>
        <v>0</v>
      </c>
      <c r="AF302" s="4">
        <f>Table39[[#This Row],[CNA/NA/Med Aide Contract Hours]]/Table39[[#This Row],[Total CNA, NA in Training, Med Aide/Tech Hours]]</f>
        <v>0</v>
      </c>
      <c r="AG302" s="3">
        <v>120.46555555555555</v>
      </c>
      <c r="AH302" s="3">
        <v>0</v>
      </c>
      <c r="AI302" s="4">
        <f>Table39[[#This Row],[CNA Hours Contract]]/Table39[[#This Row],[CNA Hours]]</f>
        <v>0</v>
      </c>
      <c r="AJ302" s="3">
        <v>0</v>
      </c>
      <c r="AK302" s="3">
        <v>0</v>
      </c>
      <c r="AL302" s="4">
        <v>0</v>
      </c>
      <c r="AM302" s="3">
        <v>5.7753333333333332</v>
      </c>
      <c r="AN302" s="3">
        <v>0</v>
      </c>
      <c r="AO302" s="4">
        <f>Table39[[#This Row],[Med Aide/Tech Hours Contract]]/Table39[[#This Row],[Med Aide/Tech Hours]]</f>
        <v>0</v>
      </c>
      <c r="AP302" s="1" t="s">
        <v>300</v>
      </c>
      <c r="AQ302" s="1">
        <v>4</v>
      </c>
    </row>
    <row r="303" spans="1:43" x14ac:dyDescent="0.2">
      <c r="A303" s="1" t="s">
        <v>407</v>
      </c>
      <c r="B303" s="1" t="s">
        <v>711</v>
      </c>
      <c r="C303" s="1" t="s">
        <v>922</v>
      </c>
      <c r="D303" s="1" t="s">
        <v>1069</v>
      </c>
      <c r="E303" s="3">
        <v>47.911111111111111</v>
      </c>
      <c r="F303" s="3">
        <f t="shared" si="14"/>
        <v>160.31788888888889</v>
      </c>
      <c r="G303" s="3">
        <f>SUM(Table39[[#This Row],[RN Hours Contract (W/ Admin, DON)]], Table39[[#This Row],[LPN Contract Hours (w/ Admin)]], Table39[[#This Row],[CNA/NA/Med Aide Contract Hours]])</f>
        <v>65.251222222222225</v>
      </c>
      <c r="H303" s="4">
        <f>Table39[[#This Row],[Total Contract Hours]]/Table39[[#This Row],[Total Hours Nurse Staffing]]</f>
        <v>0.40701148620691807</v>
      </c>
      <c r="I303" s="3">
        <f>SUM(Table39[[#This Row],[RN Hours]], Table39[[#This Row],[RN Admin Hours]], Table39[[#This Row],[RN DON Hours]])</f>
        <v>27.519444444444446</v>
      </c>
      <c r="J303" s="3">
        <f t="shared" si="15"/>
        <v>7.3</v>
      </c>
      <c r="K303" s="4">
        <f>Table39[[#This Row],[RN Hours Contract (W/ Admin, DON)]]/Table39[[#This Row],[RN Hours (w/ Admin, DON)]]</f>
        <v>0.26526698294135459</v>
      </c>
      <c r="L303" s="3">
        <v>16.141666666666666</v>
      </c>
      <c r="M303" s="3">
        <v>7.3</v>
      </c>
      <c r="N303" s="4">
        <f>Table39[[#This Row],[RN Hours Contract]]/Table39[[#This Row],[RN Hours]]</f>
        <v>0.45224574083634489</v>
      </c>
      <c r="O303" s="3">
        <v>5.6888888888888891</v>
      </c>
      <c r="P303" s="3">
        <v>0</v>
      </c>
      <c r="Q303" s="4">
        <f>Table39[[#This Row],[RN Admin Hours Contract]]/Table39[[#This Row],[RN Admin Hours]]</f>
        <v>0</v>
      </c>
      <c r="R303" s="3">
        <v>5.6888888888888891</v>
      </c>
      <c r="S303" s="3">
        <v>0</v>
      </c>
      <c r="T303" s="4">
        <f>Table39[[#This Row],[RN DON Hours Contract]]/Table39[[#This Row],[RN DON Hours]]</f>
        <v>0</v>
      </c>
      <c r="U303" s="3">
        <f>SUM(Table39[[#This Row],[LPN Hours]], Table39[[#This Row],[LPN Admin Hours]])</f>
        <v>31.513888888888889</v>
      </c>
      <c r="V303" s="3">
        <f>Table39[[#This Row],[LPN Hours Contract]]+Table39[[#This Row],[LPN Admin Hours Contract]]</f>
        <v>19.105555555555554</v>
      </c>
      <c r="W303" s="4">
        <f t="shared" si="16"/>
        <v>0.60625826355222556</v>
      </c>
      <c r="X303" s="3">
        <v>31.513888888888889</v>
      </c>
      <c r="Y303" s="3">
        <v>19.105555555555554</v>
      </c>
      <c r="Z303" s="4">
        <f>Table39[[#This Row],[LPN Hours Contract]]/Table39[[#This Row],[LPN Hours]]</f>
        <v>0.60625826355222556</v>
      </c>
      <c r="AA303" s="3">
        <v>0</v>
      </c>
      <c r="AB303" s="3">
        <v>0</v>
      </c>
      <c r="AC303" s="4">
        <v>0</v>
      </c>
      <c r="AD303" s="3">
        <f>SUM(Table39[[#This Row],[CNA Hours]], Table39[[#This Row],[NA in Training Hours]], Table39[[#This Row],[Med Aide/Tech Hours]])</f>
        <v>101.28455555555554</v>
      </c>
      <c r="AE303" s="3">
        <f>SUM(Table39[[#This Row],[CNA Hours Contract]], Table39[[#This Row],[NA in Training Hours Contract]], Table39[[#This Row],[Med Aide/Tech Hours Contract]])</f>
        <v>38.845666666666666</v>
      </c>
      <c r="AF303" s="4">
        <f>Table39[[#This Row],[CNA/NA/Med Aide Contract Hours]]/Table39[[#This Row],[Total CNA, NA in Training, Med Aide/Tech Hours]]</f>
        <v>0.3835300106081766</v>
      </c>
      <c r="AG303" s="3">
        <v>82.145666666666656</v>
      </c>
      <c r="AH303" s="3">
        <v>38.845666666666666</v>
      </c>
      <c r="AI303" s="4">
        <f>Table39[[#This Row],[CNA Hours Contract]]/Table39[[#This Row],[CNA Hours]]</f>
        <v>0.47288759398953895</v>
      </c>
      <c r="AJ303" s="3">
        <v>0</v>
      </c>
      <c r="AK303" s="3">
        <v>0</v>
      </c>
      <c r="AL303" s="4">
        <v>0</v>
      </c>
      <c r="AM303" s="3">
        <v>19.138888888888889</v>
      </c>
      <c r="AN303" s="3">
        <v>0</v>
      </c>
      <c r="AO303" s="4">
        <f>Table39[[#This Row],[Med Aide/Tech Hours Contract]]/Table39[[#This Row],[Med Aide/Tech Hours]]</f>
        <v>0</v>
      </c>
      <c r="AP303" s="1" t="s">
        <v>301</v>
      </c>
      <c r="AQ303" s="1">
        <v>4</v>
      </c>
    </row>
    <row r="304" spans="1:43" x14ac:dyDescent="0.2">
      <c r="A304" s="1" t="s">
        <v>407</v>
      </c>
      <c r="B304" s="1" t="s">
        <v>712</v>
      </c>
      <c r="C304" s="1" t="s">
        <v>906</v>
      </c>
      <c r="D304" s="1" t="s">
        <v>1062</v>
      </c>
      <c r="E304" s="3">
        <v>43.111111111111114</v>
      </c>
      <c r="F304" s="3">
        <f t="shared" si="14"/>
        <v>146.39133333333331</v>
      </c>
      <c r="G304" s="3">
        <f>SUM(Table39[[#This Row],[RN Hours Contract (W/ Admin, DON)]], Table39[[#This Row],[LPN Contract Hours (w/ Admin)]], Table39[[#This Row],[CNA/NA/Med Aide Contract Hours]])</f>
        <v>6.1333333333333337</v>
      </c>
      <c r="H304" s="4">
        <f>Table39[[#This Row],[Total Contract Hours]]/Table39[[#This Row],[Total Hours Nurse Staffing]]</f>
        <v>4.1896833601260557E-2</v>
      </c>
      <c r="I304" s="3">
        <f>SUM(Table39[[#This Row],[RN Hours]], Table39[[#This Row],[RN Admin Hours]], Table39[[#This Row],[RN DON Hours]])</f>
        <v>20.389777777777777</v>
      </c>
      <c r="J304" s="3">
        <f t="shared" si="15"/>
        <v>6.1333333333333337</v>
      </c>
      <c r="K304" s="4">
        <f>Table39[[#This Row],[RN Hours Contract (W/ Admin, DON)]]/Table39[[#This Row],[RN Hours (w/ Admin, DON)]]</f>
        <v>0.30080432460710166</v>
      </c>
      <c r="L304" s="3">
        <v>5.2786666666666662</v>
      </c>
      <c r="M304" s="3">
        <v>0.44444444444444442</v>
      </c>
      <c r="N304" s="4">
        <f>Table39[[#This Row],[RN Hours Contract]]/Table39[[#This Row],[RN Hours]]</f>
        <v>8.4196345878588874E-2</v>
      </c>
      <c r="O304" s="3">
        <v>9.4222222222222225</v>
      </c>
      <c r="P304" s="3">
        <v>0</v>
      </c>
      <c r="Q304" s="4">
        <f>Table39[[#This Row],[RN Admin Hours Contract]]/Table39[[#This Row],[RN Admin Hours]]</f>
        <v>0</v>
      </c>
      <c r="R304" s="3">
        <v>5.6888888888888891</v>
      </c>
      <c r="S304" s="3">
        <v>5.6888888888888891</v>
      </c>
      <c r="T304" s="4">
        <f>Table39[[#This Row],[RN DON Hours Contract]]/Table39[[#This Row],[RN DON Hours]]</f>
        <v>1</v>
      </c>
      <c r="U304" s="3">
        <f>SUM(Table39[[#This Row],[LPN Hours]], Table39[[#This Row],[LPN Admin Hours]])</f>
        <v>47.277777777777779</v>
      </c>
      <c r="V304" s="3">
        <f>Table39[[#This Row],[LPN Hours Contract]]+Table39[[#This Row],[LPN Admin Hours Contract]]</f>
        <v>0</v>
      </c>
      <c r="W304" s="4">
        <f t="shared" si="16"/>
        <v>0</v>
      </c>
      <c r="X304" s="3">
        <v>47.277777777777779</v>
      </c>
      <c r="Y304" s="3">
        <v>0</v>
      </c>
      <c r="Z304" s="4">
        <f>Table39[[#This Row],[LPN Hours Contract]]/Table39[[#This Row],[LPN Hours]]</f>
        <v>0</v>
      </c>
      <c r="AA304" s="3">
        <v>0</v>
      </c>
      <c r="AB304" s="3">
        <v>0</v>
      </c>
      <c r="AC304" s="4">
        <v>0</v>
      </c>
      <c r="AD304" s="3">
        <f>SUM(Table39[[#This Row],[CNA Hours]], Table39[[#This Row],[NA in Training Hours]], Table39[[#This Row],[Med Aide/Tech Hours]])</f>
        <v>78.723777777777769</v>
      </c>
      <c r="AE304" s="3">
        <f>SUM(Table39[[#This Row],[CNA Hours Contract]], Table39[[#This Row],[NA in Training Hours Contract]], Table39[[#This Row],[Med Aide/Tech Hours Contract]])</f>
        <v>0</v>
      </c>
      <c r="AF304" s="4">
        <f>Table39[[#This Row],[CNA/NA/Med Aide Contract Hours]]/Table39[[#This Row],[Total CNA, NA in Training, Med Aide/Tech Hours]]</f>
        <v>0</v>
      </c>
      <c r="AG304" s="3">
        <v>52.916777777777781</v>
      </c>
      <c r="AH304" s="3">
        <v>0</v>
      </c>
      <c r="AI304" s="4">
        <f>Table39[[#This Row],[CNA Hours Contract]]/Table39[[#This Row],[CNA Hours]]</f>
        <v>0</v>
      </c>
      <c r="AJ304" s="3">
        <v>22.222222222222218</v>
      </c>
      <c r="AK304" s="3">
        <v>0</v>
      </c>
      <c r="AL304" s="4">
        <f>Table39[[#This Row],[NA in Training Hours Contract]]/Table39[[#This Row],[NA in Training Hours]]</f>
        <v>0</v>
      </c>
      <c r="AM304" s="3">
        <v>3.5847777777777785</v>
      </c>
      <c r="AN304" s="3">
        <v>0</v>
      </c>
      <c r="AO304" s="4">
        <f>Table39[[#This Row],[Med Aide/Tech Hours Contract]]/Table39[[#This Row],[Med Aide/Tech Hours]]</f>
        <v>0</v>
      </c>
      <c r="AP304" s="1" t="s">
        <v>302</v>
      </c>
      <c r="AQ304" s="1">
        <v>4</v>
      </c>
    </row>
    <row r="305" spans="1:43" x14ac:dyDescent="0.2">
      <c r="A305" s="1" t="s">
        <v>407</v>
      </c>
      <c r="B305" s="1" t="s">
        <v>713</v>
      </c>
      <c r="C305" s="1" t="s">
        <v>952</v>
      </c>
      <c r="D305" s="1" t="s">
        <v>1033</v>
      </c>
      <c r="E305" s="3">
        <v>132.64444444444445</v>
      </c>
      <c r="F305" s="3">
        <f t="shared" si="14"/>
        <v>299.24744444444445</v>
      </c>
      <c r="G305" s="3">
        <f>SUM(Table39[[#This Row],[RN Hours Contract (W/ Admin, DON)]], Table39[[#This Row],[LPN Contract Hours (w/ Admin)]], Table39[[#This Row],[CNA/NA/Med Aide Contract Hours]])</f>
        <v>46.20655555555556</v>
      </c>
      <c r="H305" s="4">
        <f>Table39[[#This Row],[Total Contract Hours]]/Table39[[#This Row],[Total Hours Nurse Staffing]]</f>
        <v>0.15440919016480972</v>
      </c>
      <c r="I305" s="3">
        <f>SUM(Table39[[#This Row],[RN Hours]], Table39[[#This Row],[RN Admin Hours]], Table39[[#This Row],[RN DON Hours]])</f>
        <v>34.439555555555557</v>
      </c>
      <c r="J305" s="3">
        <f t="shared" si="15"/>
        <v>2.2963333333333336</v>
      </c>
      <c r="K305" s="4">
        <f>Table39[[#This Row],[RN Hours Contract (W/ Admin, DON)]]/Table39[[#This Row],[RN Hours (w/ Admin, DON)]]</f>
        <v>6.6677205796951827E-2</v>
      </c>
      <c r="L305" s="3">
        <v>19.899111111111111</v>
      </c>
      <c r="M305" s="3">
        <v>2.2963333333333336</v>
      </c>
      <c r="N305" s="4">
        <f>Table39[[#This Row],[RN Hours Contract]]/Table39[[#This Row],[RN Hours]]</f>
        <v>0.1153987894489983</v>
      </c>
      <c r="O305" s="3">
        <v>10.762666666666668</v>
      </c>
      <c r="P305" s="3">
        <v>0</v>
      </c>
      <c r="Q305" s="4">
        <f>Table39[[#This Row],[RN Admin Hours Contract]]/Table39[[#This Row],[RN Admin Hours]]</f>
        <v>0</v>
      </c>
      <c r="R305" s="3">
        <v>3.7777777777777777</v>
      </c>
      <c r="S305" s="3">
        <v>0</v>
      </c>
      <c r="T305" s="4">
        <f>Table39[[#This Row],[RN DON Hours Contract]]/Table39[[#This Row],[RN DON Hours]]</f>
        <v>0</v>
      </c>
      <c r="U305" s="3">
        <f>SUM(Table39[[#This Row],[LPN Hours]], Table39[[#This Row],[LPN Admin Hours]])</f>
        <v>70.687222222222232</v>
      </c>
      <c r="V305" s="3">
        <f>Table39[[#This Row],[LPN Hours Contract]]+Table39[[#This Row],[LPN Admin Hours Contract]]</f>
        <v>15.899666666666667</v>
      </c>
      <c r="W305" s="4">
        <f t="shared" si="16"/>
        <v>0.22492985530938325</v>
      </c>
      <c r="X305" s="3">
        <v>70.687222222222232</v>
      </c>
      <c r="Y305" s="3">
        <v>15.899666666666667</v>
      </c>
      <c r="Z305" s="4">
        <f>Table39[[#This Row],[LPN Hours Contract]]/Table39[[#This Row],[LPN Hours]]</f>
        <v>0.22492985530938325</v>
      </c>
      <c r="AA305" s="3">
        <v>0</v>
      </c>
      <c r="AB305" s="3">
        <v>0</v>
      </c>
      <c r="AC305" s="4">
        <v>0</v>
      </c>
      <c r="AD305" s="3">
        <f>SUM(Table39[[#This Row],[CNA Hours]], Table39[[#This Row],[NA in Training Hours]], Table39[[#This Row],[Med Aide/Tech Hours]])</f>
        <v>194.12066666666666</v>
      </c>
      <c r="AE305" s="3">
        <f>SUM(Table39[[#This Row],[CNA Hours Contract]], Table39[[#This Row],[NA in Training Hours Contract]], Table39[[#This Row],[Med Aide/Tech Hours Contract]])</f>
        <v>28.010555555555559</v>
      </c>
      <c r="AF305" s="4">
        <f>Table39[[#This Row],[CNA/NA/Med Aide Contract Hours]]/Table39[[#This Row],[Total CNA, NA in Training, Med Aide/Tech Hours]]</f>
        <v>0.14429455676480724</v>
      </c>
      <c r="AG305" s="3">
        <v>167.53022222222222</v>
      </c>
      <c r="AH305" s="3">
        <v>28.010555555555559</v>
      </c>
      <c r="AI305" s="4">
        <f>Table39[[#This Row],[CNA Hours Contract]]/Table39[[#This Row],[CNA Hours]]</f>
        <v>0.16719702978964993</v>
      </c>
      <c r="AJ305" s="3">
        <v>0</v>
      </c>
      <c r="AK305" s="3">
        <v>0</v>
      </c>
      <c r="AL305" s="4">
        <v>0</v>
      </c>
      <c r="AM305" s="3">
        <v>26.590444444444444</v>
      </c>
      <c r="AN305" s="3">
        <v>0</v>
      </c>
      <c r="AO305" s="4">
        <f>Table39[[#This Row],[Med Aide/Tech Hours Contract]]/Table39[[#This Row],[Med Aide/Tech Hours]]</f>
        <v>0</v>
      </c>
      <c r="AP305" s="1" t="s">
        <v>303</v>
      </c>
      <c r="AQ305" s="1">
        <v>4</v>
      </c>
    </row>
    <row r="306" spans="1:43" x14ac:dyDescent="0.2">
      <c r="A306" s="1" t="s">
        <v>407</v>
      </c>
      <c r="B306" s="1" t="s">
        <v>714</v>
      </c>
      <c r="C306" s="1" t="s">
        <v>979</v>
      </c>
      <c r="D306" s="1" t="s">
        <v>1047</v>
      </c>
      <c r="E306" s="3">
        <v>59</v>
      </c>
      <c r="F306" s="3">
        <f t="shared" si="14"/>
        <v>420.50588888888888</v>
      </c>
      <c r="G306" s="3">
        <f>SUM(Table39[[#This Row],[RN Hours Contract (W/ Admin, DON)]], Table39[[#This Row],[LPN Contract Hours (w/ Admin)]], Table39[[#This Row],[CNA/NA/Med Aide Contract Hours]])</f>
        <v>0</v>
      </c>
      <c r="H306" s="4">
        <f>Table39[[#This Row],[Total Contract Hours]]/Table39[[#This Row],[Total Hours Nurse Staffing]]</f>
        <v>0</v>
      </c>
      <c r="I306" s="3">
        <f>SUM(Table39[[#This Row],[RN Hours]], Table39[[#This Row],[RN Admin Hours]], Table39[[#This Row],[RN DON Hours]])</f>
        <v>43.742000000000004</v>
      </c>
      <c r="J306" s="3">
        <f t="shared" si="15"/>
        <v>0</v>
      </c>
      <c r="K306" s="4">
        <f>Table39[[#This Row],[RN Hours Contract (W/ Admin, DON)]]/Table39[[#This Row],[RN Hours (w/ Admin, DON)]]</f>
        <v>0</v>
      </c>
      <c r="L306" s="3">
        <v>28.82577777777778</v>
      </c>
      <c r="M306" s="3">
        <v>0</v>
      </c>
      <c r="N306" s="4">
        <f>Table39[[#This Row],[RN Hours Contract]]/Table39[[#This Row],[RN Hours]]</f>
        <v>0</v>
      </c>
      <c r="O306" s="3">
        <v>9.2273333333333341</v>
      </c>
      <c r="P306" s="3">
        <v>0</v>
      </c>
      <c r="Q306" s="4">
        <f>Table39[[#This Row],[RN Admin Hours Contract]]/Table39[[#This Row],[RN Admin Hours]]</f>
        <v>0</v>
      </c>
      <c r="R306" s="3">
        <v>5.6888888888888891</v>
      </c>
      <c r="S306" s="3">
        <v>0</v>
      </c>
      <c r="T306" s="4">
        <f>Table39[[#This Row],[RN DON Hours Contract]]/Table39[[#This Row],[RN DON Hours]]</f>
        <v>0</v>
      </c>
      <c r="U306" s="3">
        <f>SUM(Table39[[#This Row],[LPN Hours]], Table39[[#This Row],[LPN Admin Hours]])</f>
        <v>102.14433333333334</v>
      </c>
      <c r="V306" s="3">
        <f>Table39[[#This Row],[LPN Hours Contract]]+Table39[[#This Row],[LPN Admin Hours Contract]]</f>
        <v>0</v>
      </c>
      <c r="W306" s="4">
        <f t="shared" si="16"/>
        <v>0</v>
      </c>
      <c r="X306" s="3">
        <v>75.699888888888893</v>
      </c>
      <c r="Y306" s="3">
        <v>0</v>
      </c>
      <c r="Z306" s="4">
        <f>Table39[[#This Row],[LPN Hours Contract]]/Table39[[#This Row],[LPN Hours]]</f>
        <v>0</v>
      </c>
      <c r="AA306" s="3">
        <v>26.444444444444443</v>
      </c>
      <c r="AB306" s="3">
        <v>0</v>
      </c>
      <c r="AC306" s="4">
        <f>Table39[[#This Row],[LPN Admin Hours Contract]]/Table39[[#This Row],[LPN Admin Hours]]</f>
        <v>0</v>
      </c>
      <c r="AD306" s="3">
        <f>SUM(Table39[[#This Row],[CNA Hours]], Table39[[#This Row],[NA in Training Hours]], Table39[[#This Row],[Med Aide/Tech Hours]])</f>
        <v>274.61955555555556</v>
      </c>
      <c r="AE306" s="3">
        <f>SUM(Table39[[#This Row],[CNA Hours Contract]], Table39[[#This Row],[NA in Training Hours Contract]], Table39[[#This Row],[Med Aide/Tech Hours Contract]])</f>
        <v>0</v>
      </c>
      <c r="AF306" s="4">
        <f>Table39[[#This Row],[CNA/NA/Med Aide Contract Hours]]/Table39[[#This Row],[Total CNA, NA in Training, Med Aide/Tech Hours]]</f>
        <v>0</v>
      </c>
      <c r="AG306" s="3">
        <v>274.61955555555556</v>
      </c>
      <c r="AH306" s="3">
        <v>0</v>
      </c>
      <c r="AI306" s="4">
        <f>Table39[[#This Row],[CNA Hours Contract]]/Table39[[#This Row],[CNA Hours]]</f>
        <v>0</v>
      </c>
      <c r="AJ306" s="3">
        <v>0</v>
      </c>
      <c r="AK306" s="3">
        <v>0</v>
      </c>
      <c r="AL306" s="4">
        <v>0</v>
      </c>
      <c r="AM306" s="3">
        <v>0</v>
      </c>
      <c r="AN306" s="3">
        <v>0</v>
      </c>
      <c r="AO306" s="4">
        <v>0</v>
      </c>
      <c r="AP306" s="1" t="s">
        <v>304</v>
      </c>
      <c r="AQ306" s="1">
        <v>4</v>
      </c>
    </row>
    <row r="307" spans="1:43" x14ac:dyDescent="0.2">
      <c r="A307" s="1" t="s">
        <v>407</v>
      </c>
      <c r="B307" s="1" t="s">
        <v>715</v>
      </c>
      <c r="C307" s="1" t="s">
        <v>991</v>
      </c>
      <c r="D307" s="1" t="s">
        <v>1031</v>
      </c>
      <c r="E307" s="3">
        <v>89.788888888888891</v>
      </c>
      <c r="F307" s="3">
        <f t="shared" si="14"/>
        <v>338.16411111111108</v>
      </c>
      <c r="G307" s="3">
        <f>SUM(Table39[[#This Row],[RN Hours Contract (W/ Admin, DON)]], Table39[[#This Row],[LPN Contract Hours (w/ Admin)]], Table39[[#This Row],[CNA/NA/Med Aide Contract Hours]])</f>
        <v>8.9666666666666672E-2</v>
      </c>
      <c r="H307" s="4">
        <f>Table39[[#This Row],[Total Contract Hours]]/Table39[[#This Row],[Total Hours Nurse Staffing]]</f>
        <v>2.6515725270800472E-4</v>
      </c>
      <c r="I307" s="3">
        <f>SUM(Table39[[#This Row],[RN Hours]], Table39[[#This Row],[RN Admin Hours]], Table39[[#This Row],[RN DON Hours]])</f>
        <v>40.92744444444444</v>
      </c>
      <c r="J307" s="3">
        <f t="shared" si="15"/>
        <v>0</v>
      </c>
      <c r="K307" s="4">
        <f>Table39[[#This Row],[RN Hours Contract (W/ Admin, DON)]]/Table39[[#This Row],[RN Hours (w/ Admin, DON)]]</f>
        <v>0</v>
      </c>
      <c r="L307" s="3">
        <v>25.749666666666663</v>
      </c>
      <c r="M307" s="3">
        <v>0</v>
      </c>
      <c r="N307" s="4">
        <f>Table39[[#This Row],[RN Hours Contract]]/Table39[[#This Row],[RN Hours]]</f>
        <v>0</v>
      </c>
      <c r="O307" s="3">
        <v>8.2972222222222225</v>
      </c>
      <c r="P307" s="3">
        <v>0</v>
      </c>
      <c r="Q307" s="4">
        <f>Table39[[#This Row],[RN Admin Hours Contract]]/Table39[[#This Row],[RN Admin Hours]]</f>
        <v>0</v>
      </c>
      <c r="R307" s="3">
        <v>6.8805555555555555</v>
      </c>
      <c r="S307" s="3">
        <v>0</v>
      </c>
      <c r="T307" s="4">
        <f>Table39[[#This Row],[RN DON Hours Contract]]/Table39[[#This Row],[RN DON Hours]]</f>
        <v>0</v>
      </c>
      <c r="U307" s="3">
        <f>SUM(Table39[[#This Row],[LPN Hours]], Table39[[#This Row],[LPN Admin Hours]])</f>
        <v>83.26144444444445</v>
      </c>
      <c r="V307" s="3">
        <f>Table39[[#This Row],[LPN Hours Contract]]+Table39[[#This Row],[LPN Admin Hours Contract]]</f>
        <v>0</v>
      </c>
      <c r="W307" s="4">
        <f t="shared" si="16"/>
        <v>0</v>
      </c>
      <c r="X307" s="3">
        <v>81.722555555555559</v>
      </c>
      <c r="Y307" s="3">
        <v>0</v>
      </c>
      <c r="Z307" s="4">
        <f>Table39[[#This Row],[LPN Hours Contract]]/Table39[[#This Row],[LPN Hours]]</f>
        <v>0</v>
      </c>
      <c r="AA307" s="3">
        <v>1.538888888888889</v>
      </c>
      <c r="AB307" s="3">
        <v>0</v>
      </c>
      <c r="AC307" s="4">
        <f>Table39[[#This Row],[LPN Admin Hours Contract]]/Table39[[#This Row],[LPN Admin Hours]]</f>
        <v>0</v>
      </c>
      <c r="AD307" s="3">
        <f>SUM(Table39[[#This Row],[CNA Hours]], Table39[[#This Row],[NA in Training Hours]], Table39[[#This Row],[Med Aide/Tech Hours]])</f>
        <v>213.97522222222221</v>
      </c>
      <c r="AE307" s="3">
        <f>SUM(Table39[[#This Row],[CNA Hours Contract]], Table39[[#This Row],[NA in Training Hours Contract]], Table39[[#This Row],[Med Aide/Tech Hours Contract]])</f>
        <v>8.9666666666666672E-2</v>
      </c>
      <c r="AF307" s="4">
        <f>Table39[[#This Row],[CNA/NA/Med Aide Contract Hours]]/Table39[[#This Row],[Total CNA, NA in Training, Med Aide/Tech Hours]]</f>
        <v>4.1905163474275584E-4</v>
      </c>
      <c r="AG307" s="3">
        <v>194.75055555555554</v>
      </c>
      <c r="AH307" s="3">
        <v>8.9666666666666672E-2</v>
      </c>
      <c r="AI307" s="4">
        <f>Table39[[#This Row],[CNA Hours Contract]]/Table39[[#This Row],[CNA Hours]]</f>
        <v>4.6041802761937644E-4</v>
      </c>
      <c r="AJ307" s="3">
        <v>19.224666666666664</v>
      </c>
      <c r="AK307" s="3">
        <v>0</v>
      </c>
      <c r="AL307" s="4">
        <f>Table39[[#This Row],[NA in Training Hours Contract]]/Table39[[#This Row],[NA in Training Hours]]</f>
        <v>0</v>
      </c>
      <c r="AM307" s="3">
        <v>0</v>
      </c>
      <c r="AN307" s="3">
        <v>0</v>
      </c>
      <c r="AO307" s="4">
        <v>0</v>
      </c>
      <c r="AP307" s="1" t="s">
        <v>305</v>
      </c>
      <c r="AQ307" s="1">
        <v>4</v>
      </c>
    </row>
    <row r="308" spans="1:43" x14ac:dyDescent="0.2">
      <c r="A308" s="1" t="s">
        <v>407</v>
      </c>
      <c r="B308" s="1" t="s">
        <v>716</v>
      </c>
      <c r="C308" s="1" t="s">
        <v>889</v>
      </c>
      <c r="D308" s="1" t="s">
        <v>1048</v>
      </c>
      <c r="E308" s="3">
        <v>73.966666666666669</v>
      </c>
      <c r="F308" s="3">
        <f t="shared" si="14"/>
        <v>266.32022222222224</v>
      </c>
      <c r="G308" s="3">
        <f>SUM(Table39[[#This Row],[RN Hours Contract (W/ Admin, DON)]], Table39[[#This Row],[LPN Contract Hours (w/ Admin)]], Table39[[#This Row],[CNA/NA/Med Aide Contract Hours]])</f>
        <v>5.3167777777777783</v>
      </c>
      <c r="H308" s="4">
        <f>Table39[[#This Row],[Total Contract Hours]]/Table39[[#This Row],[Total Hours Nurse Staffing]]</f>
        <v>1.9963853039073262E-2</v>
      </c>
      <c r="I308" s="3">
        <f>SUM(Table39[[#This Row],[RN Hours]], Table39[[#This Row],[RN Admin Hours]], Table39[[#This Row],[RN DON Hours]])</f>
        <v>35.339777777777776</v>
      </c>
      <c r="J308" s="3">
        <f t="shared" si="15"/>
        <v>0</v>
      </c>
      <c r="K308" s="4">
        <f>Table39[[#This Row],[RN Hours Contract (W/ Admin, DON)]]/Table39[[#This Row],[RN Hours (w/ Admin, DON)]]</f>
        <v>0</v>
      </c>
      <c r="L308" s="3">
        <v>18.27311111111111</v>
      </c>
      <c r="M308" s="3">
        <v>0</v>
      </c>
      <c r="N308" s="4">
        <f>Table39[[#This Row],[RN Hours Contract]]/Table39[[#This Row],[RN Hours]]</f>
        <v>0</v>
      </c>
      <c r="O308" s="3">
        <v>11.377777777777778</v>
      </c>
      <c r="P308" s="3">
        <v>0</v>
      </c>
      <c r="Q308" s="4">
        <f>Table39[[#This Row],[RN Admin Hours Contract]]/Table39[[#This Row],[RN Admin Hours]]</f>
        <v>0</v>
      </c>
      <c r="R308" s="3">
        <v>5.6888888888888891</v>
      </c>
      <c r="S308" s="3">
        <v>0</v>
      </c>
      <c r="T308" s="4">
        <f>Table39[[#This Row],[RN DON Hours Contract]]/Table39[[#This Row],[RN DON Hours]]</f>
        <v>0</v>
      </c>
      <c r="U308" s="3">
        <f>SUM(Table39[[#This Row],[LPN Hours]], Table39[[#This Row],[LPN Admin Hours]])</f>
        <v>62.644888888888879</v>
      </c>
      <c r="V308" s="3">
        <f>Table39[[#This Row],[LPN Hours Contract]]+Table39[[#This Row],[LPN Admin Hours Contract]]</f>
        <v>5.3167777777777783</v>
      </c>
      <c r="W308" s="4">
        <f t="shared" si="16"/>
        <v>8.487169299969495E-2</v>
      </c>
      <c r="X308" s="3">
        <v>57.576666666666661</v>
      </c>
      <c r="Y308" s="3">
        <v>5.3167777777777783</v>
      </c>
      <c r="Z308" s="4">
        <f>Table39[[#This Row],[LPN Hours Contract]]/Table39[[#This Row],[LPN Hours]]</f>
        <v>9.2342577047029098E-2</v>
      </c>
      <c r="AA308" s="3">
        <v>5.0682222222222206</v>
      </c>
      <c r="AB308" s="3">
        <v>0</v>
      </c>
      <c r="AC308" s="4">
        <f>Table39[[#This Row],[LPN Admin Hours Contract]]/Table39[[#This Row],[LPN Admin Hours]]</f>
        <v>0</v>
      </c>
      <c r="AD308" s="3">
        <f>SUM(Table39[[#This Row],[CNA Hours]], Table39[[#This Row],[NA in Training Hours]], Table39[[#This Row],[Med Aide/Tech Hours]])</f>
        <v>168.33555555555557</v>
      </c>
      <c r="AE308" s="3">
        <f>SUM(Table39[[#This Row],[CNA Hours Contract]], Table39[[#This Row],[NA in Training Hours Contract]], Table39[[#This Row],[Med Aide/Tech Hours Contract]])</f>
        <v>0</v>
      </c>
      <c r="AF308" s="4">
        <f>Table39[[#This Row],[CNA/NA/Med Aide Contract Hours]]/Table39[[#This Row],[Total CNA, NA in Training, Med Aide/Tech Hours]]</f>
        <v>0</v>
      </c>
      <c r="AG308" s="3">
        <v>119.22922222222222</v>
      </c>
      <c r="AH308" s="3">
        <v>0</v>
      </c>
      <c r="AI308" s="4">
        <f>Table39[[#This Row],[CNA Hours Contract]]/Table39[[#This Row],[CNA Hours]]</f>
        <v>0</v>
      </c>
      <c r="AJ308" s="3">
        <v>41.299222222222227</v>
      </c>
      <c r="AK308" s="3">
        <v>0</v>
      </c>
      <c r="AL308" s="4">
        <f>Table39[[#This Row],[NA in Training Hours Contract]]/Table39[[#This Row],[NA in Training Hours]]</f>
        <v>0</v>
      </c>
      <c r="AM308" s="3">
        <v>7.8071111111111096</v>
      </c>
      <c r="AN308" s="3">
        <v>0</v>
      </c>
      <c r="AO308" s="4">
        <f>Table39[[#This Row],[Med Aide/Tech Hours Contract]]/Table39[[#This Row],[Med Aide/Tech Hours]]</f>
        <v>0</v>
      </c>
      <c r="AP308" s="1" t="s">
        <v>306</v>
      </c>
      <c r="AQ308" s="1">
        <v>4</v>
      </c>
    </row>
    <row r="309" spans="1:43" x14ac:dyDescent="0.2">
      <c r="A309" s="1" t="s">
        <v>407</v>
      </c>
      <c r="B309" s="1" t="s">
        <v>717</v>
      </c>
      <c r="C309" s="1" t="s">
        <v>824</v>
      </c>
      <c r="D309" s="1" t="s">
        <v>1045</v>
      </c>
      <c r="E309" s="3">
        <v>115.98888888888889</v>
      </c>
      <c r="F309" s="3">
        <f t="shared" si="14"/>
        <v>544.37877777777771</v>
      </c>
      <c r="G309" s="3">
        <f>SUM(Table39[[#This Row],[RN Hours Contract (W/ Admin, DON)]], Table39[[#This Row],[LPN Contract Hours (w/ Admin)]], Table39[[#This Row],[CNA/NA/Med Aide Contract Hours]])</f>
        <v>183.22222222222223</v>
      </c>
      <c r="H309" s="4">
        <f>Table39[[#This Row],[Total Contract Hours]]/Table39[[#This Row],[Total Hours Nurse Staffing]]</f>
        <v>0.33657120685372466</v>
      </c>
      <c r="I309" s="3">
        <f>SUM(Table39[[#This Row],[RN Hours]], Table39[[#This Row],[RN Admin Hours]], Table39[[#This Row],[RN DON Hours]])</f>
        <v>69.999222222222215</v>
      </c>
      <c r="J309" s="3">
        <f t="shared" si="15"/>
        <v>13.858333333333333</v>
      </c>
      <c r="K309" s="4">
        <f>Table39[[#This Row],[RN Hours Contract (W/ Admin, DON)]]/Table39[[#This Row],[RN Hours (w/ Admin, DON)]]</f>
        <v>0.19797839023608199</v>
      </c>
      <c r="L309" s="3">
        <v>50.439777777777778</v>
      </c>
      <c r="M309" s="3">
        <v>13.858333333333333</v>
      </c>
      <c r="N309" s="4">
        <f>Table39[[#This Row],[RN Hours Contract]]/Table39[[#This Row],[RN Hours]]</f>
        <v>0.2747500870124549</v>
      </c>
      <c r="O309" s="3">
        <v>14.848333333333333</v>
      </c>
      <c r="P309" s="3">
        <v>0</v>
      </c>
      <c r="Q309" s="4">
        <f>Table39[[#This Row],[RN Admin Hours Contract]]/Table39[[#This Row],[RN Admin Hours]]</f>
        <v>0</v>
      </c>
      <c r="R309" s="3">
        <v>4.7111111111111112</v>
      </c>
      <c r="S309" s="3">
        <v>0</v>
      </c>
      <c r="T309" s="4">
        <f>Table39[[#This Row],[RN DON Hours Contract]]/Table39[[#This Row],[RN DON Hours]]</f>
        <v>0</v>
      </c>
      <c r="U309" s="3">
        <f>SUM(Table39[[#This Row],[LPN Hours]], Table39[[#This Row],[LPN Admin Hours]])</f>
        <v>154.10166666666669</v>
      </c>
      <c r="V309" s="3">
        <f>Table39[[#This Row],[LPN Hours Contract]]+Table39[[#This Row],[LPN Admin Hours Contract]]</f>
        <v>81.513888888888886</v>
      </c>
      <c r="W309" s="4">
        <f t="shared" si="16"/>
        <v>0.52896176045395704</v>
      </c>
      <c r="X309" s="3">
        <v>150.10755555555556</v>
      </c>
      <c r="Y309" s="3">
        <v>81.513888888888886</v>
      </c>
      <c r="Z309" s="4">
        <f>Table39[[#This Row],[LPN Hours Contract]]/Table39[[#This Row],[LPN Hours]]</f>
        <v>0.54303654860810913</v>
      </c>
      <c r="AA309" s="3">
        <v>3.9941111111111116</v>
      </c>
      <c r="AB309" s="3">
        <v>0</v>
      </c>
      <c r="AC309" s="4">
        <f>Table39[[#This Row],[LPN Admin Hours Contract]]/Table39[[#This Row],[LPN Admin Hours]]</f>
        <v>0</v>
      </c>
      <c r="AD309" s="3">
        <f>SUM(Table39[[#This Row],[CNA Hours]], Table39[[#This Row],[NA in Training Hours]], Table39[[#This Row],[Med Aide/Tech Hours]])</f>
        <v>320.27788888888887</v>
      </c>
      <c r="AE309" s="3">
        <f>SUM(Table39[[#This Row],[CNA Hours Contract]], Table39[[#This Row],[NA in Training Hours Contract]], Table39[[#This Row],[Med Aide/Tech Hours Contract]])</f>
        <v>87.85</v>
      </c>
      <c r="AF309" s="4">
        <f>Table39[[#This Row],[CNA/NA/Med Aide Contract Hours]]/Table39[[#This Row],[Total CNA, NA in Training, Med Aide/Tech Hours]]</f>
        <v>0.27429305315071878</v>
      </c>
      <c r="AG309" s="3">
        <v>291.95055555555552</v>
      </c>
      <c r="AH309" s="3">
        <v>87.85</v>
      </c>
      <c r="AI309" s="4">
        <f>Table39[[#This Row],[CNA Hours Contract]]/Table39[[#This Row],[CNA Hours]]</f>
        <v>0.30090711707271589</v>
      </c>
      <c r="AJ309" s="3">
        <v>0</v>
      </c>
      <c r="AK309" s="3">
        <v>0</v>
      </c>
      <c r="AL309" s="4">
        <v>0</v>
      </c>
      <c r="AM309" s="3">
        <v>28.327333333333339</v>
      </c>
      <c r="AN309" s="3">
        <v>0</v>
      </c>
      <c r="AO309" s="4">
        <f>Table39[[#This Row],[Med Aide/Tech Hours Contract]]/Table39[[#This Row],[Med Aide/Tech Hours]]</f>
        <v>0</v>
      </c>
      <c r="AP309" s="1" t="s">
        <v>307</v>
      </c>
      <c r="AQ309" s="1">
        <v>4</v>
      </c>
    </row>
    <row r="310" spans="1:43" x14ac:dyDescent="0.2">
      <c r="A310" s="1" t="s">
        <v>407</v>
      </c>
      <c r="B310" s="1" t="s">
        <v>718</v>
      </c>
      <c r="C310" s="1" t="s">
        <v>973</v>
      </c>
      <c r="D310" s="1" t="s">
        <v>1058</v>
      </c>
      <c r="E310" s="3">
        <v>77.7</v>
      </c>
      <c r="F310" s="3">
        <f t="shared" si="14"/>
        <v>264.41111111111115</v>
      </c>
      <c r="G310" s="3">
        <f>SUM(Table39[[#This Row],[RN Hours Contract (W/ Admin, DON)]], Table39[[#This Row],[LPN Contract Hours (w/ Admin)]], Table39[[#This Row],[CNA/NA/Med Aide Contract Hours]])</f>
        <v>35.466666666666669</v>
      </c>
      <c r="H310" s="4">
        <f>Table39[[#This Row],[Total Contract Hours]]/Table39[[#This Row],[Total Hours Nurse Staffing]]</f>
        <v>0.13413455477581207</v>
      </c>
      <c r="I310" s="3">
        <f>SUM(Table39[[#This Row],[RN Hours]], Table39[[#This Row],[RN Admin Hours]], Table39[[#This Row],[RN DON Hours]])</f>
        <v>28.111111111111111</v>
      </c>
      <c r="J310" s="3">
        <f t="shared" si="15"/>
        <v>0</v>
      </c>
      <c r="K310" s="4">
        <f>Table39[[#This Row],[RN Hours Contract (W/ Admin, DON)]]/Table39[[#This Row],[RN Hours (w/ Admin, DON)]]</f>
        <v>0</v>
      </c>
      <c r="L310" s="3">
        <v>9.1388888888888893</v>
      </c>
      <c r="M310" s="3">
        <v>0</v>
      </c>
      <c r="N310" s="4">
        <f>Table39[[#This Row],[RN Hours Contract]]/Table39[[#This Row],[RN Hours]]</f>
        <v>0</v>
      </c>
      <c r="O310" s="3">
        <v>14.705555555555556</v>
      </c>
      <c r="P310" s="3">
        <v>0</v>
      </c>
      <c r="Q310" s="4">
        <f>Table39[[#This Row],[RN Admin Hours Contract]]/Table39[[#This Row],[RN Admin Hours]]</f>
        <v>0</v>
      </c>
      <c r="R310" s="3">
        <v>4.2666666666666666</v>
      </c>
      <c r="S310" s="3">
        <v>0</v>
      </c>
      <c r="T310" s="4">
        <f>Table39[[#This Row],[RN DON Hours Contract]]/Table39[[#This Row],[RN DON Hours]]</f>
        <v>0</v>
      </c>
      <c r="U310" s="3">
        <f>SUM(Table39[[#This Row],[LPN Hours]], Table39[[#This Row],[LPN Admin Hours]])</f>
        <v>70.788888888888891</v>
      </c>
      <c r="V310" s="3">
        <f>Table39[[#This Row],[LPN Hours Contract]]+Table39[[#This Row],[LPN Admin Hours Contract]]</f>
        <v>16.533333333333335</v>
      </c>
      <c r="W310" s="4">
        <f t="shared" si="16"/>
        <v>0.23355831109715902</v>
      </c>
      <c r="X310" s="3">
        <v>67.3</v>
      </c>
      <c r="Y310" s="3">
        <v>16.533333333333335</v>
      </c>
      <c r="Z310" s="4">
        <f>Table39[[#This Row],[LPN Hours Contract]]/Table39[[#This Row],[LPN Hours]]</f>
        <v>0.24566617137196636</v>
      </c>
      <c r="AA310" s="3">
        <v>3.4888888888888889</v>
      </c>
      <c r="AB310" s="3">
        <v>0</v>
      </c>
      <c r="AC310" s="4">
        <f>Table39[[#This Row],[LPN Admin Hours Contract]]/Table39[[#This Row],[LPN Admin Hours]]</f>
        <v>0</v>
      </c>
      <c r="AD310" s="3">
        <f>SUM(Table39[[#This Row],[CNA Hours]], Table39[[#This Row],[NA in Training Hours]], Table39[[#This Row],[Med Aide/Tech Hours]])</f>
        <v>165.51111111111112</v>
      </c>
      <c r="AE310" s="3">
        <f>SUM(Table39[[#This Row],[CNA Hours Contract]], Table39[[#This Row],[NA in Training Hours Contract]], Table39[[#This Row],[Med Aide/Tech Hours Contract]])</f>
        <v>18.933333333333334</v>
      </c>
      <c r="AF310" s="4">
        <f>Table39[[#This Row],[CNA/NA/Med Aide Contract Hours]]/Table39[[#This Row],[Total CNA, NA in Training, Med Aide/Tech Hours]]</f>
        <v>0.11439312567132115</v>
      </c>
      <c r="AG310" s="3">
        <v>97.511111111111106</v>
      </c>
      <c r="AH310" s="3">
        <v>18.933333333333334</v>
      </c>
      <c r="AI310" s="4">
        <f>Table39[[#This Row],[CNA Hours Contract]]/Table39[[#This Row],[CNA Hours]]</f>
        <v>0.19416590701914313</v>
      </c>
      <c r="AJ310" s="3">
        <v>19.555555555555557</v>
      </c>
      <c r="AK310" s="3">
        <v>0</v>
      </c>
      <c r="AL310" s="4">
        <f>Table39[[#This Row],[NA in Training Hours Contract]]/Table39[[#This Row],[NA in Training Hours]]</f>
        <v>0</v>
      </c>
      <c r="AM310" s="3">
        <v>48.444444444444443</v>
      </c>
      <c r="AN310" s="3">
        <v>0</v>
      </c>
      <c r="AO310" s="4">
        <f>Table39[[#This Row],[Med Aide/Tech Hours Contract]]/Table39[[#This Row],[Med Aide/Tech Hours]]</f>
        <v>0</v>
      </c>
      <c r="AP310" s="1" t="s">
        <v>308</v>
      </c>
      <c r="AQ310" s="1">
        <v>4</v>
      </c>
    </row>
    <row r="311" spans="1:43" x14ac:dyDescent="0.2">
      <c r="A311" s="1" t="s">
        <v>407</v>
      </c>
      <c r="B311" s="1" t="s">
        <v>719</v>
      </c>
      <c r="C311" s="1" t="s">
        <v>992</v>
      </c>
      <c r="D311" s="1" t="s">
        <v>1016</v>
      </c>
      <c r="E311" s="3">
        <v>51.633333333333333</v>
      </c>
      <c r="F311" s="3">
        <f t="shared" si="14"/>
        <v>136.37433333333334</v>
      </c>
      <c r="G311" s="3">
        <f>SUM(Table39[[#This Row],[RN Hours Contract (W/ Admin, DON)]], Table39[[#This Row],[LPN Contract Hours (w/ Admin)]], Table39[[#This Row],[CNA/NA/Med Aide Contract Hours]])</f>
        <v>0</v>
      </c>
      <c r="H311" s="4">
        <f>Table39[[#This Row],[Total Contract Hours]]/Table39[[#This Row],[Total Hours Nurse Staffing]]</f>
        <v>0</v>
      </c>
      <c r="I311" s="3">
        <f>SUM(Table39[[#This Row],[RN Hours]], Table39[[#This Row],[RN Admin Hours]], Table39[[#This Row],[RN DON Hours]])</f>
        <v>29.672222222222221</v>
      </c>
      <c r="J311" s="3">
        <f t="shared" si="15"/>
        <v>0</v>
      </c>
      <c r="K311" s="4">
        <f>Table39[[#This Row],[RN Hours Contract (W/ Admin, DON)]]/Table39[[#This Row],[RN Hours (w/ Admin, DON)]]</f>
        <v>0</v>
      </c>
      <c r="L311" s="3">
        <v>16.25</v>
      </c>
      <c r="M311" s="3">
        <v>0</v>
      </c>
      <c r="N311" s="4">
        <f>Table39[[#This Row],[RN Hours Contract]]/Table39[[#This Row],[RN Hours]]</f>
        <v>0</v>
      </c>
      <c r="O311" s="3">
        <v>8.1777777777777771</v>
      </c>
      <c r="P311" s="3">
        <v>0</v>
      </c>
      <c r="Q311" s="4">
        <f>Table39[[#This Row],[RN Admin Hours Contract]]/Table39[[#This Row],[RN Admin Hours]]</f>
        <v>0</v>
      </c>
      <c r="R311" s="3">
        <v>5.2444444444444445</v>
      </c>
      <c r="S311" s="3">
        <v>0</v>
      </c>
      <c r="T311" s="4">
        <f>Table39[[#This Row],[RN DON Hours Contract]]/Table39[[#This Row],[RN DON Hours]]</f>
        <v>0</v>
      </c>
      <c r="U311" s="3">
        <f>SUM(Table39[[#This Row],[LPN Hours]], Table39[[#This Row],[LPN Admin Hours]])</f>
        <v>38.55522222222222</v>
      </c>
      <c r="V311" s="3">
        <f>Table39[[#This Row],[LPN Hours Contract]]+Table39[[#This Row],[LPN Admin Hours Contract]]</f>
        <v>0</v>
      </c>
      <c r="W311" s="4">
        <f t="shared" si="16"/>
        <v>0</v>
      </c>
      <c r="X311" s="3">
        <v>38.55522222222222</v>
      </c>
      <c r="Y311" s="3">
        <v>0</v>
      </c>
      <c r="Z311" s="4">
        <f>Table39[[#This Row],[LPN Hours Contract]]/Table39[[#This Row],[LPN Hours]]</f>
        <v>0</v>
      </c>
      <c r="AA311" s="3">
        <v>0</v>
      </c>
      <c r="AB311" s="3">
        <v>0</v>
      </c>
      <c r="AC311" s="4">
        <v>0</v>
      </c>
      <c r="AD311" s="3">
        <f>SUM(Table39[[#This Row],[CNA Hours]], Table39[[#This Row],[NA in Training Hours]], Table39[[#This Row],[Med Aide/Tech Hours]])</f>
        <v>68.146888888888896</v>
      </c>
      <c r="AE311" s="3">
        <f>SUM(Table39[[#This Row],[CNA Hours Contract]], Table39[[#This Row],[NA in Training Hours Contract]], Table39[[#This Row],[Med Aide/Tech Hours Contract]])</f>
        <v>0</v>
      </c>
      <c r="AF311" s="4">
        <f>Table39[[#This Row],[CNA/NA/Med Aide Contract Hours]]/Table39[[#This Row],[Total CNA, NA in Training, Med Aide/Tech Hours]]</f>
        <v>0</v>
      </c>
      <c r="AG311" s="3">
        <v>65.228777777777779</v>
      </c>
      <c r="AH311" s="3">
        <v>0</v>
      </c>
      <c r="AI311" s="4">
        <f>Table39[[#This Row],[CNA Hours Contract]]/Table39[[#This Row],[CNA Hours]]</f>
        <v>0</v>
      </c>
      <c r="AJ311" s="3">
        <v>2.9181111111111111</v>
      </c>
      <c r="AK311" s="3">
        <v>0</v>
      </c>
      <c r="AL311" s="4">
        <f>Table39[[#This Row],[NA in Training Hours Contract]]/Table39[[#This Row],[NA in Training Hours]]</f>
        <v>0</v>
      </c>
      <c r="AM311" s="3">
        <v>0</v>
      </c>
      <c r="AN311" s="3">
        <v>0</v>
      </c>
      <c r="AO311" s="4">
        <v>0</v>
      </c>
      <c r="AP311" s="1" t="s">
        <v>309</v>
      </c>
      <c r="AQ311" s="1">
        <v>4</v>
      </c>
    </row>
    <row r="312" spans="1:43" x14ac:dyDescent="0.2">
      <c r="A312" s="1" t="s">
        <v>407</v>
      </c>
      <c r="B312" s="1" t="s">
        <v>720</v>
      </c>
      <c r="C312" s="1" t="s">
        <v>922</v>
      </c>
      <c r="D312" s="1" t="s">
        <v>1069</v>
      </c>
      <c r="E312" s="3">
        <v>72.511111111111106</v>
      </c>
      <c r="F312" s="3">
        <f t="shared" si="14"/>
        <v>234.83966666666669</v>
      </c>
      <c r="G312" s="3">
        <f>SUM(Table39[[#This Row],[RN Hours Contract (W/ Admin, DON)]], Table39[[#This Row],[LPN Contract Hours (w/ Admin)]], Table39[[#This Row],[CNA/NA/Med Aide Contract Hours]])</f>
        <v>0</v>
      </c>
      <c r="H312" s="4">
        <f>Table39[[#This Row],[Total Contract Hours]]/Table39[[#This Row],[Total Hours Nurse Staffing]]</f>
        <v>0</v>
      </c>
      <c r="I312" s="3">
        <f>SUM(Table39[[#This Row],[RN Hours]], Table39[[#This Row],[RN Admin Hours]], Table39[[#This Row],[RN DON Hours]])</f>
        <v>39.932222222222229</v>
      </c>
      <c r="J312" s="3">
        <f t="shared" si="15"/>
        <v>0</v>
      </c>
      <c r="K312" s="4">
        <f>Table39[[#This Row],[RN Hours Contract (W/ Admin, DON)]]/Table39[[#This Row],[RN Hours (w/ Admin, DON)]]</f>
        <v>0</v>
      </c>
      <c r="L312" s="3">
        <v>17.34877777777778</v>
      </c>
      <c r="M312" s="3">
        <v>0</v>
      </c>
      <c r="N312" s="4">
        <f>Table39[[#This Row],[RN Hours Contract]]/Table39[[#This Row],[RN Hours]]</f>
        <v>0</v>
      </c>
      <c r="O312" s="3">
        <v>16.728777777777779</v>
      </c>
      <c r="P312" s="3">
        <v>0</v>
      </c>
      <c r="Q312" s="4">
        <f>Table39[[#This Row],[RN Admin Hours Contract]]/Table39[[#This Row],[RN Admin Hours]]</f>
        <v>0</v>
      </c>
      <c r="R312" s="3">
        <v>5.8546666666666676</v>
      </c>
      <c r="S312" s="3">
        <v>0</v>
      </c>
      <c r="T312" s="4">
        <f>Table39[[#This Row],[RN DON Hours Contract]]/Table39[[#This Row],[RN DON Hours]]</f>
        <v>0</v>
      </c>
      <c r="U312" s="3">
        <f>SUM(Table39[[#This Row],[LPN Hours]], Table39[[#This Row],[LPN Admin Hours]])</f>
        <v>65.39255555555556</v>
      </c>
      <c r="V312" s="3">
        <f>Table39[[#This Row],[LPN Hours Contract]]+Table39[[#This Row],[LPN Admin Hours Contract]]</f>
        <v>0</v>
      </c>
      <c r="W312" s="4">
        <f t="shared" si="16"/>
        <v>0</v>
      </c>
      <c r="X312" s="3">
        <v>60.774000000000001</v>
      </c>
      <c r="Y312" s="3">
        <v>0</v>
      </c>
      <c r="Z312" s="4">
        <f>Table39[[#This Row],[LPN Hours Contract]]/Table39[[#This Row],[LPN Hours]]</f>
        <v>0</v>
      </c>
      <c r="AA312" s="3">
        <v>4.618555555555556</v>
      </c>
      <c r="AB312" s="3">
        <v>0</v>
      </c>
      <c r="AC312" s="4">
        <f>Table39[[#This Row],[LPN Admin Hours Contract]]/Table39[[#This Row],[LPN Admin Hours]]</f>
        <v>0</v>
      </c>
      <c r="AD312" s="3">
        <f>SUM(Table39[[#This Row],[CNA Hours]], Table39[[#This Row],[NA in Training Hours]], Table39[[#This Row],[Med Aide/Tech Hours]])</f>
        <v>129.51488888888889</v>
      </c>
      <c r="AE312" s="3">
        <f>SUM(Table39[[#This Row],[CNA Hours Contract]], Table39[[#This Row],[NA in Training Hours Contract]], Table39[[#This Row],[Med Aide/Tech Hours Contract]])</f>
        <v>0</v>
      </c>
      <c r="AF312" s="4">
        <f>Table39[[#This Row],[CNA/NA/Med Aide Contract Hours]]/Table39[[#This Row],[Total CNA, NA in Training, Med Aide/Tech Hours]]</f>
        <v>0</v>
      </c>
      <c r="AG312" s="3">
        <v>114.97644444444444</v>
      </c>
      <c r="AH312" s="3">
        <v>0</v>
      </c>
      <c r="AI312" s="4">
        <f>Table39[[#This Row],[CNA Hours Contract]]/Table39[[#This Row],[CNA Hours]]</f>
        <v>0</v>
      </c>
      <c r="AJ312" s="3">
        <v>14.538444444444442</v>
      </c>
      <c r="AK312" s="3">
        <v>0</v>
      </c>
      <c r="AL312" s="4">
        <f>Table39[[#This Row],[NA in Training Hours Contract]]/Table39[[#This Row],[NA in Training Hours]]</f>
        <v>0</v>
      </c>
      <c r="AM312" s="3">
        <v>0</v>
      </c>
      <c r="AN312" s="3">
        <v>0</v>
      </c>
      <c r="AO312" s="4">
        <v>0</v>
      </c>
      <c r="AP312" s="1" t="s">
        <v>310</v>
      </c>
      <c r="AQ312" s="1">
        <v>4</v>
      </c>
    </row>
    <row r="313" spans="1:43" x14ac:dyDescent="0.2">
      <c r="A313" s="1" t="s">
        <v>407</v>
      </c>
      <c r="B313" s="1" t="s">
        <v>721</v>
      </c>
      <c r="C313" s="1" t="s">
        <v>838</v>
      </c>
      <c r="D313" s="1" t="s">
        <v>1042</v>
      </c>
      <c r="E313" s="3">
        <v>83</v>
      </c>
      <c r="F313" s="3">
        <f t="shared" si="14"/>
        <v>273.01388888888891</v>
      </c>
      <c r="G313" s="3">
        <f>SUM(Table39[[#This Row],[RN Hours Contract (W/ Admin, DON)]], Table39[[#This Row],[LPN Contract Hours (w/ Admin)]], Table39[[#This Row],[CNA/NA/Med Aide Contract Hours]])</f>
        <v>0</v>
      </c>
      <c r="H313" s="4">
        <f>Table39[[#This Row],[Total Contract Hours]]/Table39[[#This Row],[Total Hours Nurse Staffing]]</f>
        <v>0</v>
      </c>
      <c r="I313" s="3">
        <f>SUM(Table39[[#This Row],[RN Hours]], Table39[[#This Row],[RN Admin Hours]], Table39[[#This Row],[RN DON Hours]])</f>
        <v>45.866666666666667</v>
      </c>
      <c r="J313" s="3">
        <f t="shared" si="15"/>
        <v>0</v>
      </c>
      <c r="K313" s="4">
        <f>Table39[[#This Row],[RN Hours Contract (W/ Admin, DON)]]/Table39[[#This Row],[RN Hours (w/ Admin, DON)]]</f>
        <v>0</v>
      </c>
      <c r="L313" s="3">
        <v>24.308333333333334</v>
      </c>
      <c r="M313" s="3">
        <v>0</v>
      </c>
      <c r="N313" s="4">
        <f>Table39[[#This Row],[RN Hours Contract]]/Table39[[#This Row],[RN Hours]]</f>
        <v>0</v>
      </c>
      <c r="O313" s="3">
        <v>15.958333333333334</v>
      </c>
      <c r="P313" s="3">
        <v>0</v>
      </c>
      <c r="Q313" s="4">
        <f>Table39[[#This Row],[RN Admin Hours Contract]]/Table39[[#This Row],[RN Admin Hours]]</f>
        <v>0</v>
      </c>
      <c r="R313" s="3">
        <v>5.6</v>
      </c>
      <c r="S313" s="3">
        <v>0</v>
      </c>
      <c r="T313" s="4">
        <f>Table39[[#This Row],[RN DON Hours Contract]]/Table39[[#This Row],[RN DON Hours]]</f>
        <v>0</v>
      </c>
      <c r="U313" s="3">
        <f>SUM(Table39[[#This Row],[LPN Hours]], Table39[[#This Row],[LPN Admin Hours]])</f>
        <v>81.422222222222217</v>
      </c>
      <c r="V313" s="3">
        <f>Table39[[#This Row],[LPN Hours Contract]]+Table39[[#This Row],[LPN Admin Hours Contract]]</f>
        <v>0</v>
      </c>
      <c r="W313" s="4">
        <f t="shared" si="16"/>
        <v>0</v>
      </c>
      <c r="X313" s="3">
        <v>80.977777777777774</v>
      </c>
      <c r="Y313" s="3">
        <v>0</v>
      </c>
      <c r="Z313" s="4">
        <f>Table39[[#This Row],[LPN Hours Contract]]/Table39[[#This Row],[LPN Hours]]</f>
        <v>0</v>
      </c>
      <c r="AA313" s="3">
        <v>0.44444444444444442</v>
      </c>
      <c r="AB313" s="3">
        <v>0</v>
      </c>
      <c r="AC313" s="4">
        <f>Table39[[#This Row],[LPN Admin Hours Contract]]/Table39[[#This Row],[LPN Admin Hours]]</f>
        <v>0</v>
      </c>
      <c r="AD313" s="3">
        <f>SUM(Table39[[#This Row],[CNA Hours]], Table39[[#This Row],[NA in Training Hours]], Table39[[#This Row],[Med Aide/Tech Hours]])</f>
        <v>145.72499999999999</v>
      </c>
      <c r="AE313" s="3">
        <f>SUM(Table39[[#This Row],[CNA Hours Contract]], Table39[[#This Row],[NA in Training Hours Contract]], Table39[[#This Row],[Med Aide/Tech Hours Contract]])</f>
        <v>0</v>
      </c>
      <c r="AF313" s="4">
        <f>Table39[[#This Row],[CNA/NA/Med Aide Contract Hours]]/Table39[[#This Row],[Total CNA, NA in Training, Med Aide/Tech Hours]]</f>
        <v>0</v>
      </c>
      <c r="AG313" s="3">
        <v>145.72499999999999</v>
      </c>
      <c r="AH313" s="3">
        <v>0</v>
      </c>
      <c r="AI313" s="4">
        <f>Table39[[#This Row],[CNA Hours Contract]]/Table39[[#This Row],[CNA Hours]]</f>
        <v>0</v>
      </c>
      <c r="AJ313" s="3">
        <v>0</v>
      </c>
      <c r="AK313" s="3">
        <v>0</v>
      </c>
      <c r="AL313" s="4">
        <v>0</v>
      </c>
      <c r="AM313" s="3">
        <v>0</v>
      </c>
      <c r="AN313" s="3">
        <v>0</v>
      </c>
      <c r="AO313" s="4">
        <v>0</v>
      </c>
      <c r="AP313" s="1" t="s">
        <v>311</v>
      </c>
      <c r="AQ313" s="1">
        <v>4</v>
      </c>
    </row>
    <row r="314" spans="1:43" x14ac:dyDescent="0.2">
      <c r="A314" s="1" t="s">
        <v>407</v>
      </c>
      <c r="B314" s="1" t="s">
        <v>722</v>
      </c>
      <c r="C314" s="1" t="s">
        <v>844</v>
      </c>
      <c r="D314" s="1" t="s">
        <v>1023</v>
      </c>
      <c r="E314" s="3">
        <v>18.855555555555554</v>
      </c>
      <c r="F314" s="3">
        <f t="shared" si="14"/>
        <v>80.969444444444434</v>
      </c>
      <c r="G314" s="3">
        <f>SUM(Table39[[#This Row],[RN Hours Contract (W/ Admin, DON)]], Table39[[#This Row],[LPN Contract Hours (w/ Admin)]], Table39[[#This Row],[CNA/NA/Med Aide Contract Hours]])</f>
        <v>0</v>
      </c>
      <c r="H314" s="4">
        <f>Table39[[#This Row],[Total Contract Hours]]/Table39[[#This Row],[Total Hours Nurse Staffing]]</f>
        <v>0</v>
      </c>
      <c r="I314" s="3">
        <f>SUM(Table39[[#This Row],[RN Hours]], Table39[[#This Row],[RN Admin Hours]], Table39[[#This Row],[RN DON Hours]])</f>
        <v>25.393111111111111</v>
      </c>
      <c r="J314" s="3">
        <f t="shared" si="15"/>
        <v>0</v>
      </c>
      <c r="K314" s="4">
        <f>Table39[[#This Row],[RN Hours Contract (W/ Admin, DON)]]/Table39[[#This Row],[RN Hours (w/ Admin, DON)]]</f>
        <v>0</v>
      </c>
      <c r="L314" s="3">
        <v>15.079333333333334</v>
      </c>
      <c r="M314" s="3">
        <v>0</v>
      </c>
      <c r="N314" s="4">
        <f>Table39[[#This Row],[RN Hours Contract]]/Table39[[#This Row],[RN Hours]]</f>
        <v>0</v>
      </c>
      <c r="O314" s="3">
        <v>6.7541111111111114</v>
      </c>
      <c r="P314" s="3">
        <v>0</v>
      </c>
      <c r="Q314" s="4">
        <f>Table39[[#This Row],[RN Admin Hours Contract]]/Table39[[#This Row],[RN Admin Hours]]</f>
        <v>0</v>
      </c>
      <c r="R314" s="3">
        <v>3.5596666666666636</v>
      </c>
      <c r="S314" s="3">
        <v>0</v>
      </c>
      <c r="T314" s="4">
        <f>Table39[[#This Row],[RN DON Hours Contract]]/Table39[[#This Row],[RN DON Hours]]</f>
        <v>0</v>
      </c>
      <c r="U314" s="3">
        <f>SUM(Table39[[#This Row],[LPN Hours]], Table39[[#This Row],[LPN Admin Hours]])</f>
        <v>15.993111111111112</v>
      </c>
      <c r="V314" s="3">
        <f>Table39[[#This Row],[LPN Hours Contract]]+Table39[[#This Row],[LPN Admin Hours Contract]]</f>
        <v>0</v>
      </c>
      <c r="W314" s="4">
        <f t="shared" si="16"/>
        <v>0</v>
      </c>
      <c r="X314" s="3">
        <v>15.993111111111112</v>
      </c>
      <c r="Y314" s="3">
        <v>0</v>
      </c>
      <c r="Z314" s="4">
        <f>Table39[[#This Row],[LPN Hours Contract]]/Table39[[#This Row],[LPN Hours]]</f>
        <v>0</v>
      </c>
      <c r="AA314" s="3">
        <v>0</v>
      </c>
      <c r="AB314" s="3">
        <v>0</v>
      </c>
      <c r="AC314" s="4">
        <v>0</v>
      </c>
      <c r="AD314" s="3">
        <f>SUM(Table39[[#This Row],[CNA Hours]], Table39[[#This Row],[NA in Training Hours]], Table39[[#This Row],[Med Aide/Tech Hours]])</f>
        <v>39.583222222222219</v>
      </c>
      <c r="AE314" s="3">
        <f>SUM(Table39[[#This Row],[CNA Hours Contract]], Table39[[#This Row],[NA in Training Hours Contract]], Table39[[#This Row],[Med Aide/Tech Hours Contract]])</f>
        <v>0</v>
      </c>
      <c r="AF314" s="4">
        <f>Table39[[#This Row],[CNA/NA/Med Aide Contract Hours]]/Table39[[#This Row],[Total CNA, NA in Training, Med Aide/Tech Hours]]</f>
        <v>0</v>
      </c>
      <c r="AG314" s="3">
        <v>39.583222222222219</v>
      </c>
      <c r="AH314" s="3">
        <v>0</v>
      </c>
      <c r="AI314" s="4">
        <f>Table39[[#This Row],[CNA Hours Contract]]/Table39[[#This Row],[CNA Hours]]</f>
        <v>0</v>
      </c>
      <c r="AJ314" s="3">
        <v>0</v>
      </c>
      <c r="AK314" s="3">
        <v>0</v>
      </c>
      <c r="AL314" s="4">
        <v>0</v>
      </c>
      <c r="AM314" s="3">
        <v>0</v>
      </c>
      <c r="AN314" s="3">
        <v>0</v>
      </c>
      <c r="AO314" s="4">
        <v>0</v>
      </c>
      <c r="AP314" s="1" t="s">
        <v>312</v>
      </c>
      <c r="AQ314" s="1">
        <v>4</v>
      </c>
    </row>
    <row r="315" spans="1:43" x14ac:dyDescent="0.2">
      <c r="A315" s="1" t="s">
        <v>407</v>
      </c>
      <c r="B315" s="1" t="s">
        <v>723</v>
      </c>
      <c r="C315" s="1" t="s">
        <v>824</v>
      </c>
      <c r="D315" s="1" t="s">
        <v>1045</v>
      </c>
      <c r="E315" s="3">
        <v>93.63333333333334</v>
      </c>
      <c r="F315" s="3">
        <f t="shared" si="14"/>
        <v>309.38277777777773</v>
      </c>
      <c r="G315" s="3">
        <f>SUM(Table39[[#This Row],[RN Hours Contract (W/ Admin, DON)]], Table39[[#This Row],[LPN Contract Hours (w/ Admin)]], Table39[[#This Row],[CNA/NA/Med Aide Contract Hours]])</f>
        <v>84.584333333333348</v>
      </c>
      <c r="H315" s="4">
        <f>Table39[[#This Row],[Total Contract Hours]]/Table39[[#This Row],[Total Hours Nurse Staffing]]</f>
        <v>0.27339703244273106</v>
      </c>
      <c r="I315" s="3">
        <f>SUM(Table39[[#This Row],[RN Hours]], Table39[[#This Row],[RN Admin Hours]], Table39[[#This Row],[RN DON Hours]])</f>
        <v>38.730333333333327</v>
      </c>
      <c r="J315" s="3">
        <f t="shared" si="15"/>
        <v>21.874222222222222</v>
      </c>
      <c r="K315" s="4">
        <f>Table39[[#This Row],[RN Hours Contract (W/ Admin, DON)]]/Table39[[#This Row],[RN Hours (w/ Admin, DON)]]</f>
        <v>0.56478269975012418</v>
      </c>
      <c r="L315" s="3">
        <v>8.8273333333333337</v>
      </c>
      <c r="M315" s="3">
        <v>8.5869999999999997</v>
      </c>
      <c r="N315" s="4">
        <f>Table39[[#This Row],[RN Hours Contract]]/Table39[[#This Row],[RN Hours]]</f>
        <v>0.97277395967071967</v>
      </c>
      <c r="O315" s="3">
        <v>23.849111111111103</v>
      </c>
      <c r="P315" s="3">
        <v>7.2333333333333334</v>
      </c>
      <c r="Q315" s="4">
        <f>Table39[[#This Row],[RN Admin Hours Contract]]/Table39[[#This Row],[RN Admin Hours]]</f>
        <v>0.30329572031568858</v>
      </c>
      <c r="R315" s="3">
        <v>6.0538888888888893</v>
      </c>
      <c r="S315" s="3">
        <v>6.0538888888888893</v>
      </c>
      <c r="T315" s="4">
        <f>Table39[[#This Row],[RN DON Hours Contract]]/Table39[[#This Row],[RN DON Hours]]</f>
        <v>1</v>
      </c>
      <c r="U315" s="3">
        <f>SUM(Table39[[#This Row],[LPN Hours]], Table39[[#This Row],[LPN Admin Hours]])</f>
        <v>100.89699999999999</v>
      </c>
      <c r="V315" s="3">
        <f>Table39[[#This Row],[LPN Hours Contract]]+Table39[[#This Row],[LPN Admin Hours Contract]]</f>
        <v>37.354111111111123</v>
      </c>
      <c r="W315" s="4">
        <f t="shared" si="16"/>
        <v>0.37022023559779899</v>
      </c>
      <c r="X315" s="3">
        <v>100.89699999999999</v>
      </c>
      <c r="Y315" s="3">
        <v>37.354111111111123</v>
      </c>
      <c r="Z315" s="4">
        <f>Table39[[#This Row],[LPN Hours Contract]]/Table39[[#This Row],[LPN Hours]]</f>
        <v>0.37022023559779899</v>
      </c>
      <c r="AA315" s="3">
        <v>0</v>
      </c>
      <c r="AB315" s="3">
        <v>0</v>
      </c>
      <c r="AC315" s="4">
        <v>0</v>
      </c>
      <c r="AD315" s="3">
        <f>SUM(Table39[[#This Row],[CNA Hours]], Table39[[#This Row],[NA in Training Hours]], Table39[[#This Row],[Med Aide/Tech Hours]])</f>
        <v>169.75544444444444</v>
      </c>
      <c r="AE315" s="3">
        <f>SUM(Table39[[#This Row],[CNA Hours Contract]], Table39[[#This Row],[NA in Training Hours Contract]], Table39[[#This Row],[Med Aide/Tech Hours Contract]])</f>
        <v>25.356000000000005</v>
      </c>
      <c r="AF315" s="4">
        <f>Table39[[#This Row],[CNA/NA/Med Aide Contract Hours]]/Table39[[#This Row],[Total CNA, NA in Training, Med Aide/Tech Hours]]</f>
        <v>0.14936781605433702</v>
      </c>
      <c r="AG315" s="3">
        <v>141.97166666666666</v>
      </c>
      <c r="AH315" s="3">
        <v>25.356000000000005</v>
      </c>
      <c r="AI315" s="4">
        <f>Table39[[#This Row],[CNA Hours Contract]]/Table39[[#This Row],[CNA Hours]]</f>
        <v>0.1785990162356339</v>
      </c>
      <c r="AJ315" s="3">
        <v>27.783777777777772</v>
      </c>
      <c r="AK315" s="3">
        <v>0</v>
      </c>
      <c r="AL315" s="4">
        <f>Table39[[#This Row],[NA in Training Hours Contract]]/Table39[[#This Row],[NA in Training Hours]]</f>
        <v>0</v>
      </c>
      <c r="AM315" s="3">
        <v>0</v>
      </c>
      <c r="AN315" s="3">
        <v>0</v>
      </c>
      <c r="AO315" s="4">
        <v>0</v>
      </c>
      <c r="AP315" s="1" t="s">
        <v>313</v>
      </c>
      <c r="AQ315" s="1">
        <v>4</v>
      </c>
    </row>
    <row r="316" spans="1:43" x14ac:dyDescent="0.2">
      <c r="A316" s="1" t="s">
        <v>407</v>
      </c>
      <c r="B316" s="1" t="s">
        <v>724</v>
      </c>
      <c r="C316" s="1" t="s">
        <v>937</v>
      </c>
      <c r="D316" s="1" t="s">
        <v>1080</v>
      </c>
      <c r="E316" s="3">
        <v>71.166666666666671</v>
      </c>
      <c r="F316" s="3">
        <f t="shared" si="14"/>
        <v>254.12355555555555</v>
      </c>
      <c r="G316" s="3">
        <f>SUM(Table39[[#This Row],[RN Hours Contract (W/ Admin, DON)]], Table39[[#This Row],[LPN Contract Hours (w/ Admin)]], Table39[[#This Row],[CNA/NA/Med Aide Contract Hours]])</f>
        <v>0</v>
      </c>
      <c r="H316" s="4">
        <f>Table39[[#This Row],[Total Contract Hours]]/Table39[[#This Row],[Total Hours Nurse Staffing]]</f>
        <v>0</v>
      </c>
      <c r="I316" s="3">
        <f>SUM(Table39[[#This Row],[RN Hours]], Table39[[#This Row],[RN Admin Hours]], Table39[[#This Row],[RN DON Hours]])</f>
        <v>103.01088888888889</v>
      </c>
      <c r="J316" s="3">
        <f t="shared" si="15"/>
        <v>0</v>
      </c>
      <c r="K316" s="4">
        <f>Table39[[#This Row],[RN Hours Contract (W/ Admin, DON)]]/Table39[[#This Row],[RN Hours (w/ Admin, DON)]]</f>
        <v>0</v>
      </c>
      <c r="L316" s="3">
        <v>89.902555555555551</v>
      </c>
      <c r="M316" s="3">
        <v>0</v>
      </c>
      <c r="N316" s="4">
        <f>Table39[[#This Row],[RN Hours Contract]]/Table39[[#This Row],[RN Hours]]</f>
        <v>0</v>
      </c>
      <c r="O316" s="3">
        <v>7.5083333333333337</v>
      </c>
      <c r="P316" s="3">
        <v>0</v>
      </c>
      <c r="Q316" s="4">
        <f>Table39[[#This Row],[RN Admin Hours Contract]]/Table39[[#This Row],[RN Admin Hours]]</f>
        <v>0</v>
      </c>
      <c r="R316" s="3">
        <v>5.6</v>
      </c>
      <c r="S316" s="3">
        <v>0</v>
      </c>
      <c r="T316" s="4">
        <f>Table39[[#This Row],[RN DON Hours Contract]]/Table39[[#This Row],[RN DON Hours]]</f>
        <v>0</v>
      </c>
      <c r="U316" s="3">
        <f>SUM(Table39[[#This Row],[LPN Hours]], Table39[[#This Row],[LPN Admin Hours]])</f>
        <v>29.491555555555554</v>
      </c>
      <c r="V316" s="3">
        <f>Table39[[#This Row],[LPN Hours Contract]]+Table39[[#This Row],[LPN Admin Hours Contract]]</f>
        <v>0</v>
      </c>
      <c r="W316" s="4">
        <f t="shared" si="16"/>
        <v>0</v>
      </c>
      <c r="X316" s="3">
        <v>29.491555555555554</v>
      </c>
      <c r="Y316" s="3">
        <v>0</v>
      </c>
      <c r="Z316" s="4">
        <f>Table39[[#This Row],[LPN Hours Contract]]/Table39[[#This Row],[LPN Hours]]</f>
        <v>0</v>
      </c>
      <c r="AA316" s="3">
        <v>0</v>
      </c>
      <c r="AB316" s="3">
        <v>0</v>
      </c>
      <c r="AC316" s="4">
        <v>0</v>
      </c>
      <c r="AD316" s="3">
        <f>SUM(Table39[[#This Row],[CNA Hours]], Table39[[#This Row],[NA in Training Hours]], Table39[[#This Row],[Med Aide/Tech Hours]])</f>
        <v>121.62111111111111</v>
      </c>
      <c r="AE316" s="3">
        <f>SUM(Table39[[#This Row],[CNA Hours Contract]], Table39[[#This Row],[NA in Training Hours Contract]], Table39[[#This Row],[Med Aide/Tech Hours Contract]])</f>
        <v>0</v>
      </c>
      <c r="AF316" s="4">
        <f>Table39[[#This Row],[CNA/NA/Med Aide Contract Hours]]/Table39[[#This Row],[Total CNA, NA in Training, Med Aide/Tech Hours]]</f>
        <v>0</v>
      </c>
      <c r="AG316" s="3">
        <v>121.62111111111111</v>
      </c>
      <c r="AH316" s="3">
        <v>0</v>
      </c>
      <c r="AI316" s="4">
        <f>Table39[[#This Row],[CNA Hours Contract]]/Table39[[#This Row],[CNA Hours]]</f>
        <v>0</v>
      </c>
      <c r="AJ316" s="3">
        <v>0</v>
      </c>
      <c r="AK316" s="3">
        <v>0</v>
      </c>
      <c r="AL316" s="4">
        <v>0</v>
      </c>
      <c r="AM316" s="3">
        <v>0</v>
      </c>
      <c r="AN316" s="3">
        <v>0</v>
      </c>
      <c r="AO316" s="4">
        <v>0</v>
      </c>
      <c r="AP316" s="1" t="s">
        <v>314</v>
      </c>
      <c r="AQ316" s="1">
        <v>4</v>
      </c>
    </row>
    <row r="317" spans="1:43" x14ac:dyDescent="0.2">
      <c r="A317" s="1" t="s">
        <v>407</v>
      </c>
      <c r="B317" s="1" t="s">
        <v>725</v>
      </c>
      <c r="C317" s="1" t="s">
        <v>908</v>
      </c>
      <c r="D317" s="1" t="s">
        <v>1036</v>
      </c>
      <c r="E317" s="3">
        <v>59.444444444444443</v>
      </c>
      <c r="F317" s="3">
        <f t="shared" si="14"/>
        <v>225.86444444444444</v>
      </c>
      <c r="G317" s="3">
        <f>SUM(Table39[[#This Row],[RN Hours Contract (W/ Admin, DON)]], Table39[[#This Row],[LPN Contract Hours (w/ Admin)]], Table39[[#This Row],[CNA/NA/Med Aide Contract Hours]])</f>
        <v>0</v>
      </c>
      <c r="H317" s="4">
        <f>Table39[[#This Row],[Total Contract Hours]]/Table39[[#This Row],[Total Hours Nurse Staffing]]</f>
        <v>0</v>
      </c>
      <c r="I317" s="3">
        <f>SUM(Table39[[#This Row],[RN Hours]], Table39[[#This Row],[RN Admin Hours]], Table39[[#This Row],[RN DON Hours]])</f>
        <v>64.066111111111113</v>
      </c>
      <c r="J317" s="3">
        <f t="shared" si="15"/>
        <v>0</v>
      </c>
      <c r="K317" s="4">
        <f>Table39[[#This Row],[RN Hours Contract (W/ Admin, DON)]]/Table39[[#This Row],[RN Hours (w/ Admin, DON)]]</f>
        <v>0</v>
      </c>
      <c r="L317" s="3">
        <v>36.153777777777776</v>
      </c>
      <c r="M317" s="3">
        <v>0</v>
      </c>
      <c r="N317" s="4">
        <f>Table39[[#This Row],[RN Hours Contract]]/Table39[[#This Row],[RN Hours]]</f>
        <v>0</v>
      </c>
      <c r="O317" s="3">
        <v>22.312333333333338</v>
      </c>
      <c r="P317" s="3">
        <v>0</v>
      </c>
      <c r="Q317" s="4">
        <f>Table39[[#This Row],[RN Admin Hours Contract]]/Table39[[#This Row],[RN Admin Hours]]</f>
        <v>0</v>
      </c>
      <c r="R317" s="3">
        <v>5.6</v>
      </c>
      <c r="S317" s="3">
        <v>0</v>
      </c>
      <c r="T317" s="4">
        <f>Table39[[#This Row],[RN DON Hours Contract]]/Table39[[#This Row],[RN DON Hours]]</f>
        <v>0</v>
      </c>
      <c r="U317" s="3">
        <f>SUM(Table39[[#This Row],[LPN Hours]], Table39[[#This Row],[LPN Admin Hours]])</f>
        <v>40.989111111111114</v>
      </c>
      <c r="V317" s="3">
        <f>Table39[[#This Row],[LPN Hours Contract]]+Table39[[#This Row],[LPN Admin Hours Contract]]</f>
        <v>0</v>
      </c>
      <c r="W317" s="4">
        <f t="shared" si="16"/>
        <v>0</v>
      </c>
      <c r="X317" s="3">
        <v>40.989111111111114</v>
      </c>
      <c r="Y317" s="3">
        <v>0</v>
      </c>
      <c r="Z317" s="4">
        <f>Table39[[#This Row],[LPN Hours Contract]]/Table39[[#This Row],[LPN Hours]]</f>
        <v>0</v>
      </c>
      <c r="AA317" s="3">
        <v>0</v>
      </c>
      <c r="AB317" s="3">
        <v>0</v>
      </c>
      <c r="AC317" s="4">
        <v>0</v>
      </c>
      <c r="AD317" s="3">
        <f>SUM(Table39[[#This Row],[CNA Hours]], Table39[[#This Row],[NA in Training Hours]], Table39[[#This Row],[Med Aide/Tech Hours]])</f>
        <v>120.80922222222222</v>
      </c>
      <c r="AE317" s="3">
        <f>SUM(Table39[[#This Row],[CNA Hours Contract]], Table39[[#This Row],[NA in Training Hours Contract]], Table39[[#This Row],[Med Aide/Tech Hours Contract]])</f>
        <v>0</v>
      </c>
      <c r="AF317" s="4">
        <f>Table39[[#This Row],[CNA/NA/Med Aide Contract Hours]]/Table39[[#This Row],[Total CNA, NA in Training, Med Aide/Tech Hours]]</f>
        <v>0</v>
      </c>
      <c r="AG317" s="3">
        <v>120.80922222222222</v>
      </c>
      <c r="AH317" s="3">
        <v>0</v>
      </c>
      <c r="AI317" s="4">
        <f>Table39[[#This Row],[CNA Hours Contract]]/Table39[[#This Row],[CNA Hours]]</f>
        <v>0</v>
      </c>
      <c r="AJ317" s="3">
        <v>0</v>
      </c>
      <c r="AK317" s="3">
        <v>0</v>
      </c>
      <c r="AL317" s="4">
        <v>0</v>
      </c>
      <c r="AM317" s="3">
        <v>0</v>
      </c>
      <c r="AN317" s="3">
        <v>0</v>
      </c>
      <c r="AO317" s="4">
        <v>0</v>
      </c>
      <c r="AP317" s="1" t="s">
        <v>315</v>
      </c>
      <c r="AQ317" s="1">
        <v>4</v>
      </c>
    </row>
    <row r="318" spans="1:43" x14ac:dyDescent="0.2">
      <c r="A318" s="1" t="s">
        <v>407</v>
      </c>
      <c r="B318" s="1" t="s">
        <v>726</v>
      </c>
      <c r="C318" s="1" t="s">
        <v>899</v>
      </c>
      <c r="D318" s="1" t="s">
        <v>1057</v>
      </c>
      <c r="E318" s="3">
        <v>43.388888888888886</v>
      </c>
      <c r="F318" s="3">
        <f t="shared" si="14"/>
        <v>170.64388888888888</v>
      </c>
      <c r="G318" s="3">
        <f>SUM(Table39[[#This Row],[RN Hours Contract (W/ Admin, DON)]], Table39[[#This Row],[LPN Contract Hours (w/ Admin)]], Table39[[#This Row],[CNA/NA/Med Aide Contract Hours]])</f>
        <v>4.5333333333333332</v>
      </c>
      <c r="H318" s="4">
        <f>Table39[[#This Row],[Total Contract Hours]]/Table39[[#This Row],[Total Hours Nurse Staffing]]</f>
        <v>2.656604559853366E-2</v>
      </c>
      <c r="I318" s="3">
        <f>SUM(Table39[[#This Row],[RN Hours]], Table39[[#This Row],[RN Admin Hours]], Table39[[#This Row],[RN DON Hours]])</f>
        <v>21.759777777777778</v>
      </c>
      <c r="J318" s="3">
        <f t="shared" si="15"/>
        <v>4.5333333333333332</v>
      </c>
      <c r="K318" s="4">
        <f>Table39[[#This Row],[RN Hours Contract (W/ Admin, DON)]]/Table39[[#This Row],[RN Hours (w/ Admin, DON)]]</f>
        <v>0.20833546094220734</v>
      </c>
      <c r="L318" s="3">
        <v>12.426444444444446</v>
      </c>
      <c r="M318" s="3">
        <v>1.2444444444444445</v>
      </c>
      <c r="N318" s="4">
        <f>Table39[[#This Row],[RN Hours Contract]]/Table39[[#This Row],[RN Hours]]</f>
        <v>0.10014485237575778</v>
      </c>
      <c r="O318" s="3">
        <v>3.2</v>
      </c>
      <c r="P318" s="3">
        <v>0</v>
      </c>
      <c r="Q318" s="4">
        <f>Table39[[#This Row],[RN Admin Hours Contract]]/Table39[[#This Row],[RN Admin Hours]]</f>
        <v>0</v>
      </c>
      <c r="R318" s="3">
        <v>6.1333333333333337</v>
      </c>
      <c r="S318" s="3">
        <v>3.2888888888888888</v>
      </c>
      <c r="T318" s="4">
        <f>Table39[[#This Row],[RN DON Hours Contract]]/Table39[[#This Row],[RN DON Hours]]</f>
        <v>0.53623188405797095</v>
      </c>
      <c r="U318" s="3">
        <f>SUM(Table39[[#This Row],[LPN Hours]], Table39[[#This Row],[LPN Admin Hours]])</f>
        <v>58.215555555555554</v>
      </c>
      <c r="V318" s="3">
        <f>Table39[[#This Row],[LPN Hours Contract]]+Table39[[#This Row],[LPN Admin Hours Contract]]</f>
        <v>0</v>
      </c>
      <c r="W318" s="4">
        <f t="shared" si="16"/>
        <v>0</v>
      </c>
      <c r="X318" s="3">
        <v>48.330666666666666</v>
      </c>
      <c r="Y318" s="3">
        <v>0</v>
      </c>
      <c r="Z318" s="4">
        <f>Table39[[#This Row],[LPN Hours Contract]]/Table39[[#This Row],[LPN Hours]]</f>
        <v>0</v>
      </c>
      <c r="AA318" s="3">
        <v>9.8848888888888915</v>
      </c>
      <c r="AB318" s="3">
        <v>0</v>
      </c>
      <c r="AC318" s="4">
        <f>Table39[[#This Row],[LPN Admin Hours Contract]]/Table39[[#This Row],[LPN Admin Hours]]</f>
        <v>0</v>
      </c>
      <c r="AD318" s="3">
        <f>SUM(Table39[[#This Row],[CNA Hours]], Table39[[#This Row],[NA in Training Hours]], Table39[[#This Row],[Med Aide/Tech Hours]])</f>
        <v>90.668555555555542</v>
      </c>
      <c r="AE318" s="3">
        <f>SUM(Table39[[#This Row],[CNA Hours Contract]], Table39[[#This Row],[NA in Training Hours Contract]], Table39[[#This Row],[Med Aide/Tech Hours Contract]])</f>
        <v>0</v>
      </c>
      <c r="AF318" s="4">
        <f>Table39[[#This Row],[CNA/NA/Med Aide Contract Hours]]/Table39[[#This Row],[Total CNA, NA in Training, Med Aide/Tech Hours]]</f>
        <v>0</v>
      </c>
      <c r="AG318" s="3">
        <v>70.715555555555554</v>
      </c>
      <c r="AH318" s="3">
        <v>0</v>
      </c>
      <c r="AI318" s="4">
        <f>Table39[[#This Row],[CNA Hours Contract]]/Table39[[#This Row],[CNA Hours]]</f>
        <v>0</v>
      </c>
      <c r="AJ318" s="3">
        <v>16.598666666666666</v>
      </c>
      <c r="AK318" s="3">
        <v>0</v>
      </c>
      <c r="AL318" s="4">
        <f>Table39[[#This Row],[NA in Training Hours Contract]]/Table39[[#This Row],[NA in Training Hours]]</f>
        <v>0</v>
      </c>
      <c r="AM318" s="3">
        <v>3.3543333333333334</v>
      </c>
      <c r="AN318" s="3">
        <v>0</v>
      </c>
      <c r="AO318" s="4">
        <f>Table39[[#This Row],[Med Aide/Tech Hours Contract]]/Table39[[#This Row],[Med Aide/Tech Hours]]</f>
        <v>0</v>
      </c>
      <c r="AP318" s="1" t="s">
        <v>316</v>
      </c>
      <c r="AQ318" s="1">
        <v>4</v>
      </c>
    </row>
    <row r="319" spans="1:43" x14ac:dyDescent="0.2">
      <c r="A319" s="1" t="s">
        <v>407</v>
      </c>
      <c r="B319" s="1" t="s">
        <v>727</v>
      </c>
      <c r="C319" s="1" t="s">
        <v>938</v>
      </c>
      <c r="D319" s="1" t="s">
        <v>1082</v>
      </c>
      <c r="E319" s="3">
        <v>46.244444444444447</v>
      </c>
      <c r="F319" s="3">
        <f t="shared" si="14"/>
        <v>223.08544444444445</v>
      </c>
      <c r="G319" s="3">
        <f>SUM(Table39[[#This Row],[RN Hours Contract (W/ Admin, DON)]], Table39[[#This Row],[LPN Contract Hours (w/ Admin)]], Table39[[#This Row],[CNA/NA/Med Aide Contract Hours]])</f>
        <v>0</v>
      </c>
      <c r="H319" s="4">
        <f>Table39[[#This Row],[Total Contract Hours]]/Table39[[#This Row],[Total Hours Nurse Staffing]]</f>
        <v>0</v>
      </c>
      <c r="I319" s="3">
        <f>SUM(Table39[[#This Row],[RN Hours]], Table39[[#This Row],[RN Admin Hours]], Table39[[#This Row],[RN DON Hours]])</f>
        <v>30.655666666666669</v>
      </c>
      <c r="J319" s="3">
        <f t="shared" si="15"/>
        <v>0</v>
      </c>
      <c r="K319" s="4">
        <f>Table39[[#This Row],[RN Hours Contract (W/ Admin, DON)]]/Table39[[#This Row],[RN Hours (w/ Admin, DON)]]</f>
        <v>0</v>
      </c>
      <c r="L319" s="3">
        <v>25.233444444444448</v>
      </c>
      <c r="M319" s="3">
        <v>0</v>
      </c>
      <c r="N319" s="4">
        <f>Table39[[#This Row],[RN Hours Contract]]/Table39[[#This Row],[RN Hours]]</f>
        <v>0</v>
      </c>
      <c r="O319" s="3">
        <v>0</v>
      </c>
      <c r="P319" s="3">
        <v>0</v>
      </c>
      <c r="Q319" s="4">
        <v>0</v>
      </c>
      <c r="R319" s="3">
        <v>5.4222222222222225</v>
      </c>
      <c r="S319" s="3">
        <v>0</v>
      </c>
      <c r="T319" s="4">
        <f>Table39[[#This Row],[RN DON Hours Contract]]/Table39[[#This Row],[RN DON Hours]]</f>
        <v>0</v>
      </c>
      <c r="U319" s="3">
        <f>SUM(Table39[[#This Row],[LPN Hours]], Table39[[#This Row],[LPN Admin Hours]])</f>
        <v>82.086222222222219</v>
      </c>
      <c r="V319" s="3">
        <f>Table39[[#This Row],[LPN Hours Contract]]+Table39[[#This Row],[LPN Admin Hours Contract]]</f>
        <v>0</v>
      </c>
      <c r="W319" s="4">
        <f t="shared" si="16"/>
        <v>0</v>
      </c>
      <c r="X319" s="3">
        <v>61.351333333333329</v>
      </c>
      <c r="Y319" s="3">
        <v>0</v>
      </c>
      <c r="Z319" s="4">
        <f>Table39[[#This Row],[LPN Hours Contract]]/Table39[[#This Row],[LPN Hours]]</f>
        <v>0</v>
      </c>
      <c r="AA319" s="3">
        <v>20.734888888888893</v>
      </c>
      <c r="AB319" s="3">
        <v>0</v>
      </c>
      <c r="AC319" s="4">
        <f>Table39[[#This Row],[LPN Admin Hours Contract]]/Table39[[#This Row],[LPN Admin Hours]]</f>
        <v>0</v>
      </c>
      <c r="AD319" s="3">
        <f>SUM(Table39[[#This Row],[CNA Hours]], Table39[[#This Row],[NA in Training Hours]], Table39[[#This Row],[Med Aide/Tech Hours]])</f>
        <v>110.34355555555555</v>
      </c>
      <c r="AE319" s="3">
        <f>SUM(Table39[[#This Row],[CNA Hours Contract]], Table39[[#This Row],[NA in Training Hours Contract]], Table39[[#This Row],[Med Aide/Tech Hours Contract]])</f>
        <v>0</v>
      </c>
      <c r="AF319" s="4">
        <f>Table39[[#This Row],[CNA/NA/Med Aide Contract Hours]]/Table39[[#This Row],[Total CNA, NA in Training, Med Aide/Tech Hours]]</f>
        <v>0</v>
      </c>
      <c r="AG319" s="3">
        <v>110.34355555555555</v>
      </c>
      <c r="AH319" s="3">
        <v>0</v>
      </c>
      <c r="AI319" s="4">
        <f>Table39[[#This Row],[CNA Hours Contract]]/Table39[[#This Row],[CNA Hours]]</f>
        <v>0</v>
      </c>
      <c r="AJ319" s="3">
        <v>0</v>
      </c>
      <c r="AK319" s="3">
        <v>0</v>
      </c>
      <c r="AL319" s="4">
        <v>0</v>
      </c>
      <c r="AM319" s="3">
        <v>0</v>
      </c>
      <c r="AN319" s="3">
        <v>0</v>
      </c>
      <c r="AO319" s="4">
        <v>0</v>
      </c>
      <c r="AP319" s="1" t="s">
        <v>317</v>
      </c>
      <c r="AQ319" s="1">
        <v>4</v>
      </c>
    </row>
    <row r="320" spans="1:43" x14ac:dyDescent="0.2">
      <c r="A320" s="1" t="s">
        <v>407</v>
      </c>
      <c r="B320" s="1" t="s">
        <v>728</v>
      </c>
      <c r="C320" s="1" t="s">
        <v>924</v>
      </c>
      <c r="D320" s="1" t="s">
        <v>1072</v>
      </c>
      <c r="E320" s="3">
        <v>62.511111111111113</v>
      </c>
      <c r="F320" s="3">
        <f t="shared" si="14"/>
        <v>218.15966666666668</v>
      </c>
      <c r="G320" s="3">
        <f>SUM(Table39[[#This Row],[RN Hours Contract (W/ Admin, DON)]], Table39[[#This Row],[LPN Contract Hours (w/ Admin)]], Table39[[#This Row],[CNA/NA/Med Aide Contract Hours]])</f>
        <v>0</v>
      </c>
      <c r="H320" s="4">
        <f>Table39[[#This Row],[Total Contract Hours]]/Table39[[#This Row],[Total Hours Nurse Staffing]]</f>
        <v>0</v>
      </c>
      <c r="I320" s="3">
        <f>SUM(Table39[[#This Row],[RN Hours]], Table39[[#This Row],[RN Admin Hours]], Table39[[#This Row],[RN DON Hours]])</f>
        <v>33.031222222222219</v>
      </c>
      <c r="J320" s="3">
        <f t="shared" si="15"/>
        <v>0</v>
      </c>
      <c r="K320" s="4">
        <f>Table39[[#This Row],[RN Hours Contract (W/ Admin, DON)]]/Table39[[#This Row],[RN Hours (w/ Admin, DON)]]</f>
        <v>0</v>
      </c>
      <c r="L320" s="3">
        <v>21.778444444444442</v>
      </c>
      <c r="M320" s="3">
        <v>0</v>
      </c>
      <c r="N320" s="4">
        <f>Table39[[#This Row],[RN Hours Contract]]/Table39[[#This Row],[RN Hours]]</f>
        <v>0</v>
      </c>
      <c r="O320" s="3">
        <v>5.5638888888888891</v>
      </c>
      <c r="P320" s="3">
        <v>0</v>
      </c>
      <c r="Q320" s="4">
        <f>Table39[[#This Row],[RN Admin Hours Contract]]/Table39[[#This Row],[RN Admin Hours]]</f>
        <v>0</v>
      </c>
      <c r="R320" s="3">
        <v>5.6888888888888891</v>
      </c>
      <c r="S320" s="3">
        <v>0</v>
      </c>
      <c r="T320" s="4">
        <f>Table39[[#This Row],[RN DON Hours Contract]]/Table39[[#This Row],[RN DON Hours]]</f>
        <v>0</v>
      </c>
      <c r="U320" s="3">
        <f>SUM(Table39[[#This Row],[LPN Hours]], Table39[[#This Row],[LPN Admin Hours]])</f>
        <v>65.466333333333338</v>
      </c>
      <c r="V320" s="3">
        <f>Table39[[#This Row],[LPN Hours Contract]]+Table39[[#This Row],[LPN Admin Hours Contract]]</f>
        <v>0</v>
      </c>
      <c r="W320" s="4">
        <f t="shared" si="16"/>
        <v>0</v>
      </c>
      <c r="X320" s="3">
        <v>64.933000000000007</v>
      </c>
      <c r="Y320" s="3">
        <v>0</v>
      </c>
      <c r="Z320" s="4">
        <f>Table39[[#This Row],[LPN Hours Contract]]/Table39[[#This Row],[LPN Hours]]</f>
        <v>0</v>
      </c>
      <c r="AA320" s="3">
        <v>0.53333333333333333</v>
      </c>
      <c r="AB320" s="3">
        <v>0</v>
      </c>
      <c r="AC320" s="4">
        <f>Table39[[#This Row],[LPN Admin Hours Contract]]/Table39[[#This Row],[LPN Admin Hours]]</f>
        <v>0</v>
      </c>
      <c r="AD320" s="3">
        <f>SUM(Table39[[#This Row],[CNA Hours]], Table39[[#This Row],[NA in Training Hours]], Table39[[#This Row],[Med Aide/Tech Hours]])</f>
        <v>119.66211111111112</v>
      </c>
      <c r="AE320" s="3">
        <f>SUM(Table39[[#This Row],[CNA Hours Contract]], Table39[[#This Row],[NA in Training Hours Contract]], Table39[[#This Row],[Med Aide/Tech Hours Contract]])</f>
        <v>0</v>
      </c>
      <c r="AF320" s="4">
        <f>Table39[[#This Row],[CNA/NA/Med Aide Contract Hours]]/Table39[[#This Row],[Total CNA, NA in Training, Med Aide/Tech Hours]]</f>
        <v>0</v>
      </c>
      <c r="AG320" s="3">
        <v>119.66211111111112</v>
      </c>
      <c r="AH320" s="3">
        <v>0</v>
      </c>
      <c r="AI320" s="4">
        <f>Table39[[#This Row],[CNA Hours Contract]]/Table39[[#This Row],[CNA Hours]]</f>
        <v>0</v>
      </c>
      <c r="AJ320" s="3">
        <v>0</v>
      </c>
      <c r="AK320" s="3">
        <v>0</v>
      </c>
      <c r="AL320" s="4">
        <v>0</v>
      </c>
      <c r="AM320" s="3">
        <v>0</v>
      </c>
      <c r="AN320" s="3">
        <v>0</v>
      </c>
      <c r="AO320" s="4">
        <v>0</v>
      </c>
      <c r="AP320" s="1" t="s">
        <v>318</v>
      </c>
      <c r="AQ320" s="1">
        <v>4</v>
      </c>
    </row>
    <row r="321" spans="1:43" x14ac:dyDescent="0.2">
      <c r="A321" s="1" t="s">
        <v>407</v>
      </c>
      <c r="B321" s="1" t="s">
        <v>729</v>
      </c>
      <c r="C321" s="1" t="s">
        <v>839</v>
      </c>
      <c r="D321" s="1" t="s">
        <v>1043</v>
      </c>
      <c r="E321" s="3">
        <v>66.033333333333331</v>
      </c>
      <c r="F321" s="3">
        <f t="shared" si="14"/>
        <v>233.12455555555556</v>
      </c>
      <c r="G321" s="3">
        <f>SUM(Table39[[#This Row],[RN Hours Contract (W/ Admin, DON)]], Table39[[#This Row],[LPN Contract Hours (w/ Admin)]], Table39[[#This Row],[CNA/NA/Med Aide Contract Hours]])</f>
        <v>1.9167777777777779</v>
      </c>
      <c r="H321" s="4">
        <f>Table39[[#This Row],[Total Contract Hours]]/Table39[[#This Row],[Total Hours Nurse Staffing]]</f>
        <v>8.2221187433899195E-3</v>
      </c>
      <c r="I321" s="3">
        <f>SUM(Table39[[#This Row],[RN Hours]], Table39[[#This Row],[RN Admin Hours]], Table39[[#This Row],[RN DON Hours]])</f>
        <v>39.17711111111111</v>
      </c>
      <c r="J321" s="3">
        <f t="shared" si="15"/>
        <v>0.42044444444444451</v>
      </c>
      <c r="K321" s="4">
        <f>Table39[[#This Row],[RN Hours Contract (W/ Admin, DON)]]/Table39[[#This Row],[RN Hours (w/ Admin, DON)]]</f>
        <v>1.0731889935733452E-2</v>
      </c>
      <c r="L321" s="3">
        <v>23.078222222222223</v>
      </c>
      <c r="M321" s="3">
        <v>0.42044444444444451</v>
      </c>
      <c r="N321" s="4">
        <f>Table39[[#This Row],[RN Hours Contract]]/Table39[[#This Row],[RN Hours]]</f>
        <v>1.821823364018026E-2</v>
      </c>
      <c r="O321" s="3">
        <v>11.1</v>
      </c>
      <c r="P321" s="3">
        <v>0</v>
      </c>
      <c r="Q321" s="4">
        <f>Table39[[#This Row],[RN Admin Hours Contract]]/Table39[[#This Row],[RN Admin Hours]]</f>
        <v>0</v>
      </c>
      <c r="R321" s="3">
        <v>4.9988888888888878</v>
      </c>
      <c r="S321" s="3">
        <v>0</v>
      </c>
      <c r="T321" s="4">
        <f>Table39[[#This Row],[RN DON Hours Contract]]/Table39[[#This Row],[RN DON Hours]]</f>
        <v>0</v>
      </c>
      <c r="U321" s="3">
        <f>SUM(Table39[[#This Row],[LPN Hours]], Table39[[#This Row],[LPN Admin Hours]])</f>
        <v>49.981888888888889</v>
      </c>
      <c r="V321" s="3">
        <f>Table39[[#This Row],[LPN Hours Contract]]+Table39[[#This Row],[LPN Admin Hours Contract]]</f>
        <v>1.4963333333333335</v>
      </c>
      <c r="W321" s="4">
        <f t="shared" si="16"/>
        <v>2.9937510698319618E-2</v>
      </c>
      <c r="X321" s="3">
        <v>49.981888888888889</v>
      </c>
      <c r="Y321" s="3">
        <v>1.4963333333333335</v>
      </c>
      <c r="Z321" s="4">
        <f>Table39[[#This Row],[LPN Hours Contract]]/Table39[[#This Row],[LPN Hours]]</f>
        <v>2.9937510698319618E-2</v>
      </c>
      <c r="AA321" s="3">
        <v>0</v>
      </c>
      <c r="AB321" s="3">
        <v>0</v>
      </c>
      <c r="AC321" s="4">
        <v>0</v>
      </c>
      <c r="AD321" s="3">
        <f>SUM(Table39[[#This Row],[CNA Hours]], Table39[[#This Row],[NA in Training Hours]], Table39[[#This Row],[Med Aide/Tech Hours]])</f>
        <v>143.96555555555557</v>
      </c>
      <c r="AE321" s="3">
        <f>SUM(Table39[[#This Row],[CNA Hours Contract]], Table39[[#This Row],[NA in Training Hours Contract]], Table39[[#This Row],[Med Aide/Tech Hours Contract]])</f>
        <v>0</v>
      </c>
      <c r="AF321" s="4">
        <f>Table39[[#This Row],[CNA/NA/Med Aide Contract Hours]]/Table39[[#This Row],[Total CNA, NA in Training, Med Aide/Tech Hours]]</f>
        <v>0</v>
      </c>
      <c r="AG321" s="3">
        <v>121.60111111111111</v>
      </c>
      <c r="AH321" s="3">
        <v>0</v>
      </c>
      <c r="AI321" s="4">
        <f>Table39[[#This Row],[CNA Hours Contract]]/Table39[[#This Row],[CNA Hours]]</f>
        <v>0</v>
      </c>
      <c r="AJ321" s="3">
        <v>1.7255555555555553</v>
      </c>
      <c r="AK321" s="3">
        <v>0</v>
      </c>
      <c r="AL321" s="4">
        <f>Table39[[#This Row],[NA in Training Hours Contract]]/Table39[[#This Row],[NA in Training Hours]]</f>
        <v>0</v>
      </c>
      <c r="AM321" s="3">
        <v>20.638888888888889</v>
      </c>
      <c r="AN321" s="3">
        <v>0</v>
      </c>
      <c r="AO321" s="4">
        <f>Table39[[#This Row],[Med Aide/Tech Hours Contract]]/Table39[[#This Row],[Med Aide/Tech Hours]]</f>
        <v>0</v>
      </c>
      <c r="AP321" s="1" t="s">
        <v>319</v>
      </c>
      <c r="AQ321" s="1">
        <v>4</v>
      </c>
    </row>
    <row r="322" spans="1:43" x14ac:dyDescent="0.2">
      <c r="A322" s="1" t="s">
        <v>407</v>
      </c>
      <c r="B322" s="1" t="s">
        <v>730</v>
      </c>
      <c r="C322" s="1" t="s">
        <v>873</v>
      </c>
      <c r="D322" s="1" t="s">
        <v>1046</v>
      </c>
      <c r="E322" s="3">
        <v>68.466666666666669</v>
      </c>
      <c r="F322" s="3">
        <f t="shared" ref="F322:F385" si="17">SUM(I322,U322,AD322)</f>
        <v>261.9854444444444</v>
      </c>
      <c r="G322" s="3">
        <f>SUM(Table39[[#This Row],[RN Hours Contract (W/ Admin, DON)]], Table39[[#This Row],[LPN Contract Hours (w/ Admin)]], Table39[[#This Row],[CNA/NA/Med Aide Contract Hours]])</f>
        <v>7.6416666666666666</v>
      </c>
      <c r="H322" s="4">
        <f>Table39[[#This Row],[Total Contract Hours]]/Table39[[#This Row],[Total Hours Nurse Staffing]]</f>
        <v>2.9168287127062618E-2</v>
      </c>
      <c r="I322" s="3">
        <f>SUM(Table39[[#This Row],[RN Hours]], Table39[[#This Row],[RN Admin Hours]], Table39[[#This Row],[RN DON Hours]])</f>
        <v>15.956444444444445</v>
      </c>
      <c r="J322" s="3">
        <f t="shared" si="15"/>
        <v>5.4527777777777775</v>
      </c>
      <c r="K322" s="4">
        <f>Table39[[#This Row],[RN Hours Contract (W/ Admin, DON)]]/Table39[[#This Row],[RN Hours (w/ Admin, DON)]]</f>
        <v>0.34172887304328448</v>
      </c>
      <c r="L322" s="3">
        <v>0</v>
      </c>
      <c r="M322" s="3">
        <v>0</v>
      </c>
      <c r="N322" s="4">
        <v>0</v>
      </c>
      <c r="O322" s="3">
        <v>9.7981111111111119</v>
      </c>
      <c r="P322" s="3">
        <v>5.2444444444444445</v>
      </c>
      <c r="Q322" s="4">
        <f>Table39[[#This Row],[RN Admin Hours Contract]]/Table39[[#This Row],[RN Admin Hours]]</f>
        <v>0.53525055849766956</v>
      </c>
      <c r="R322" s="3">
        <v>6.1583333333333332</v>
      </c>
      <c r="S322" s="3">
        <v>0.20833333333333334</v>
      </c>
      <c r="T322" s="4">
        <f>Table39[[#This Row],[RN DON Hours Contract]]/Table39[[#This Row],[RN DON Hours]]</f>
        <v>3.3829499323410013E-2</v>
      </c>
      <c r="U322" s="3">
        <f>SUM(Table39[[#This Row],[LPN Hours]], Table39[[#This Row],[LPN Admin Hours]])</f>
        <v>72.276444444444451</v>
      </c>
      <c r="V322" s="3">
        <f>Table39[[#This Row],[LPN Hours Contract]]+Table39[[#This Row],[LPN Admin Hours Contract]]</f>
        <v>2.1888888888888891</v>
      </c>
      <c r="W322" s="4">
        <f t="shared" si="16"/>
        <v>3.0284955295101525E-2</v>
      </c>
      <c r="X322" s="3">
        <v>65.365333333333339</v>
      </c>
      <c r="Y322" s="3">
        <v>0</v>
      </c>
      <c r="Z322" s="4">
        <f>Table39[[#This Row],[LPN Hours Contract]]/Table39[[#This Row],[LPN Hours]]</f>
        <v>0</v>
      </c>
      <c r="AA322" s="3">
        <v>6.9111111111111114</v>
      </c>
      <c r="AB322" s="3">
        <v>2.1888888888888891</v>
      </c>
      <c r="AC322" s="4">
        <f>Table39[[#This Row],[LPN Admin Hours Contract]]/Table39[[#This Row],[LPN Admin Hours]]</f>
        <v>0.31672025723472669</v>
      </c>
      <c r="AD322" s="3">
        <f>SUM(Table39[[#This Row],[CNA Hours]], Table39[[#This Row],[NA in Training Hours]], Table39[[#This Row],[Med Aide/Tech Hours]])</f>
        <v>173.75255555555552</v>
      </c>
      <c r="AE322" s="3">
        <f>SUM(Table39[[#This Row],[CNA Hours Contract]], Table39[[#This Row],[NA in Training Hours Contract]], Table39[[#This Row],[Med Aide/Tech Hours Contract]])</f>
        <v>0</v>
      </c>
      <c r="AF322" s="4">
        <f>Table39[[#This Row],[CNA/NA/Med Aide Contract Hours]]/Table39[[#This Row],[Total CNA, NA in Training, Med Aide/Tech Hours]]</f>
        <v>0</v>
      </c>
      <c r="AG322" s="3">
        <v>139.8571111111111</v>
      </c>
      <c r="AH322" s="3">
        <v>0</v>
      </c>
      <c r="AI322" s="4">
        <f>Table39[[#This Row],[CNA Hours Contract]]/Table39[[#This Row],[CNA Hours]]</f>
        <v>0</v>
      </c>
      <c r="AJ322" s="3">
        <v>0.2372222222222222</v>
      </c>
      <c r="AK322" s="3">
        <v>0</v>
      </c>
      <c r="AL322" s="4">
        <f>Table39[[#This Row],[NA in Training Hours Contract]]/Table39[[#This Row],[NA in Training Hours]]</f>
        <v>0</v>
      </c>
      <c r="AM322" s="3">
        <v>33.658222222222207</v>
      </c>
      <c r="AN322" s="3">
        <v>0</v>
      </c>
      <c r="AO322" s="4">
        <f>Table39[[#This Row],[Med Aide/Tech Hours Contract]]/Table39[[#This Row],[Med Aide/Tech Hours]]</f>
        <v>0</v>
      </c>
      <c r="AP322" s="1" t="s">
        <v>320</v>
      </c>
      <c r="AQ322" s="1">
        <v>4</v>
      </c>
    </row>
    <row r="323" spans="1:43" x14ac:dyDescent="0.2">
      <c r="A323" s="1" t="s">
        <v>407</v>
      </c>
      <c r="B323" s="1" t="s">
        <v>731</v>
      </c>
      <c r="C323" s="1" t="s">
        <v>831</v>
      </c>
      <c r="D323" s="1" t="s">
        <v>1084</v>
      </c>
      <c r="E323" s="3">
        <v>47.9</v>
      </c>
      <c r="F323" s="3">
        <f t="shared" si="17"/>
        <v>245.89855555555553</v>
      </c>
      <c r="G323" s="3">
        <f>SUM(Table39[[#This Row],[RN Hours Contract (W/ Admin, DON)]], Table39[[#This Row],[LPN Contract Hours (w/ Admin)]], Table39[[#This Row],[CNA/NA/Med Aide Contract Hours]])</f>
        <v>10.243000000000002</v>
      </c>
      <c r="H323" s="4">
        <f>Table39[[#This Row],[Total Contract Hours]]/Table39[[#This Row],[Total Hours Nurse Staffing]]</f>
        <v>4.1655389056101284E-2</v>
      </c>
      <c r="I323" s="3">
        <f>SUM(Table39[[#This Row],[RN Hours]], Table39[[#This Row],[RN Admin Hours]], Table39[[#This Row],[RN DON Hours]])</f>
        <v>32.05555555555555</v>
      </c>
      <c r="J323" s="3">
        <f t="shared" si="15"/>
        <v>0.70666666666666667</v>
      </c>
      <c r="K323" s="4">
        <f>Table39[[#This Row],[RN Hours Contract (W/ Admin, DON)]]/Table39[[#This Row],[RN Hours (w/ Admin, DON)]]</f>
        <v>2.204506065857886E-2</v>
      </c>
      <c r="L323" s="3">
        <v>16.572222222222223</v>
      </c>
      <c r="M323" s="3">
        <v>0.70666666666666667</v>
      </c>
      <c r="N323" s="4">
        <f>Table39[[#This Row],[RN Hours Contract]]/Table39[[#This Row],[RN Hours]]</f>
        <v>4.2641635936976195E-2</v>
      </c>
      <c r="O323" s="3">
        <v>10.604444444444441</v>
      </c>
      <c r="P323" s="3">
        <v>0</v>
      </c>
      <c r="Q323" s="4">
        <f>Table39[[#This Row],[RN Admin Hours Contract]]/Table39[[#This Row],[RN Admin Hours]]</f>
        <v>0</v>
      </c>
      <c r="R323" s="3">
        <v>4.8788888888888895</v>
      </c>
      <c r="S323" s="3">
        <v>0</v>
      </c>
      <c r="T323" s="4">
        <f>Table39[[#This Row],[RN DON Hours Contract]]/Table39[[#This Row],[RN DON Hours]]</f>
        <v>0</v>
      </c>
      <c r="U323" s="3">
        <f>SUM(Table39[[#This Row],[LPN Hours]], Table39[[#This Row],[LPN Admin Hours]])</f>
        <v>50.041444444444437</v>
      </c>
      <c r="V323" s="3">
        <f>Table39[[#This Row],[LPN Hours Contract]]+Table39[[#This Row],[LPN Admin Hours Contract]]</f>
        <v>1.1681111111111113</v>
      </c>
      <c r="W323" s="4">
        <f t="shared" si="16"/>
        <v>2.3342873573682265E-2</v>
      </c>
      <c r="X323" s="3">
        <v>50.041444444444437</v>
      </c>
      <c r="Y323" s="3">
        <v>1.1681111111111113</v>
      </c>
      <c r="Z323" s="4">
        <f>Table39[[#This Row],[LPN Hours Contract]]/Table39[[#This Row],[LPN Hours]]</f>
        <v>2.3342873573682265E-2</v>
      </c>
      <c r="AA323" s="3">
        <v>0</v>
      </c>
      <c r="AB323" s="3">
        <v>0</v>
      </c>
      <c r="AC323" s="4">
        <v>0</v>
      </c>
      <c r="AD323" s="3">
        <f>SUM(Table39[[#This Row],[CNA Hours]], Table39[[#This Row],[NA in Training Hours]], Table39[[#This Row],[Med Aide/Tech Hours]])</f>
        <v>163.80155555555555</v>
      </c>
      <c r="AE323" s="3">
        <f>SUM(Table39[[#This Row],[CNA Hours Contract]], Table39[[#This Row],[NA in Training Hours Contract]], Table39[[#This Row],[Med Aide/Tech Hours Contract]])</f>
        <v>8.368222222222224</v>
      </c>
      <c r="AF323" s="4">
        <f>Table39[[#This Row],[CNA/NA/Med Aide Contract Hours]]/Table39[[#This Row],[Total CNA, NA in Training, Med Aide/Tech Hours]]</f>
        <v>5.1087562592676515E-2</v>
      </c>
      <c r="AG323" s="3">
        <v>150.60488888888889</v>
      </c>
      <c r="AH323" s="3">
        <v>8.368222222222224</v>
      </c>
      <c r="AI323" s="4">
        <f>Table39[[#This Row],[CNA Hours Contract]]/Table39[[#This Row],[CNA Hours]]</f>
        <v>5.5564080847309086E-2</v>
      </c>
      <c r="AJ323" s="3">
        <v>13.196666666666662</v>
      </c>
      <c r="AK323" s="3">
        <v>0</v>
      </c>
      <c r="AL323" s="4">
        <f>Table39[[#This Row],[NA in Training Hours Contract]]/Table39[[#This Row],[NA in Training Hours]]</f>
        <v>0</v>
      </c>
      <c r="AM323" s="3">
        <v>0</v>
      </c>
      <c r="AN323" s="3">
        <v>0</v>
      </c>
      <c r="AO323" s="4">
        <v>0</v>
      </c>
      <c r="AP323" s="1" t="s">
        <v>321</v>
      </c>
      <c r="AQ323" s="1">
        <v>4</v>
      </c>
    </row>
    <row r="324" spans="1:43" x14ac:dyDescent="0.2">
      <c r="A324" s="1" t="s">
        <v>407</v>
      </c>
      <c r="B324" s="1" t="s">
        <v>732</v>
      </c>
      <c r="C324" s="1" t="s">
        <v>873</v>
      </c>
      <c r="D324" s="1" t="s">
        <v>1046</v>
      </c>
      <c r="E324" s="3">
        <v>43.744444444444447</v>
      </c>
      <c r="F324" s="3">
        <f t="shared" si="17"/>
        <v>172.2811111111111</v>
      </c>
      <c r="G324" s="3">
        <f>SUM(Table39[[#This Row],[RN Hours Contract (W/ Admin, DON)]], Table39[[#This Row],[LPN Contract Hours (w/ Admin)]], Table39[[#This Row],[CNA/NA/Med Aide Contract Hours]])</f>
        <v>0</v>
      </c>
      <c r="H324" s="4">
        <f>Table39[[#This Row],[Total Contract Hours]]/Table39[[#This Row],[Total Hours Nurse Staffing]]</f>
        <v>0</v>
      </c>
      <c r="I324" s="3">
        <f>SUM(Table39[[#This Row],[RN Hours]], Table39[[#This Row],[RN Admin Hours]], Table39[[#This Row],[RN DON Hours]])</f>
        <v>22.757777777777779</v>
      </c>
      <c r="J324" s="3">
        <f t="shared" si="15"/>
        <v>0</v>
      </c>
      <c r="K324" s="4">
        <f>Table39[[#This Row],[RN Hours Contract (W/ Admin, DON)]]/Table39[[#This Row],[RN Hours (w/ Admin, DON)]]</f>
        <v>0</v>
      </c>
      <c r="L324" s="3">
        <v>14.402222222222223</v>
      </c>
      <c r="M324" s="3">
        <v>0</v>
      </c>
      <c r="N324" s="4">
        <f>Table39[[#This Row],[RN Hours Contract]]/Table39[[#This Row],[RN Hours]]</f>
        <v>0</v>
      </c>
      <c r="O324" s="3">
        <v>2.4</v>
      </c>
      <c r="P324" s="3">
        <v>0</v>
      </c>
      <c r="Q324" s="4">
        <f>Table39[[#This Row],[RN Admin Hours Contract]]/Table39[[#This Row],[RN Admin Hours]]</f>
        <v>0</v>
      </c>
      <c r="R324" s="3">
        <v>5.9555555555555557</v>
      </c>
      <c r="S324" s="3">
        <v>0</v>
      </c>
      <c r="T324" s="4">
        <f>Table39[[#This Row],[RN DON Hours Contract]]/Table39[[#This Row],[RN DON Hours]]</f>
        <v>0</v>
      </c>
      <c r="U324" s="3">
        <f>SUM(Table39[[#This Row],[LPN Hours]], Table39[[#This Row],[LPN Admin Hours]])</f>
        <v>40.999666666666663</v>
      </c>
      <c r="V324" s="3">
        <f>Table39[[#This Row],[LPN Hours Contract]]+Table39[[#This Row],[LPN Admin Hours Contract]]</f>
        <v>0</v>
      </c>
      <c r="W324" s="4">
        <f t="shared" si="16"/>
        <v>0</v>
      </c>
      <c r="X324" s="3">
        <v>38.821888888888886</v>
      </c>
      <c r="Y324" s="3">
        <v>0</v>
      </c>
      <c r="Z324" s="4">
        <f>Table39[[#This Row],[LPN Hours Contract]]/Table39[[#This Row],[LPN Hours]]</f>
        <v>0</v>
      </c>
      <c r="AA324" s="3">
        <v>2.1777777777777776</v>
      </c>
      <c r="AB324" s="3">
        <v>0</v>
      </c>
      <c r="AC324" s="4">
        <f>Table39[[#This Row],[LPN Admin Hours Contract]]/Table39[[#This Row],[LPN Admin Hours]]</f>
        <v>0</v>
      </c>
      <c r="AD324" s="3">
        <f>SUM(Table39[[#This Row],[CNA Hours]], Table39[[#This Row],[NA in Training Hours]], Table39[[#This Row],[Med Aide/Tech Hours]])</f>
        <v>108.52366666666667</v>
      </c>
      <c r="AE324" s="3">
        <f>SUM(Table39[[#This Row],[CNA Hours Contract]], Table39[[#This Row],[NA in Training Hours Contract]], Table39[[#This Row],[Med Aide/Tech Hours Contract]])</f>
        <v>0</v>
      </c>
      <c r="AF324" s="4">
        <f>Table39[[#This Row],[CNA/NA/Med Aide Contract Hours]]/Table39[[#This Row],[Total CNA, NA in Training, Med Aide/Tech Hours]]</f>
        <v>0</v>
      </c>
      <c r="AG324" s="3">
        <v>87.271000000000001</v>
      </c>
      <c r="AH324" s="3">
        <v>0</v>
      </c>
      <c r="AI324" s="4">
        <f>Table39[[#This Row],[CNA Hours Contract]]/Table39[[#This Row],[CNA Hours]]</f>
        <v>0</v>
      </c>
      <c r="AJ324" s="3">
        <v>6.7055555555555557</v>
      </c>
      <c r="AK324" s="3">
        <v>0</v>
      </c>
      <c r="AL324" s="4">
        <f>Table39[[#This Row],[NA in Training Hours Contract]]/Table39[[#This Row],[NA in Training Hours]]</f>
        <v>0</v>
      </c>
      <c r="AM324" s="3">
        <v>14.547111111111111</v>
      </c>
      <c r="AN324" s="3">
        <v>0</v>
      </c>
      <c r="AO324" s="4">
        <f>Table39[[#This Row],[Med Aide/Tech Hours Contract]]/Table39[[#This Row],[Med Aide/Tech Hours]]</f>
        <v>0</v>
      </c>
      <c r="AP324" s="1" t="s">
        <v>322</v>
      </c>
      <c r="AQ324" s="1">
        <v>4</v>
      </c>
    </row>
    <row r="325" spans="1:43" x14ac:dyDescent="0.2">
      <c r="A325" s="1" t="s">
        <v>407</v>
      </c>
      <c r="B325" s="1" t="s">
        <v>733</v>
      </c>
      <c r="C325" s="1" t="s">
        <v>824</v>
      </c>
      <c r="D325" s="1" t="s">
        <v>1045</v>
      </c>
      <c r="E325" s="3">
        <v>17.288888888888888</v>
      </c>
      <c r="F325" s="3">
        <f t="shared" si="17"/>
        <v>123.37888888888888</v>
      </c>
      <c r="G325" s="3">
        <f>SUM(Table39[[#This Row],[RN Hours Contract (W/ Admin, DON)]], Table39[[#This Row],[LPN Contract Hours (w/ Admin)]], Table39[[#This Row],[CNA/NA/Med Aide Contract Hours]])</f>
        <v>1.6111111111111112</v>
      </c>
      <c r="H325" s="4">
        <f>Table39[[#This Row],[Total Contract Hours]]/Table39[[#This Row],[Total Hours Nurse Staffing]]</f>
        <v>1.3058239749281797E-2</v>
      </c>
      <c r="I325" s="3">
        <f>SUM(Table39[[#This Row],[RN Hours]], Table39[[#This Row],[RN Admin Hours]], Table39[[#This Row],[RN DON Hours]])</f>
        <v>23.763999999999999</v>
      </c>
      <c r="J325" s="3">
        <f t="shared" ref="J325:J388" si="18">SUM(M325,P325,S325)</f>
        <v>0</v>
      </c>
      <c r="K325" s="4">
        <f>Table39[[#This Row],[RN Hours Contract (W/ Admin, DON)]]/Table39[[#This Row],[RN Hours (w/ Admin, DON)]]</f>
        <v>0</v>
      </c>
      <c r="L325" s="3">
        <v>10.983444444444444</v>
      </c>
      <c r="M325" s="3">
        <v>0</v>
      </c>
      <c r="N325" s="4">
        <f>Table39[[#This Row],[RN Hours Contract]]/Table39[[#This Row],[RN Hours]]</f>
        <v>0</v>
      </c>
      <c r="O325" s="3">
        <v>7.6749999999999998</v>
      </c>
      <c r="P325" s="3">
        <v>0</v>
      </c>
      <c r="Q325" s="4">
        <f>Table39[[#This Row],[RN Admin Hours Contract]]/Table39[[#This Row],[RN Admin Hours]]</f>
        <v>0</v>
      </c>
      <c r="R325" s="3">
        <v>5.1055555555555552</v>
      </c>
      <c r="S325" s="3">
        <v>0</v>
      </c>
      <c r="T325" s="4">
        <f>Table39[[#This Row],[RN DON Hours Contract]]/Table39[[#This Row],[RN DON Hours]]</f>
        <v>0</v>
      </c>
      <c r="U325" s="3">
        <f>SUM(Table39[[#This Row],[LPN Hours]], Table39[[#This Row],[LPN Admin Hours]])</f>
        <v>38.453444444444443</v>
      </c>
      <c r="V325" s="3">
        <f>Table39[[#This Row],[LPN Hours Contract]]+Table39[[#This Row],[LPN Admin Hours Contract]]</f>
        <v>1.6111111111111112</v>
      </c>
      <c r="W325" s="4">
        <f t="shared" ref="W325:W388" si="19">V325/U325</f>
        <v>4.1897706028357524E-2</v>
      </c>
      <c r="X325" s="3">
        <v>38.453444444444443</v>
      </c>
      <c r="Y325" s="3">
        <v>1.6111111111111112</v>
      </c>
      <c r="Z325" s="4">
        <f>Table39[[#This Row],[LPN Hours Contract]]/Table39[[#This Row],[LPN Hours]]</f>
        <v>4.1897706028357524E-2</v>
      </c>
      <c r="AA325" s="3">
        <v>0</v>
      </c>
      <c r="AB325" s="3">
        <v>0</v>
      </c>
      <c r="AC325" s="4">
        <v>0</v>
      </c>
      <c r="AD325" s="3">
        <f>SUM(Table39[[#This Row],[CNA Hours]], Table39[[#This Row],[NA in Training Hours]], Table39[[#This Row],[Med Aide/Tech Hours]])</f>
        <v>61.161444444444442</v>
      </c>
      <c r="AE325" s="3">
        <f>SUM(Table39[[#This Row],[CNA Hours Contract]], Table39[[#This Row],[NA in Training Hours Contract]], Table39[[#This Row],[Med Aide/Tech Hours Contract]])</f>
        <v>0</v>
      </c>
      <c r="AF325" s="4">
        <f>Table39[[#This Row],[CNA/NA/Med Aide Contract Hours]]/Table39[[#This Row],[Total CNA, NA in Training, Med Aide/Tech Hours]]</f>
        <v>0</v>
      </c>
      <c r="AG325" s="3">
        <v>61.161444444444442</v>
      </c>
      <c r="AH325" s="3">
        <v>0</v>
      </c>
      <c r="AI325" s="4">
        <f>Table39[[#This Row],[CNA Hours Contract]]/Table39[[#This Row],[CNA Hours]]</f>
        <v>0</v>
      </c>
      <c r="AJ325" s="3">
        <v>0</v>
      </c>
      <c r="AK325" s="3">
        <v>0</v>
      </c>
      <c r="AL325" s="4">
        <v>0</v>
      </c>
      <c r="AM325" s="3">
        <v>0</v>
      </c>
      <c r="AN325" s="3">
        <v>0</v>
      </c>
      <c r="AO325" s="4">
        <v>0</v>
      </c>
      <c r="AP325" s="1" t="s">
        <v>323</v>
      </c>
      <c r="AQ325" s="1">
        <v>4</v>
      </c>
    </row>
    <row r="326" spans="1:43" x14ac:dyDescent="0.2">
      <c r="A326" s="1" t="s">
        <v>407</v>
      </c>
      <c r="B326" s="1" t="s">
        <v>734</v>
      </c>
      <c r="C326" s="1" t="s">
        <v>857</v>
      </c>
      <c r="D326" s="1" t="s">
        <v>1078</v>
      </c>
      <c r="E326" s="3">
        <v>50.888888888888886</v>
      </c>
      <c r="F326" s="3">
        <f t="shared" si="17"/>
        <v>291.89555555555557</v>
      </c>
      <c r="G326" s="3">
        <f>SUM(Table39[[#This Row],[RN Hours Contract (W/ Admin, DON)]], Table39[[#This Row],[LPN Contract Hours (w/ Admin)]], Table39[[#This Row],[CNA/NA/Med Aide Contract Hours]])</f>
        <v>41.00588888888889</v>
      </c>
      <c r="H326" s="4">
        <f>Table39[[#This Row],[Total Contract Hours]]/Table39[[#This Row],[Total Hours Nurse Staffing]]</f>
        <v>0.14048137461649143</v>
      </c>
      <c r="I326" s="3">
        <f>SUM(Table39[[#This Row],[RN Hours]], Table39[[#This Row],[RN Admin Hours]], Table39[[#This Row],[RN DON Hours]])</f>
        <v>79.25555555555556</v>
      </c>
      <c r="J326" s="3">
        <f t="shared" si="18"/>
        <v>4.802777777777778</v>
      </c>
      <c r="K326" s="4">
        <f>Table39[[#This Row],[RN Hours Contract (W/ Admin, DON)]]/Table39[[#This Row],[RN Hours (w/ Admin, DON)]]</f>
        <v>6.0598626104023549E-2</v>
      </c>
      <c r="L326" s="3">
        <v>47.888888888888886</v>
      </c>
      <c r="M326" s="3">
        <v>4.802777777777778</v>
      </c>
      <c r="N326" s="4">
        <f>Table39[[#This Row],[RN Hours Contract]]/Table39[[#This Row],[RN Hours]]</f>
        <v>0.10029002320185616</v>
      </c>
      <c r="O326" s="3">
        <v>26.544444444444444</v>
      </c>
      <c r="P326" s="3">
        <v>0</v>
      </c>
      <c r="Q326" s="4">
        <f>Table39[[#This Row],[RN Admin Hours Contract]]/Table39[[#This Row],[RN Admin Hours]]</f>
        <v>0</v>
      </c>
      <c r="R326" s="3">
        <v>4.822222222222222</v>
      </c>
      <c r="S326" s="3">
        <v>0</v>
      </c>
      <c r="T326" s="4">
        <f>Table39[[#This Row],[RN DON Hours Contract]]/Table39[[#This Row],[RN DON Hours]]</f>
        <v>0</v>
      </c>
      <c r="U326" s="3">
        <f>SUM(Table39[[#This Row],[LPN Hours]], Table39[[#This Row],[LPN Admin Hours]])</f>
        <v>18.75311111111111</v>
      </c>
      <c r="V326" s="3">
        <f>Table39[[#This Row],[LPN Hours Contract]]+Table39[[#This Row],[LPN Admin Hours Contract]]</f>
        <v>12.908666666666667</v>
      </c>
      <c r="W326" s="4">
        <f t="shared" si="19"/>
        <v>0.68834800744172819</v>
      </c>
      <c r="X326" s="3">
        <v>18.75311111111111</v>
      </c>
      <c r="Y326" s="3">
        <v>12.908666666666667</v>
      </c>
      <c r="Z326" s="4">
        <f>Table39[[#This Row],[LPN Hours Contract]]/Table39[[#This Row],[LPN Hours]]</f>
        <v>0.68834800744172819</v>
      </c>
      <c r="AA326" s="3">
        <v>0</v>
      </c>
      <c r="AB326" s="3">
        <v>0</v>
      </c>
      <c r="AC326" s="4">
        <v>0</v>
      </c>
      <c r="AD326" s="3">
        <f>SUM(Table39[[#This Row],[CNA Hours]], Table39[[#This Row],[NA in Training Hours]], Table39[[#This Row],[Med Aide/Tech Hours]])</f>
        <v>193.88688888888888</v>
      </c>
      <c r="AE326" s="3">
        <f>SUM(Table39[[#This Row],[CNA Hours Contract]], Table39[[#This Row],[NA in Training Hours Contract]], Table39[[#This Row],[Med Aide/Tech Hours Contract]])</f>
        <v>23.294444444444444</v>
      </c>
      <c r="AF326" s="4">
        <f>Table39[[#This Row],[CNA/NA/Med Aide Contract Hours]]/Table39[[#This Row],[Total CNA, NA in Training, Med Aide/Tech Hours]]</f>
        <v>0.12014450578859839</v>
      </c>
      <c r="AG326" s="3">
        <v>153.27577777777776</v>
      </c>
      <c r="AH326" s="3">
        <v>23.294444444444444</v>
      </c>
      <c r="AI326" s="4">
        <f>Table39[[#This Row],[CNA Hours Contract]]/Table39[[#This Row],[CNA Hours]]</f>
        <v>0.15197733642048247</v>
      </c>
      <c r="AJ326" s="3">
        <v>0</v>
      </c>
      <c r="AK326" s="3">
        <v>0</v>
      </c>
      <c r="AL326" s="4">
        <v>0</v>
      </c>
      <c r="AM326" s="3">
        <v>40.611111111111114</v>
      </c>
      <c r="AN326" s="3">
        <v>0</v>
      </c>
      <c r="AO326" s="4">
        <f>Table39[[#This Row],[Med Aide/Tech Hours Contract]]/Table39[[#This Row],[Med Aide/Tech Hours]]</f>
        <v>0</v>
      </c>
      <c r="AP326" s="1" t="s">
        <v>324</v>
      </c>
      <c r="AQ326" s="1">
        <v>4</v>
      </c>
    </row>
    <row r="327" spans="1:43" x14ac:dyDescent="0.2">
      <c r="A327" s="1" t="s">
        <v>407</v>
      </c>
      <c r="B327" s="1" t="s">
        <v>735</v>
      </c>
      <c r="C327" s="1" t="s">
        <v>993</v>
      </c>
      <c r="D327" s="1" t="s">
        <v>1048</v>
      </c>
      <c r="E327" s="3">
        <v>69.599999999999994</v>
      </c>
      <c r="F327" s="3">
        <f t="shared" si="17"/>
        <v>231.42577777777777</v>
      </c>
      <c r="G327" s="3">
        <f>SUM(Table39[[#This Row],[RN Hours Contract (W/ Admin, DON)]], Table39[[#This Row],[LPN Contract Hours (w/ Admin)]], Table39[[#This Row],[CNA/NA/Med Aide Contract Hours]])</f>
        <v>8.3706666666666685</v>
      </c>
      <c r="H327" s="4">
        <f>Table39[[#This Row],[Total Contract Hours]]/Table39[[#This Row],[Total Hours Nurse Staffing]]</f>
        <v>3.6169983944936521E-2</v>
      </c>
      <c r="I327" s="3">
        <f>SUM(Table39[[#This Row],[RN Hours]], Table39[[#This Row],[RN Admin Hours]], Table39[[#This Row],[RN DON Hours]])</f>
        <v>78.861222222222224</v>
      </c>
      <c r="J327" s="3">
        <f t="shared" si="18"/>
        <v>0</v>
      </c>
      <c r="K327" s="4">
        <f>Table39[[#This Row],[RN Hours Contract (W/ Admin, DON)]]/Table39[[#This Row],[RN Hours (w/ Admin, DON)]]</f>
        <v>0</v>
      </c>
      <c r="L327" s="3">
        <v>62.861222222222224</v>
      </c>
      <c r="M327" s="3">
        <v>0</v>
      </c>
      <c r="N327" s="4">
        <f>Table39[[#This Row],[RN Hours Contract]]/Table39[[#This Row],[RN Hours]]</f>
        <v>0</v>
      </c>
      <c r="O327" s="3">
        <v>10.311111111111112</v>
      </c>
      <c r="P327" s="3">
        <v>0</v>
      </c>
      <c r="Q327" s="4">
        <f>Table39[[#This Row],[RN Admin Hours Contract]]/Table39[[#This Row],[RN Admin Hours]]</f>
        <v>0</v>
      </c>
      <c r="R327" s="3">
        <v>5.6888888888888891</v>
      </c>
      <c r="S327" s="3">
        <v>0</v>
      </c>
      <c r="T327" s="4">
        <f>Table39[[#This Row],[RN DON Hours Contract]]/Table39[[#This Row],[RN DON Hours]]</f>
        <v>0</v>
      </c>
      <c r="U327" s="3">
        <f>SUM(Table39[[#This Row],[LPN Hours]], Table39[[#This Row],[LPN Admin Hours]])</f>
        <v>39.744333333333337</v>
      </c>
      <c r="V327" s="3">
        <f>Table39[[#This Row],[LPN Hours Contract]]+Table39[[#This Row],[LPN Admin Hours Contract]]</f>
        <v>1.5076666666666667</v>
      </c>
      <c r="W327" s="4">
        <f t="shared" si="19"/>
        <v>3.7934128974361124E-2</v>
      </c>
      <c r="X327" s="3">
        <v>38.585444444444448</v>
      </c>
      <c r="Y327" s="3">
        <v>1.5076666666666667</v>
      </c>
      <c r="Z327" s="4">
        <f>Table39[[#This Row],[LPN Hours Contract]]/Table39[[#This Row],[LPN Hours]]</f>
        <v>3.9073456024004444E-2</v>
      </c>
      <c r="AA327" s="3">
        <v>1.1588888888888891</v>
      </c>
      <c r="AB327" s="3">
        <v>0</v>
      </c>
      <c r="AC327" s="4">
        <f>Table39[[#This Row],[LPN Admin Hours Contract]]/Table39[[#This Row],[LPN Admin Hours]]</f>
        <v>0</v>
      </c>
      <c r="AD327" s="3">
        <f>SUM(Table39[[#This Row],[CNA Hours]], Table39[[#This Row],[NA in Training Hours]], Table39[[#This Row],[Med Aide/Tech Hours]])</f>
        <v>112.82022222222221</v>
      </c>
      <c r="AE327" s="3">
        <f>SUM(Table39[[#This Row],[CNA Hours Contract]], Table39[[#This Row],[NA in Training Hours Contract]], Table39[[#This Row],[Med Aide/Tech Hours Contract]])</f>
        <v>6.8630000000000022</v>
      </c>
      <c r="AF327" s="4">
        <f>Table39[[#This Row],[CNA/NA/Med Aide Contract Hours]]/Table39[[#This Row],[Total CNA, NA in Training, Med Aide/Tech Hours]]</f>
        <v>6.0831293050300307E-2</v>
      </c>
      <c r="AG327" s="3">
        <v>112.66722222222221</v>
      </c>
      <c r="AH327" s="3">
        <v>6.8630000000000022</v>
      </c>
      <c r="AI327" s="4">
        <f>Table39[[#This Row],[CNA Hours Contract]]/Table39[[#This Row],[CNA Hours]]</f>
        <v>6.0913900819029518E-2</v>
      </c>
      <c r="AJ327" s="3">
        <v>0.153</v>
      </c>
      <c r="AK327" s="3">
        <v>0</v>
      </c>
      <c r="AL327" s="4">
        <f>Table39[[#This Row],[NA in Training Hours Contract]]/Table39[[#This Row],[NA in Training Hours]]</f>
        <v>0</v>
      </c>
      <c r="AM327" s="3">
        <v>0</v>
      </c>
      <c r="AN327" s="3">
        <v>0</v>
      </c>
      <c r="AO327" s="4">
        <v>0</v>
      </c>
      <c r="AP327" s="1" t="s">
        <v>325</v>
      </c>
      <c r="AQ327" s="1">
        <v>4</v>
      </c>
    </row>
    <row r="328" spans="1:43" x14ac:dyDescent="0.2">
      <c r="A328" s="1" t="s">
        <v>407</v>
      </c>
      <c r="B328" s="1" t="s">
        <v>736</v>
      </c>
      <c r="C328" s="1" t="s">
        <v>994</v>
      </c>
      <c r="D328" s="1" t="s">
        <v>1075</v>
      </c>
      <c r="E328" s="3">
        <v>66.311111111111117</v>
      </c>
      <c r="F328" s="3">
        <f t="shared" si="17"/>
        <v>295.4447777777778</v>
      </c>
      <c r="G328" s="3">
        <f>SUM(Table39[[#This Row],[RN Hours Contract (W/ Admin, DON)]], Table39[[#This Row],[LPN Contract Hours (w/ Admin)]], Table39[[#This Row],[CNA/NA/Med Aide Contract Hours]])</f>
        <v>35.577777777777776</v>
      </c>
      <c r="H328" s="4">
        <f>Table39[[#This Row],[Total Contract Hours]]/Table39[[#This Row],[Total Hours Nurse Staffing]]</f>
        <v>0.12042107511725257</v>
      </c>
      <c r="I328" s="3">
        <f>SUM(Table39[[#This Row],[RN Hours]], Table39[[#This Row],[RN Admin Hours]], Table39[[#This Row],[RN DON Hours]])</f>
        <v>44.870222222222225</v>
      </c>
      <c r="J328" s="3">
        <f t="shared" si="18"/>
        <v>0.12777777777777777</v>
      </c>
      <c r="K328" s="4">
        <f>Table39[[#This Row],[RN Hours Contract (W/ Admin, DON)]]/Table39[[#This Row],[RN Hours (w/ Admin, DON)]]</f>
        <v>2.8477188533845752E-3</v>
      </c>
      <c r="L328" s="3">
        <v>32.656333333333336</v>
      </c>
      <c r="M328" s="3">
        <v>0.12777777777777777</v>
      </c>
      <c r="N328" s="4">
        <f>Table39[[#This Row],[RN Hours Contract]]/Table39[[#This Row],[RN Hours]]</f>
        <v>3.9128023490423835E-3</v>
      </c>
      <c r="O328" s="3">
        <v>6.6138888888888889</v>
      </c>
      <c r="P328" s="3">
        <v>0</v>
      </c>
      <c r="Q328" s="4">
        <f>Table39[[#This Row],[RN Admin Hours Contract]]/Table39[[#This Row],[RN Admin Hours]]</f>
        <v>0</v>
      </c>
      <c r="R328" s="3">
        <v>5.6</v>
      </c>
      <c r="S328" s="3">
        <v>0</v>
      </c>
      <c r="T328" s="4">
        <f>Table39[[#This Row],[RN DON Hours Contract]]/Table39[[#This Row],[RN DON Hours]]</f>
        <v>0</v>
      </c>
      <c r="U328" s="3">
        <f>SUM(Table39[[#This Row],[LPN Hours]], Table39[[#This Row],[LPN Admin Hours]])</f>
        <v>113.77433333333335</v>
      </c>
      <c r="V328" s="3">
        <f>Table39[[#This Row],[LPN Hours Contract]]+Table39[[#This Row],[LPN Admin Hours Contract]]</f>
        <v>2.9777777777777779</v>
      </c>
      <c r="W328" s="4">
        <f t="shared" si="19"/>
        <v>2.6172667336608821E-2</v>
      </c>
      <c r="X328" s="3">
        <v>103.26766666666667</v>
      </c>
      <c r="Y328" s="3">
        <v>2.9777777777777779</v>
      </c>
      <c r="Z328" s="4">
        <f>Table39[[#This Row],[LPN Hours Contract]]/Table39[[#This Row],[LPN Hours]]</f>
        <v>2.8835528814547737E-2</v>
      </c>
      <c r="AA328" s="3">
        <v>10.506666666666668</v>
      </c>
      <c r="AB328" s="3">
        <v>0</v>
      </c>
      <c r="AC328" s="4">
        <f>Table39[[#This Row],[LPN Admin Hours Contract]]/Table39[[#This Row],[LPN Admin Hours]]</f>
        <v>0</v>
      </c>
      <c r="AD328" s="3">
        <f>SUM(Table39[[#This Row],[CNA Hours]], Table39[[#This Row],[NA in Training Hours]], Table39[[#This Row],[Med Aide/Tech Hours]])</f>
        <v>136.80022222222223</v>
      </c>
      <c r="AE328" s="3">
        <f>SUM(Table39[[#This Row],[CNA Hours Contract]], Table39[[#This Row],[NA in Training Hours Contract]], Table39[[#This Row],[Med Aide/Tech Hours Contract]])</f>
        <v>32.472222222222221</v>
      </c>
      <c r="AF328" s="4">
        <f>Table39[[#This Row],[CNA/NA/Med Aide Contract Hours]]/Table39[[#This Row],[Total CNA, NA in Training, Med Aide/Tech Hours]]</f>
        <v>0.23736965989334</v>
      </c>
      <c r="AG328" s="3">
        <v>128.935</v>
      </c>
      <c r="AH328" s="3">
        <v>31.288888888888888</v>
      </c>
      <c r="AI328" s="4">
        <f>Table39[[#This Row],[CNA Hours Contract]]/Table39[[#This Row],[CNA Hours]]</f>
        <v>0.24267180276021938</v>
      </c>
      <c r="AJ328" s="3">
        <v>0</v>
      </c>
      <c r="AK328" s="3">
        <v>0</v>
      </c>
      <c r="AL328" s="4">
        <v>0</v>
      </c>
      <c r="AM328" s="3">
        <v>7.8652222222222221</v>
      </c>
      <c r="AN328" s="3">
        <v>1.1833333333333333</v>
      </c>
      <c r="AO328" s="4">
        <f>Table39[[#This Row],[Med Aide/Tech Hours Contract]]/Table39[[#This Row],[Med Aide/Tech Hours]]</f>
        <v>0.15045135406218657</v>
      </c>
      <c r="AP328" s="1" t="s">
        <v>326</v>
      </c>
      <c r="AQ328" s="1">
        <v>4</v>
      </c>
    </row>
    <row r="329" spans="1:43" x14ac:dyDescent="0.2">
      <c r="A329" s="1" t="s">
        <v>407</v>
      </c>
      <c r="B329" s="1" t="s">
        <v>737</v>
      </c>
      <c r="C329" s="1" t="s">
        <v>826</v>
      </c>
      <c r="D329" s="1" t="s">
        <v>1035</v>
      </c>
      <c r="E329" s="3">
        <v>59.644444444444446</v>
      </c>
      <c r="F329" s="3">
        <f t="shared" si="17"/>
        <v>244.68177777777777</v>
      </c>
      <c r="G329" s="3">
        <f>SUM(Table39[[#This Row],[RN Hours Contract (W/ Admin, DON)]], Table39[[#This Row],[LPN Contract Hours (w/ Admin)]], Table39[[#This Row],[CNA/NA/Med Aide Contract Hours]])</f>
        <v>3.0267777777777782</v>
      </c>
      <c r="H329" s="4">
        <f>Table39[[#This Row],[Total Contract Hours]]/Table39[[#This Row],[Total Hours Nurse Staffing]]</f>
        <v>1.2370262327122397E-2</v>
      </c>
      <c r="I329" s="3">
        <f>SUM(Table39[[#This Row],[RN Hours]], Table39[[#This Row],[RN Admin Hours]], Table39[[#This Row],[RN DON Hours]])</f>
        <v>25.810555555555553</v>
      </c>
      <c r="J329" s="3">
        <f t="shared" si="18"/>
        <v>0</v>
      </c>
      <c r="K329" s="4">
        <f>Table39[[#This Row],[RN Hours Contract (W/ Admin, DON)]]/Table39[[#This Row],[RN Hours (w/ Admin, DON)]]</f>
        <v>0</v>
      </c>
      <c r="L329" s="3">
        <v>15.649444444444445</v>
      </c>
      <c r="M329" s="3">
        <v>0</v>
      </c>
      <c r="N329" s="4">
        <f>Table39[[#This Row],[RN Hours Contract]]/Table39[[#This Row],[RN Hours]]</f>
        <v>0</v>
      </c>
      <c r="O329" s="3">
        <v>4.8122222222222222</v>
      </c>
      <c r="P329" s="3">
        <v>0</v>
      </c>
      <c r="Q329" s="4">
        <f>Table39[[#This Row],[RN Admin Hours Contract]]/Table39[[#This Row],[RN Admin Hours]]</f>
        <v>0</v>
      </c>
      <c r="R329" s="3">
        <v>5.3488888888888884</v>
      </c>
      <c r="S329" s="3">
        <v>0</v>
      </c>
      <c r="T329" s="4">
        <f>Table39[[#This Row],[RN DON Hours Contract]]/Table39[[#This Row],[RN DON Hours]]</f>
        <v>0</v>
      </c>
      <c r="U329" s="3">
        <f>SUM(Table39[[#This Row],[LPN Hours]], Table39[[#This Row],[LPN Admin Hours]])</f>
        <v>55.875666666666675</v>
      </c>
      <c r="V329" s="3">
        <f>Table39[[#This Row],[LPN Hours Contract]]+Table39[[#This Row],[LPN Admin Hours Contract]]</f>
        <v>3.0267777777777782</v>
      </c>
      <c r="W329" s="4">
        <f t="shared" si="19"/>
        <v>5.416987319067533E-2</v>
      </c>
      <c r="X329" s="3">
        <v>55.875666666666675</v>
      </c>
      <c r="Y329" s="3">
        <v>3.0267777777777782</v>
      </c>
      <c r="Z329" s="4">
        <f>Table39[[#This Row],[LPN Hours Contract]]/Table39[[#This Row],[LPN Hours]]</f>
        <v>5.416987319067533E-2</v>
      </c>
      <c r="AA329" s="3">
        <v>0</v>
      </c>
      <c r="AB329" s="3">
        <v>0</v>
      </c>
      <c r="AC329" s="4">
        <v>0</v>
      </c>
      <c r="AD329" s="3">
        <f>SUM(Table39[[#This Row],[CNA Hours]], Table39[[#This Row],[NA in Training Hours]], Table39[[#This Row],[Med Aide/Tech Hours]])</f>
        <v>162.99555555555554</v>
      </c>
      <c r="AE329" s="3">
        <f>SUM(Table39[[#This Row],[CNA Hours Contract]], Table39[[#This Row],[NA in Training Hours Contract]], Table39[[#This Row],[Med Aide/Tech Hours Contract]])</f>
        <v>0</v>
      </c>
      <c r="AF329" s="4">
        <f>Table39[[#This Row],[CNA/NA/Med Aide Contract Hours]]/Table39[[#This Row],[Total CNA, NA in Training, Med Aide/Tech Hours]]</f>
        <v>0</v>
      </c>
      <c r="AG329" s="3">
        <v>138.12</v>
      </c>
      <c r="AH329" s="3">
        <v>0</v>
      </c>
      <c r="AI329" s="4">
        <f>Table39[[#This Row],[CNA Hours Contract]]/Table39[[#This Row],[CNA Hours]]</f>
        <v>0</v>
      </c>
      <c r="AJ329" s="3">
        <v>0</v>
      </c>
      <c r="AK329" s="3">
        <v>0</v>
      </c>
      <c r="AL329" s="4">
        <v>0</v>
      </c>
      <c r="AM329" s="3">
        <v>24.875555555555536</v>
      </c>
      <c r="AN329" s="3">
        <v>0</v>
      </c>
      <c r="AO329" s="4">
        <f>Table39[[#This Row],[Med Aide/Tech Hours Contract]]/Table39[[#This Row],[Med Aide/Tech Hours]]</f>
        <v>0</v>
      </c>
      <c r="AP329" s="1" t="s">
        <v>327</v>
      </c>
      <c r="AQ329" s="1">
        <v>4</v>
      </c>
    </row>
    <row r="330" spans="1:43" x14ac:dyDescent="0.2">
      <c r="A330" s="1" t="s">
        <v>407</v>
      </c>
      <c r="B330" s="1" t="s">
        <v>738</v>
      </c>
      <c r="C330" s="1" t="s">
        <v>873</v>
      </c>
      <c r="D330" s="1" t="s">
        <v>1046</v>
      </c>
      <c r="E330" s="3">
        <v>4.4000000000000004</v>
      </c>
      <c r="F330" s="3">
        <f t="shared" si="17"/>
        <v>40.957222222222221</v>
      </c>
      <c r="G330" s="3">
        <f>SUM(Table39[[#This Row],[RN Hours Contract (W/ Admin, DON)]], Table39[[#This Row],[LPN Contract Hours (w/ Admin)]], Table39[[#This Row],[CNA/NA/Med Aide Contract Hours]])</f>
        <v>3.2888888888888888</v>
      </c>
      <c r="H330" s="4">
        <f>Table39[[#This Row],[Total Contract Hours]]/Table39[[#This Row],[Total Hours Nurse Staffing]]</f>
        <v>8.0300584620810328E-2</v>
      </c>
      <c r="I330" s="3">
        <f>SUM(Table39[[#This Row],[RN Hours]], Table39[[#This Row],[RN Admin Hours]], Table39[[#This Row],[RN DON Hours]])</f>
        <v>9.7377777777777776</v>
      </c>
      <c r="J330" s="3">
        <f t="shared" si="18"/>
        <v>3.2888888888888888</v>
      </c>
      <c r="K330" s="4">
        <f>Table39[[#This Row],[RN Hours Contract (W/ Admin, DON)]]/Table39[[#This Row],[RN Hours (w/ Admin, DON)]]</f>
        <v>0.33774532177088085</v>
      </c>
      <c r="L330" s="3">
        <v>4.5388888888888888</v>
      </c>
      <c r="M330" s="3">
        <v>0</v>
      </c>
      <c r="N330" s="4">
        <f>Table39[[#This Row],[RN Hours Contract]]/Table39[[#This Row],[RN Hours]]</f>
        <v>0</v>
      </c>
      <c r="O330" s="3">
        <v>1.5722222222222222</v>
      </c>
      <c r="P330" s="3">
        <v>0</v>
      </c>
      <c r="Q330" s="4">
        <f>Table39[[#This Row],[RN Admin Hours Contract]]/Table39[[#This Row],[RN Admin Hours]]</f>
        <v>0</v>
      </c>
      <c r="R330" s="3">
        <v>3.6266666666666665</v>
      </c>
      <c r="S330" s="3">
        <v>3.2888888888888888</v>
      </c>
      <c r="T330" s="4">
        <f>Table39[[#This Row],[RN DON Hours Contract]]/Table39[[#This Row],[RN DON Hours]]</f>
        <v>0.90686274509803921</v>
      </c>
      <c r="U330" s="3">
        <f>SUM(Table39[[#This Row],[LPN Hours]], Table39[[#This Row],[LPN Admin Hours]])</f>
        <v>12.666666666666666</v>
      </c>
      <c r="V330" s="3">
        <f>Table39[[#This Row],[LPN Hours Contract]]+Table39[[#This Row],[LPN Admin Hours Contract]]</f>
        <v>0</v>
      </c>
      <c r="W330" s="4">
        <f t="shared" si="19"/>
        <v>0</v>
      </c>
      <c r="X330" s="3">
        <v>12.666666666666666</v>
      </c>
      <c r="Y330" s="3">
        <v>0</v>
      </c>
      <c r="Z330" s="4">
        <f>Table39[[#This Row],[LPN Hours Contract]]/Table39[[#This Row],[LPN Hours]]</f>
        <v>0</v>
      </c>
      <c r="AA330" s="3">
        <v>0</v>
      </c>
      <c r="AB330" s="3">
        <v>0</v>
      </c>
      <c r="AC330" s="4">
        <v>0</v>
      </c>
      <c r="AD330" s="3">
        <f>SUM(Table39[[#This Row],[CNA Hours]], Table39[[#This Row],[NA in Training Hours]], Table39[[#This Row],[Med Aide/Tech Hours]])</f>
        <v>18.552777777777777</v>
      </c>
      <c r="AE330" s="3">
        <f>SUM(Table39[[#This Row],[CNA Hours Contract]], Table39[[#This Row],[NA in Training Hours Contract]], Table39[[#This Row],[Med Aide/Tech Hours Contract]])</f>
        <v>0</v>
      </c>
      <c r="AF330" s="4">
        <f>Table39[[#This Row],[CNA/NA/Med Aide Contract Hours]]/Table39[[#This Row],[Total CNA, NA in Training, Med Aide/Tech Hours]]</f>
        <v>0</v>
      </c>
      <c r="AG330" s="3">
        <v>18.552777777777777</v>
      </c>
      <c r="AH330" s="3">
        <v>0</v>
      </c>
      <c r="AI330" s="4">
        <f>Table39[[#This Row],[CNA Hours Contract]]/Table39[[#This Row],[CNA Hours]]</f>
        <v>0</v>
      </c>
      <c r="AJ330" s="3">
        <v>0</v>
      </c>
      <c r="AK330" s="3">
        <v>0</v>
      </c>
      <c r="AL330" s="4">
        <v>0</v>
      </c>
      <c r="AM330" s="3">
        <v>0</v>
      </c>
      <c r="AN330" s="3">
        <v>0</v>
      </c>
      <c r="AO330" s="4">
        <v>0</v>
      </c>
      <c r="AP330" s="1" t="s">
        <v>328</v>
      </c>
      <c r="AQ330" s="1">
        <v>4</v>
      </c>
    </row>
    <row r="331" spans="1:43" x14ac:dyDescent="0.2">
      <c r="A331" s="1" t="s">
        <v>407</v>
      </c>
      <c r="B331" s="1" t="s">
        <v>739</v>
      </c>
      <c r="C331" s="1" t="s">
        <v>916</v>
      </c>
      <c r="D331" s="1" t="s">
        <v>1039</v>
      </c>
      <c r="E331" s="3">
        <v>52.666666666666664</v>
      </c>
      <c r="F331" s="3">
        <f t="shared" si="17"/>
        <v>241.95555555555558</v>
      </c>
      <c r="G331" s="3">
        <f>SUM(Table39[[#This Row],[RN Hours Contract (W/ Admin, DON)]], Table39[[#This Row],[LPN Contract Hours (w/ Admin)]], Table39[[#This Row],[CNA/NA/Med Aide Contract Hours]])</f>
        <v>0</v>
      </c>
      <c r="H331" s="4">
        <f>Table39[[#This Row],[Total Contract Hours]]/Table39[[#This Row],[Total Hours Nurse Staffing]]</f>
        <v>0</v>
      </c>
      <c r="I331" s="3">
        <f>SUM(Table39[[#This Row],[RN Hours]], Table39[[#This Row],[RN Admin Hours]], Table39[[#This Row],[RN DON Hours]])</f>
        <v>30.466666666666669</v>
      </c>
      <c r="J331" s="3">
        <f t="shared" si="18"/>
        <v>0</v>
      </c>
      <c r="K331" s="4">
        <f>Table39[[#This Row],[RN Hours Contract (W/ Admin, DON)]]/Table39[[#This Row],[RN Hours (w/ Admin, DON)]]</f>
        <v>0</v>
      </c>
      <c r="L331" s="3">
        <v>10.902777777777779</v>
      </c>
      <c r="M331" s="3">
        <v>0</v>
      </c>
      <c r="N331" s="4">
        <f>Table39[[#This Row],[RN Hours Contract]]/Table39[[#This Row],[RN Hours]]</f>
        <v>0</v>
      </c>
      <c r="O331" s="3">
        <v>13.875</v>
      </c>
      <c r="P331" s="3">
        <v>0</v>
      </c>
      <c r="Q331" s="4">
        <f>Table39[[#This Row],[RN Admin Hours Contract]]/Table39[[#This Row],[RN Admin Hours]]</f>
        <v>0</v>
      </c>
      <c r="R331" s="3">
        <v>5.6888888888888891</v>
      </c>
      <c r="S331" s="3">
        <v>0</v>
      </c>
      <c r="T331" s="4">
        <f>Table39[[#This Row],[RN DON Hours Contract]]/Table39[[#This Row],[RN DON Hours]]</f>
        <v>0</v>
      </c>
      <c r="U331" s="3">
        <f>SUM(Table39[[#This Row],[LPN Hours]], Table39[[#This Row],[LPN Admin Hours]])</f>
        <v>68.772222222222226</v>
      </c>
      <c r="V331" s="3">
        <f>Table39[[#This Row],[LPN Hours Contract]]+Table39[[#This Row],[LPN Admin Hours Contract]]</f>
        <v>0</v>
      </c>
      <c r="W331" s="4">
        <f t="shared" si="19"/>
        <v>0</v>
      </c>
      <c r="X331" s="3">
        <v>68.772222222222226</v>
      </c>
      <c r="Y331" s="3">
        <v>0</v>
      </c>
      <c r="Z331" s="4">
        <f>Table39[[#This Row],[LPN Hours Contract]]/Table39[[#This Row],[LPN Hours]]</f>
        <v>0</v>
      </c>
      <c r="AA331" s="3">
        <v>0</v>
      </c>
      <c r="AB331" s="3">
        <v>0</v>
      </c>
      <c r="AC331" s="4">
        <v>0</v>
      </c>
      <c r="AD331" s="3">
        <f>SUM(Table39[[#This Row],[CNA Hours]], Table39[[#This Row],[NA in Training Hours]], Table39[[#This Row],[Med Aide/Tech Hours]])</f>
        <v>142.71666666666667</v>
      </c>
      <c r="AE331" s="3">
        <f>SUM(Table39[[#This Row],[CNA Hours Contract]], Table39[[#This Row],[NA in Training Hours Contract]], Table39[[#This Row],[Med Aide/Tech Hours Contract]])</f>
        <v>0</v>
      </c>
      <c r="AF331" s="4">
        <f>Table39[[#This Row],[CNA/NA/Med Aide Contract Hours]]/Table39[[#This Row],[Total CNA, NA in Training, Med Aide/Tech Hours]]</f>
        <v>0</v>
      </c>
      <c r="AG331" s="3">
        <v>142.71666666666667</v>
      </c>
      <c r="AH331" s="3">
        <v>0</v>
      </c>
      <c r="AI331" s="4">
        <f>Table39[[#This Row],[CNA Hours Contract]]/Table39[[#This Row],[CNA Hours]]</f>
        <v>0</v>
      </c>
      <c r="AJ331" s="3">
        <v>0</v>
      </c>
      <c r="AK331" s="3">
        <v>0</v>
      </c>
      <c r="AL331" s="4">
        <v>0</v>
      </c>
      <c r="AM331" s="3">
        <v>0</v>
      </c>
      <c r="AN331" s="3">
        <v>0</v>
      </c>
      <c r="AO331" s="4">
        <v>0</v>
      </c>
      <c r="AP331" s="1" t="s">
        <v>329</v>
      </c>
      <c r="AQ331" s="1">
        <v>4</v>
      </c>
    </row>
    <row r="332" spans="1:43" x14ac:dyDescent="0.2">
      <c r="A332" s="1" t="s">
        <v>407</v>
      </c>
      <c r="B332" s="1" t="s">
        <v>740</v>
      </c>
      <c r="C332" s="1" t="s">
        <v>995</v>
      </c>
      <c r="D332" s="1" t="s">
        <v>1082</v>
      </c>
      <c r="E332" s="3">
        <v>55.7</v>
      </c>
      <c r="F332" s="3">
        <f t="shared" si="17"/>
        <v>172.57755555555556</v>
      </c>
      <c r="G332" s="3">
        <f>SUM(Table39[[#This Row],[RN Hours Contract (W/ Admin, DON)]], Table39[[#This Row],[LPN Contract Hours (w/ Admin)]], Table39[[#This Row],[CNA/NA/Med Aide Contract Hours]])</f>
        <v>0</v>
      </c>
      <c r="H332" s="4">
        <f>Table39[[#This Row],[Total Contract Hours]]/Table39[[#This Row],[Total Hours Nurse Staffing]]</f>
        <v>0</v>
      </c>
      <c r="I332" s="3">
        <f>SUM(Table39[[#This Row],[RN Hours]], Table39[[#This Row],[RN Admin Hours]], Table39[[#This Row],[RN DON Hours]])</f>
        <v>36.669888888888892</v>
      </c>
      <c r="J332" s="3">
        <f t="shared" si="18"/>
        <v>0</v>
      </c>
      <c r="K332" s="4">
        <f>Table39[[#This Row],[RN Hours Contract (W/ Admin, DON)]]/Table39[[#This Row],[RN Hours (w/ Admin, DON)]]</f>
        <v>0</v>
      </c>
      <c r="L332" s="3">
        <v>20.822555555555557</v>
      </c>
      <c r="M332" s="3">
        <v>0</v>
      </c>
      <c r="N332" s="4">
        <f>Table39[[#This Row],[RN Hours Contract]]/Table39[[#This Row],[RN Hours]]</f>
        <v>0</v>
      </c>
      <c r="O332" s="3">
        <v>10.513999999999999</v>
      </c>
      <c r="P332" s="3">
        <v>0</v>
      </c>
      <c r="Q332" s="4">
        <f>Table39[[#This Row],[RN Admin Hours Contract]]/Table39[[#This Row],[RN Admin Hours]]</f>
        <v>0</v>
      </c>
      <c r="R332" s="3">
        <v>5.333333333333333</v>
      </c>
      <c r="S332" s="3">
        <v>0</v>
      </c>
      <c r="T332" s="4">
        <f>Table39[[#This Row],[RN DON Hours Contract]]/Table39[[#This Row],[RN DON Hours]]</f>
        <v>0</v>
      </c>
      <c r="U332" s="3">
        <f>SUM(Table39[[#This Row],[LPN Hours]], Table39[[#This Row],[LPN Admin Hours]])</f>
        <v>44.74944444444445</v>
      </c>
      <c r="V332" s="3">
        <f>Table39[[#This Row],[LPN Hours Contract]]+Table39[[#This Row],[LPN Admin Hours Contract]]</f>
        <v>0</v>
      </c>
      <c r="W332" s="4">
        <f t="shared" si="19"/>
        <v>0</v>
      </c>
      <c r="X332" s="3">
        <v>39.362777777777779</v>
      </c>
      <c r="Y332" s="3">
        <v>0</v>
      </c>
      <c r="Z332" s="4">
        <f>Table39[[#This Row],[LPN Hours Contract]]/Table39[[#This Row],[LPN Hours]]</f>
        <v>0</v>
      </c>
      <c r="AA332" s="3">
        <v>5.3866666666666667</v>
      </c>
      <c r="AB332" s="3">
        <v>0</v>
      </c>
      <c r="AC332" s="4">
        <f>Table39[[#This Row],[LPN Admin Hours Contract]]/Table39[[#This Row],[LPN Admin Hours]]</f>
        <v>0</v>
      </c>
      <c r="AD332" s="3">
        <f>SUM(Table39[[#This Row],[CNA Hours]], Table39[[#This Row],[NA in Training Hours]], Table39[[#This Row],[Med Aide/Tech Hours]])</f>
        <v>91.158222222222221</v>
      </c>
      <c r="AE332" s="3">
        <f>SUM(Table39[[#This Row],[CNA Hours Contract]], Table39[[#This Row],[NA in Training Hours Contract]], Table39[[#This Row],[Med Aide/Tech Hours Contract]])</f>
        <v>0</v>
      </c>
      <c r="AF332" s="4">
        <f>Table39[[#This Row],[CNA/NA/Med Aide Contract Hours]]/Table39[[#This Row],[Total CNA, NA in Training, Med Aide/Tech Hours]]</f>
        <v>0</v>
      </c>
      <c r="AG332" s="3">
        <v>91.158222222222221</v>
      </c>
      <c r="AH332" s="3">
        <v>0</v>
      </c>
      <c r="AI332" s="4">
        <f>Table39[[#This Row],[CNA Hours Contract]]/Table39[[#This Row],[CNA Hours]]</f>
        <v>0</v>
      </c>
      <c r="AJ332" s="3">
        <v>0</v>
      </c>
      <c r="AK332" s="3">
        <v>0</v>
      </c>
      <c r="AL332" s="4">
        <v>0</v>
      </c>
      <c r="AM332" s="3">
        <v>0</v>
      </c>
      <c r="AN332" s="3">
        <v>0</v>
      </c>
      <c r="AO332" s="4">
        <v>0</v>
      </c>
      <c r="AP332" s="1" t="s">
        <v>330</v>
      </c>
      <c r="AQ332" s="1">
        <v>4</v>
      </c>
    </row>
    <row r="333" spans="1:43" x14ac:dyDescent="0.2">
      <c r="A333" s="1" t="s">
        <v>407</v>
      </c>
      <c r="B333" s="1" t="s">
        <v>741</v>
      </c>
      <c r="C333" s="1" t="s">
        <v>873</v>
      </c>
      <c r="D333" s="1" t="s">
        <v>1046</v>
      </c>
      <c r="E333" s="3">
        <v>94.033333333333331</v>
      </c>
      <c r="F333" s="3">
        <f t="shared" si="17"/>
        <v>284.72311111111111</v>
      </c>
      <c r="G333" s="3">
        <f>SUM(Table39[[#This Row],[RN Hours Contract (W/ Admin, DON)]], Table39[[#This Row],[LPN Contract Hours (w/ Admin)]], Table39[[#This Row],[CNA/NA/Med Aide Contract Hours]])</f>
        <v>0</v>
      </c>
      <c r="H333" s="4">
        <f>Table39[[#This Row],[Total Contract Hours]]/Table39[[#This Row],[Total Hours Nurse Staffing]]</f>
        <v>0</v>
      </c>
      <c r="I333" s="3">
        <f>SUM(Table39[[#This Row],[RN Hours]], Table39[[#This Row],[RN Admin Hours]], Table39[[#This Row],[RN DON Hours]])</f>
        <v>43.383333333333333</v>
      </c>
      <c r="J333" s="3">
        <f t="shared" si="18"/>
        <v>0</v>
      </c>
      <c r="K333" s="4">
        <f>Table39[[#This Row],[RN Hours Contract (W/ Admin, DON)]]/Table39[[#This Row],[RN Hours (w/ Admin, DON)]]</f>
        <v>0</v>
      </c>
      <c r="L333" s="3">
        <v>29.133333333333333</v>
      </c>
      <c r="M333" s="3">
        <v>0</v>
      </c>
      <c r="N333" s="4">
        <f>Table39[[#This Row],[RN Hours Contract]]/Table39[[#This Row],[RN Hours]]</f>
        <v>0</v>
      </c>
      <c r="O333" s="3">
        <v>9.3555555555555561</v>
      </c>
      <c r="P333" s="3">
        <v>0</v>
      </c>
      <c r="Q333" s="4">
        <f>Table39[[#This Row],[RN Admin Hours Contract]]/Table39[[#This Row],[RN Admin Hours]]</f>
        <v>0</v>
      </c>
      <c r="R333" s="3">
        <v>4.8944444444444448</v>
      </c>
      <c r="S333" s="3">
        <v>0</v>
      </c>
      <c r="T333" s="4">
        <f>Table39[[#This Row],[RN DON Hours Contract]]/Table39[[#This Row],[RN DON Hours]]</f>
        <v>0</v>
      </c>
      <c r="U333" s="3">
        <f>SUM(Table39[[#This Row],[LPN Hours]], Table39[[#This Row],[LPN Admin Hours]])</f>
        <v>104.09444444444443</v>
      </c>
      <c r="V333" s="3">
        <f>Table39[[#This Row],[LPN Hours Contract]]+Table39[[#This Row],[LPN Admin Hours Contract]]</f>
        <v>0</v>
      </c>
      <c r="W333" s="4">
        <f t="shared" si="19"/>
        <v>0</v>
      </c>
      <c r="X333" s="3">
        <v>93.063888888888883</v>
      </c>
      <c r="Y333" s="3">
        <v>0</v>
      </c>
      <c r="Z333" s="4">
        <f>Table39[[#This Row],[LPN Hours Contract]]/Table39[[#This Row],[LPN Hours]]</f>
        <v>0</v>
      </c>
      <c r="AA333" s="3">
        <v>11.030555555555555</v>
      </c>
      <c r="AB333" s="3">
        <v>0</v>
      </c>
      <c r="AC333" s="4">
        <f>Table39[[#This Row],[LPN Admin Hours Contract]]/Table39[[#This Row],[LPN Admin Hours]]</f>
        <v>0</v>
      </c>
      <c r="AD333" s="3">
        <f>SUM(Table39[[#This Row],[CNA Hours]], Table39[[#This Row],[NA in Training Hours]], Table39[[#This Row],[Med Aide/Tech Hours]])</f>
        <v>137.24533333333335</v>
      </c>
      <c r="AE333" s="3">
        <f>SUM(Table39[[#This Row],[CNA Hours Contract]], Table39[[#This Row],[NA in Training Hours Contract]], Table39[[#This Row],[Med Aide/Tech Hours Contract]])</f>
        <v>0</v>
      </c>
      <c r="AF333" s="4">
        <f>Table39[[#This Row],[CNA/NA/Med Aide Contract Hours]]/Table39[[#This Row],[Total CNA, NA in Training, Med Aide/Tech Hours]]</f>
        <v>0</v>
      </c>
      <c r="AG333" s="3">
        <v>133.262</v>
      </c>
      <c r="AH333" s="3">
        <v>0</v>
      </c>
      <c r="AI333" s="4">
        <f>Table39[[#This Row],[CNA Hours Contract]]/Table39[[#This Row],[CNA Hours]]</f>
        <v>0</v>
      </c>
      <c r="AJ333" s="3">
        <v>3.7666666666666666</v>
      </c>
      <c r="AK333" s="3">
        <v>0</v>
      </c>
      <c r="AL333" s="4">
        <f>Table39[[#This Row],[NA in Training Hours Contract]]/Table39[[#This Row],[NA in Training Hours]]</f>
        <v>0</v>
      </c>
      <c r="AM333" s="3">
        <v>0.21666666666666667</v>
      </c>
      <c r="AN333" s="3">
        <v>0</v>
      </c>
      <c r="AO333" s="4">
        <f>Table39[[#This Row],[Med Aide/Tech Hours Contract]]/Table39[[#This Row],[Med Aide/Tech Hours]]</f>
        <v>0</v>
      </c>
      <c r="AP333" s="1" t="s">
        <v>331</v>
      </c>
      <c r="AQ333" s="1">
        <v>4</v>
      </c>
    </row>
    <row r="334" spans="1:43" x14ac:dyDescent="0.2">
      <c r="A334" s="1" t="s">
        <v>407</v>
      </c>
      <c r="B334" s="1" t="s">
        <v>742</v>
      </c>
      <c r="C334" s="1" t="s">
        <v>996</v>
      </c>
      <c r="D334" s="1" t="s">
        <v>1073</v>
      </c>
      <c r="E334" s="3">
        <v>70.055555555555557</v>
      </c>
      <c r="F334" s="3">
        <f t="shared" si="17"/>
        <v>220.2232222222222</v>
      </c>
      <c r="G334" s="3">
        <f>SUM(Table39[[#This Row],[RN Hours Contract (W/ Admin, DON)]], Table39[[#This Row],[LPN Contract Hours (w/ Admin)]], Table39[[#This Row],[CNA/NA/Med Aide Contract Hours]])</f>
        <v>0</v>
      </c>
      <c r="H334" s="4">
        <f>Table39[[#This Row],[Total Contract Hours]]/Table39[[#This Row],[Total Hours Nurse Staffing]]</f>
        <v>0</v>
      </c>
      <c r="I334" s="3">
        <f>SUM(Table39[[#This Row],[RN Hours]], Table39[[#This Row],[RN Admin Hours]], Table39[[#This Row],[RN DON Hours]])</f>
        <v>59.972777777777779</v>
      </c>
      <c r="J334" s="3">
        <f t="shared" si="18"/>
        <v>0</v>
      </c>
      <c r="K334" s="4">
        <f>Table39[[#This Row],[RN Hours Contract (W/ Admin, DON)]]/Table39[[#This Row],[RN Hours (w/ Admin, DON)]]</f>
        <v>0</v>
      </c>
      <c r="L334" s="3">
        <v>23.305555555555557</v>
      </c>
      <c r="M334" s="3">
        <v>0</v>
      </c>
      <c r="N334" s="4">
        <f>Table39[[#This Row],[RN Hours Contract]]/Table39[[#This Row],[RN Hours]]</f>
        <v>0</v>
      </c>
      <c r="O334" s="3">
        <v>31.867222222222228</v>
      </c>
      <c r="P334" s="3">
        <v>0</v>
      </c>
      <c r="Q334" s="4">
        <f>Table39[[#This Row],[RN Admin Hours Contract]]/Table39[[#This Row],[RN Admin Hours]]</f>
        <v>0</v>
      </c>
      <c r="R334" s="3">
        <v>4.8</v>
      </c>
      <c r="S334" s="3">
        <v>0</v>
      </c>
      <c r="T334" s="4">
        <f>Table39[[#This Row],[RN DON Hours Contract]]/Table39[[#This Row],[RN DON Hours]]</f>
        <v>0</v>
      </c>
      <c r="U334" s="3">
        <f>SUM(Table39[[#This Row],[LPN Hours]], Table39[[#This Row],[LPN Admin Hours]])</f>
        <v>41.453666666666663</v>
      </c>
      <c r="V334" s="3">
        <f>Table39[[#This Row],[LPN Hours Contract]]+Table39[[#This Row],[LPN Admin Hours Contract]]</f>
        <v>0</v>
      </c>
      <c r="W334" s="4">
        <f t="shared" si="19"/>
        <v>0</v>
      </c>
      <c r="X334" s="3">
        <v>36.630222222222223</v>
      </c>
      <c r="Y334" s="3">
        <v>0</v>
      </c>
      <c r="Z334" s="4">
        <f>Table39[[#This Row],[LPN Hours Contract]]/Table39[[#This Row],[LPN Hours]]</f>
        <v>0</v>
      </c>
      <c r="AA334" s="3">
        <v>4.8234444444444442</v>
      </c>
      <c r="AB334" s="3">
        <v>0</v>
      </c>
      <c r="AC334" s="4">
        <f>Table39[[#This Row],[LPN Admin Hours Contract]]/Table39[[#This Row],[LPN Admin Hours]]</f>
        <v>0</v>
      </c>
      <c r="AD334" s="3">
        <f>SUM(Table39[[#This Row],[CNA Hours]], Table39[[#This Row],[NA in Training Hours]], Table39[[#This Row],[Med Aide/Tech Hours]])</f>
        <v>118.79677777777776</v>
      </c>
      <c r="AE334" s="3">
        <f>SUM(Table39[[#This Row],[CNA Hours Contract]], Table39[[#This Row],[NA in Training Hours Contract]], Table39[[#This Row],[Med Aide/Tech Hours Contract]])</f>
        <v>0</v>
      </c>
      <c r="AF334" s="4">
        <f>Table39[[#This Row],[CNA/NA/Med Aide Contract Hours]]/Table39[[#This Row],[Total CNA, NA in Training, Med Aide/Tech Hours]]</f>
        <v>0</v>
      </c>
      <c r="AG334" s="3">
        <v>112.94399999999999</v>
      </c>
      <c r="AH334" s="3">
        <v>0</v>
      </c>
      <c r="AI334" s="4">
        <f>Table39[[#This Row],[CNA Hours Contract]]/Table39[[#This Row],[CNA Hours]]</f>
        <v>0</v>
      </c>
      <c r="AJ334" s="3">
        <v>0</v>
      </c>
      <c r="AK334" s="3">
        <v>0</v>
      </c>
      <c r="AL334" s="4">
        <v>0</v>
      </c>
      <c r="AM334" s="3">
        <v>5.8527777777777779</v>
      </c>
      <c r="AN334" s="3">
        <v>0</v>
      </c>
      <c r="AO334" s="4">
        <f>Table39[[#This Row],[Med Aide/Tech Hours Contract]]/Table39[[#This Row],[Med Aide/Tech Hours]]</f>
        <v>0</v>
      </c>
      <c r="AP334" s="1" t="s">
        <v>332</v>
      </c>
      <c r="AQ334" s="1">
        <v>4</v>
      </c>
    </row>
    <row r="335" spans="1:43" x14ac:dyDescent="0.2">
      <c r="A335" s="1" t="s">
        <v>407</v>
      </c>
      <c r="B335" s="1" t="s">
        <v>743</v>
      </c>
      <c r="C335" s="1" t="s">
        <v>828</v>
      </c>
      <c r="D335" s="1" t="s">
        <v>1074</v>
      </c>
      <c r="E335" s="3">
        <v>42.93333333333333</v>
      </c>
      <c r="F335" s="3">
        <f t="shared" si="17"/>
        <v>170.75366666666667</v>
      </c>
      <c r="G335" s="3">
        <f>SUM(Table39[[#This Row],[RN Hours Contract (W/ Admin, DON)]], Table39[[#This Row],[LPN Contract Hours (w/ Admin)]], Table39[[#This Row],[CNA/NA/Med Aide Contract Hours]])</f>
        <v>10.677777777777777</v>
      </c>
      <c r="H335" s="4">
        <f>Table39[[#This Row],[Total Contract Hours]]/Table39[[#This Row],[Total Hours Nurse Staffing]]</f>
        <v>6.253322687718435E-2</v>
      </c>
      <c r="I335" s="3">
        <f>SUM(Table39[[#This Row],[RN Hours]], Table39[[#This Row],[RN Admin Hours]], Table39[[#This Row],[RN DON Hours]])</f>
        <v>39.806888888888892</v>
      </c>
      <c r="J335" s="3">
        <f t="shared" si="18"/>
        <v>0</v>
      </c>
      <c r="K335" s="4">
        <f>Table39[[#This Row],[RN Hours Contract (W/ Admin, DON)]]/Table39[[#This Row],[RN Hours (w/ Admin, DON)]]</f>
        <v>0</v>
      </c>
      <c r="L335" s="3">
        <v>24.055333333333333</v>
      </c>
      <c r="M335" s="3">
        <v>0</v>
      </c>
      <c r="N335" s="4">
        <f>Table39[[#This Row],[RN Hours Contract]]/Table39[[#This Row],[RN Hours]]</f>
        <v>0</v>
      </c>
      <c r="O335" s="3">
        <v>10.862666666666668</v>
      </c>
      <c r="P335" s="3">
        <v>0</v>
      </c>
      <c r="Q335" s="4">
        <f>Table39[[#This Row],[RN Admin Hours Contract]]/Table39[[#This Row],[RN Admin Hours]]</f>
        <v>0</v>
      </c>
      <c r="R335" s="3">
        <v>4.8888888888888893</v>
      </c>
      <c r="S335" s="3">
        <v>0</v>
      </c>
      <c r="T335" s="4">
        <f>Table39[[#This Row],[RN DON Hours Contract]]/Table39[[#This Row],[RN DON Hours]]</f>
        <v>0</v>
      </c>
      <c r="U335" s="3">
        <f>SUM(Table39[[#This Row],[LPN Hours]], Table39[[#This Row],[LPN Admin Hours]])</f>
        <v>39.510666666666665</v>
      </c>
      <c r="V335" s="3">
        <f>Table39[[#This Row],[LPN Hours Contract]]+Table39[[#This Row],[LPN Admin Hours Contract]]</f>
        <v>5.3666666666666663</v>
      </c>
      <c r="W335" s="4">
        <f t="shared" si="19"/>
        <v>0.13582829953092834</v>
      </c>
      <c r="X335" s="3">
        <v>35.551444444444442</v>
      </c>
      <c r="Y335" s="3">
        <v>5.3666666666666663</v>
      </c>
      <c r="Z335" s="4">
        <f>Table39[[#This Row],[LPN Hours Contract]]/Table39[[#This Row],[LPN Hours]]</f>
        <v>0.15095495416657551</v>
      </c>
      <c r="AA335" s="3">
        <v>3.9592222222222229</v>
      </c>
      <c r="AB335" s="3">
        <v>0</v>
      </c>
      <c r="AC335" s="4">
        <f>Table39[[#This Row],[LPN Admin Hours Contract]]/Table39[[#This Row],[LPN Admin Hours]]</f>
        <v>0</v>
      </c>
      <c r="AD335" s="3">
        <f>SUM(Table39[[#This Row],[CNA Hours]], Table39[[#This Row],[NA in Training Hours]], Table39[[#This Row],[Med Aide/Tech Hours]])</f>
        <v>91.436111111111117</v>
      </c>
      <c r="AE335" s="3">
        <f>SUM(Table39[[#This Row],[CNA Hours Contract]], Table39[[#This Row],[NA in Training Hours Contract]], Table39[[#This Row],[Med Aide/Tech Hours Contract]])</f>
        <v>5.3111111111111109</v>
      </c>
      <c r="AF335" s="4">
        <f>Table39[[#This Row],[CNA/NA/Med Aide Contract Hours]]/Table39[[#This Row],[Total CNA, NA in Training, Med Aide/Tech Hours]]</f>
        <v>5.8085487741896279E-2</v>
      </c>
      <c r="AG335" s="3">
        <v>91.436111111111117</v>
      </c>
      <c r="AH335" s="3">
        <v>5.3111111111111109</v>
      </c>
      <c r="AI335" s="4">
        <f>Table39[[#This Row],[CNA Hours Contract]]/Table39[[#This Row],[CNA Hours]]</f>
        <v>5.8085487741896279E-2</v>
      </c>
      <c r="AJ335" s="3">
        <v>0</v>
      </c>
      <c r="AK335" s="3">
        <v>0</v>
      </c>
      <c r="AL335" s="4">
        <v>0</v>
      </c>
      <c r="AM335" s="3">
        <v>0</v>
      </c>
      <c r="AN335" s="3">
        <v>0</v>
      </c>
      <c r="AO335" s="4">
        <v>0</v>
      </c>
      <c r="AP335" s="1" t="s">
        <v>333</v>
      </c>
      <c r="AQ335" s="1">
        <v>4</v>
      </c>
    </row>
    <row r="336" spans="1:43" x14ac:dyDescent="0.2">
      <c r="A336" s="1" t="s">
        <v>407</v>
      </c>
      <c r="B336" s="1" t="s">
        <v>744</v>
      </c>
      <c r="C336" s="1" t="s">
        <v>826</v>
      </c>
      <c r="D336" s="1" t="s">
        <v>1035</v>
      </c>
      <c r="E336" s="3">
        <v>113.9</v>
      </c>
      <c r="F336" s="3">
        <f t="shared" si="17"/>
        <v>476.17966666666666</v>
      </c>
      <c r="G336" s="3">
        <f>SUM(Table39[[#This Row],[RN Hours Contract (W/ Admin, DON)]], Table39[[#This Row],[LPN Contract Hours (w/ Admin)]], Table39[[#This Row],[CNA/NA/Med Aide Contract Hours]])</f>
        <v>4.4444444444444446E-2</v>
      </c>
      <c r="H336" s="4">
        <f>Table39[[#This Row],[Total Contract Hours]]/Table39[[#This Row],[Total Hours Nurse Staffing]]</f>
        <v>9.3335452048094825E-5</v>
      </c>
      <c r="I336" s="3">
        <f>SUM(Table39[[#This Row],[RN Hours]], Table39[[#This Row],[RN Admin Hours]], Table39[[#This Row],[RN DON Hours]])</f>
        <v>65.882999999999996</v>
      </c>
      <c r="J336" s="3">
        <f t="shared" si="18"/>
        <v>4.4444444444444446E-2</v>
      </c>
      <c r="K336" s="4">
        <f>Table39[[#This Row],[RN Hours Contract (W/ Admin, DON)]]/Table39[[#This Row],[RN Hours (w/ Admin, DON)]]</f>
        <v>6.7459654910135311E-4</v>
      </c>
      <c r="L336" s="3">
        <v>49.274111111111111</v>
      </c>
      <c r="M336" s="3">
        <v>4.4444444444444446E-2</v>
      </c>
      <c r="N336" s="4">
        <f>Table39[[#This Row],[RN Hours Contract]]/Table39[[#This Row],[RN Hours]]</f>
        <v>9.0198368762500931E-4</v>
      </c>
      <c r="O336" s="3">
        <v>11.275555555555554</v>
      </c>
      <c r="P336" s="3">
        <v>0</v>
      </c>
      <c r="Q336" s="4">
        <f>Table39[[#This Row],[RN Admin Hours Contract]]/Table39[[#This Row],[RN Admin Hours]]</f>
        <v>0</v>
      </c>
      <c r="R336" s="3">
        <v>5.333333333333333</v>
      </c>
      <c r="S336" s="3">
        <v>0</v>
      </c>
      <c r="T336" s="4">
        <f>Table39[[#This Row],[RN DON Hours Contract]]/Table39[[#This Row],[RN DON Hours]]</f>
        <v>0</v>
      </c>
      <c r="U336" s="3">
        <f>SUM(Table39[[#This Row],[LPN Hours]], Table39[[#This Row],[LPN Admin Hours]])</f>
        <v>120.67466666666667</v>
      </c>
      <c r="V336" s="3">
        <f>Table39[[#This Row],[LPN Hours Contract]]+Table39[[#This Row],[LPN Admin Hours Contract]]</f>
        <v>0</v>
      </c>
      <c r="W336" s="4">
        <f t="shared" si="19"/>
        <v>0</v>
      </c>
      <c r="X336" s="3">
        <v>111.52222222222223</v>
      </c>
      <c r="Y336" s="3">
        <v>0</v>
      </c>
      <c r="Z336" s="4">
        <f>Table39[[#This Row],[LPN Hours Contract]]/Table39[[#This Row],[LPN Hours]]</f>
        <v>0</v>
      </c>
      <c r="AA336" s="3">
        <v>9.1524444444444448</v>
      </c>
      <c r="AB336" s="3">
        <v>0</v>
      </c>
      <c r="AC336" s="4">
        <f>Table39[[#This Row],[LPN Admin Hours Contract]]/Table39[[#This Row],[LPN Admin Hours]]</f>
        <v>0</v>
      </c>
      <c r="AD336" s="3">
        <f>SUM(Table39[[#This Row],[CNA Hours]], Table39[[#This Row],[NA in Training Hours]], Table39[[#This Row],[Med Aide/Tech Hours]])</f>
        <v>289.62200000000001</v>
      </c>
      <c r="AE336" s="3">
        <f>SUM(Table39[[#This Row],[CNA Hours Contract]], Table39[[#This Row],[NA in Training Hours Contract]], Table39[[#This Row],[Med Aide/Tech Hours Contract]])</f>
        <v>0</v>
      </c>
      <c r="AF336" s="4">
        <f>Table39[[#This Row],[CNA/NA/Med Aide Contract Hours]]/Table39[[#This Row],[Total CNA, NA in Training, Med Aide/Tech Hours]]</f>
        <v>0</v>
      </c>
      <c r="AG336" s="3">
        <v>288.98866666666669</v>
      </c>
      <c r="AH336" s="3">
        <v>0</v>
      </c>
      <c r="AI336" s="4">
        <f>Table39[[#This Row],[CNA Hours Contract]]/Table39[[#This Row],[CNA Hours]]</f>
        <v>0</v>
      </c>
      <c r="AJ336" s="3">
        <v>0.6333333333333333</v>
      </c>
      <c r="AK336" s="3">
        <v>0</v>
      </c>
      <c r="AL336" s="4">
        <f>Table39[[#This Row],[NA in Training Hours Contract]]/Table39[[#This Row],[NA in Training Hours]]</f>
        <v>0</v>
      </c>
      <c r="AM336" s="3">
        <v>0</v>
      </c>
      <c r="AN336" s="3">
        <v>0</v>
      </c>
      <c r="AO336" s="4">
        <v>0</v>
      </c>
      <c r="AP336" s="1" t="s">
        <v>334</v>
      </c>
      <c r="AQ336" s="1">
        <v>4</v>
      </c>
    </row>
    <row r="337" spans="1:43" x14ac:dyDescent="0.2">
      <c r="A337" s="1" t="s">
        <v>407</v>
      </c>
      <c r="B337" s="1" t="s">
        <v>745</v>
      </c>
      <c r="C337" s="1" t="s">
        <v>997</v>
      </c>
      <c r="D337" s="1" t="s">
        <v>1036</v>
      </c>
      <c r="E337" s="3">
        <v>95.2</v>
      </c>
      <c r="F337" s="3">
        <f t="shared" si="17"/>
        <v>357.96333333333331</v>
      </c>
      <c r="G337" s="3">
        <f>SUM(Table39[[#This Row],[RN Hours Contract (W/ Admin, DON)]], Table39[[#This Row],[LPN Contract Hours (w/ Admin)]], Table39[[#This Row],[CNA/NA/Med Aide Contract Hours]])</f>
        <v>2.5388888888888888</v>
      </c>
      <c r="H337" s="4">
        <f>Table39[[#This Row],[Total Contract Hours]]/Table39[[#This Row],[Total Hours Nurse Staffing]]</f>
        <v>7.0925948343560953E-3</v>
      </c>
      <c r="I337" s="3">
        <f>SUM(Table39[[#This Row],[RN Hours]], Table39[[#This Row],[RN Admin Hours]], Table39[[#This Row],[RN DON Hours]])</f>
        <v>59.894777777777769</v>
      </c>
      <c r="J337" s="3">
        <f t="shared" si="18"/>
        <v>2.5388888888888888</v>
      </c>
      <c r="K337" s="4">
        <f>Table39[[#This Row],[RN Hours Contract (W/ Admin, DON)]]/Table39[[#This Row],[RN Hours (w/ Admin, DON)]]</f>
        <v>4.238915282912812E-2</v>
      </c>
      <c r="L337" s="3">
        <v>39.318888888888885</v>
      </c>
      <c r="M337" s="3">
        <v>1.4222222222222223</v>
      </c>
      <c r="N337" s="4">
        <f>Table39[[#This Row],[RN Hours Contract]]/Table39[[#This Row],[RN Hours]]</f>
        <v>3.6171475400570835E-2</v>
      </c>
      <c r="O337" s="3">
        <v>12.567555555555554</v>
      </c>
      <c r="P337" s="3">
        <v>1.1166666666666667</v>
      </c>
      <c r="Q337" s="4">
        <f>Table39[[#This Row],[RN Admin Hours Contract]]/Table39[[#This Row],[RN Admin Hours]]</f>
        <v>8.8853131520316875E-2</v>
      </c>
      <c r="R337" s="3">
        <v>8.0083333333333329</v>
      </c>
      <c r="S337" s="3">
        <v>0</v>
      </c>
      <c r="T337" s="4">
        <f>Table39[[#This Row],[RN DON Hours Contract]]/Table39[[#This Row],[RN DON Hours]]</f>
        <v>0</v>
      </c>
      <c r="U337" s="3">
        <f>SUM(Table39[[#This Row],[LPN Hours]], Table39[[#This Row],[LPN Admin Hours]])</f>
        <v>78.266999999999996</v>
      </c>
      <c r="V337" s="3">
        <f>Table39[[#This Row],[LPN Hours Contract]]+Table39[[#This Row],[LPN Admin Hours Contract]]</f>
        <v>0</v>
      </c>
      <c r="W337" s="4">
        <f t="shared" si="19"/>
        <v>0</v>
      </c>
      <c r="X337" s="3">
        <v>76.61699999999999</v>
      </c>
      <c r="Y337" s="3">
        <v>0</v>
      </c>
      <c r="Z337" s="4">
        <f>Table39[[#This Row],[LPN Hours Contract]]/Table39[[#This Row],[LPN Hours]]</f>
        <v>0</v>
      </c>
      <c r="AA337" s="3">
        <v>1.65</v>
      </c>
      <c r="AB337" s="3">
        <v>0</v>
      </c>
      <c r="AC337" s="4">
        <f>Table39[[#This Row],[LPN Admin Hours Contract]]/Table39[[#This Row],[LPN Admin Hours]]</f>
        <v>0</v>
      </c>
      <c r="AD337" s="3">
        <f>SUM(Table39[[#This Row],[CNA Hours]], Table39[[#This Row],[NA in Training Hours]], Table39[[#This Row],[Med Aide/Tech Hours]])</f>
        <v>219.80155555555555</v>
      </c>
      <c r="AE337" s="3">
        <f>SUM(Table39[[#This Row],[CNA Hours Contract]], Table39[[#This Row],[NA in Training Hours Contract]], Table39[[#This Row],[Med Aide/Tech Hours Contract]])</f>
        <v>0</v>
      </c>
      <c r="AF337" s="4">
        <f>Table39[[#This Row],[CNA/NA/Med Aide Contract Hours]]/Table39[[#This Row],[Total CNA, NA in Training, Med Aide/Tech Hours]]</f>
        <v>0</v>
      </c>
      <c r="AG337" s="3">
        <v>219.62655555555554</v>
      </c>
      <c r="AH337" s="3">
        <v>0</v>
      </c>
      <c r="AI337" s="4">
        <f>Table39[[#This Row],[CNA Hours Contract]]/Table39[[#This Row],[CNA Hours]]</f>
        <v>0</v>
      </c>
      <c r="AJ337" s="3">
        <v>0</v>
      </c>
      <c r="AK337" s="3">
        <v>0</v>
      </c>
      <c r="AL337" s="4">
        <v>0</v>
      </c>
      <c r="AM337" s="3">
        <v>0.17499999999999999</v>
      </c>
      <c r="AN337" s="3">
        <v>0</v>
      </c>
      <c r="AO337" s="4">
        <f>Table39[[#This Row],[Med Aide/Tech Hours Contract]]/Table39[[#This Row],[Med Aide/Tech Hours]]</f>
        <v>0</v>
      </c>
      <c r="AP337" s="1" t="s">
        <v>335</v>
      </c>
      <c r="AQ337" s="1">
        <v>4</v>
      </c>
    </row>
    <row r="338" spans="1:43" x14ac:dyDescent="0.2">
      <c r="A338" s="1" t="s">
        <v>407</v>
      </c>
      <c r="B338" s="1" t="s">
        <v>746</v>
      </c>
      <c r="C338" s="1" t="s">
        <v>922</v>
      </c>
      <c r="D338" s="1" t="s">
        <v>1069</v>
      </c>
      <c r="E338" s="3">
        <v>79.544444444444451</v>
      </c>
      <c r="F338" s="3">
        <f t="shared" si="17"/>
        <v>274.19499999999999</v>
      </c>
      <c r="G338" s="3">
        <f>SUM(Table39[[#This Row],[RN Hours Contract (W/ Admin, DON)]], Table39[[#This Row],[LPN Contract Hours (w/ Admin)]], Table39[[#This Row],[CNA/NA/Med Aide Contract Hours]])</f>
        <v>0</v>
      </c>
      <c r="H338" s="4">
        <f>Table39[[#This Row],[Total Contract Hours]]/Table39[[#This Row],[Total Hours Nurse Staffing]]</f>
        <v>0</v>
      </c>
      <c r="I338" s="3">
        <f>SUM(Table39[[#This Row],[RN Hours]], Table39[[#This Row],[RN Admin Hours]], Table39[[#This Row],[RN DON Hours]])</f>
        <v>44.047777777777782</v>
      </c>
      <c r="J338" s="3">
        <f t="shared" si="18"/>
        <v>0</v>
      </c>
      <c r="K338" s="4">
        <f>Table39[[#This Row],[RN Hours Contract (W/ Admin, DON)]]/Table39[[#This Row],[RN Hours (w/ Admin, DON)]]</f>
        <v>0</v>
      </c>
      <c r="L338" s="3">
        <v>4.3972222222222221</v>
      </c>
      <c r="M338" s="3">
        <v>0</v>
      </c>
      <c r="N338" s="4">
        <f>Table39[[#This Row],[RN Hours Contract]]/Table39[[#This Row],[RN Hours]]</f>
        <v>0</v>
      </c>
      <c r="O338" s="3">
        <v>34.583888888888893</v>
      </c>
      <c r="P338" s="3">
        <v>0</v>
      </c>
      <c r="Q338" s="4">
        <f>Table39[[#This Row],[RN Admin Hours Contract]]/Table39[[#This Row],[RN Admin Hours]]</f>
        <v>0</v>
      </c>
      <c r="R338" s="3">
        <v>5.0666666666666664</v>
      </c>
      <c r="S338" s="3">
        <v>0</v>
      </c>
      <c r="T338" s="4">
        <f>Table39[[#This Row],[RN DON Hours Contract]]/Table39[[#This Row],[RN DON Hours]]</f>
        <v>0</v>
      </c>
      <c r="U338" s="3">
        <f>SUM(Table39[[#This Row],[LPN Hours]], Table39[[#This Row],[LPN Admin Hours]])</f>
        <v>70.01744444444445</v>
      </c>
      <c r="V338" s="3">
        <f>Table39[[#This Row],[LPN Hours Contract]]+Table39[[#This Row],[LPN Admin Hours Contract]]</f>
        <v>0</v>
      </c>
      <c r="W338" s="4">
        <f t="shared" si="19"/>
        <v>0</v>
      </c>
      <c r="X338" s="3">
        <v>63.021000000000001</v>
      </c>
      <c r="Y338" s="3">
        <v>0</v>
      </c>
      <c r="Z338" s="4">
        <f>Table39[[#This Row],[LPN Hours Contract]]/Table39[[#This Row],[LPN Hours]]</f>
        <v>0</v>
      </c>
      <c r="AA338" s="3">
        <v>6.9964444444444451</v>
      </c>
      <c r="AB338" s="3">
        <v>0</v>
      </c>
      <c r="AC338" s="4">
        <f>Table39[[#This Row],[LPN Admin Hours Contract]]/Table39[[#This Row],[LPN Admin Hours]]</f>
        <v>0</v>
      </c>
      <c r="AD338" s="3">
        <f>SUM(Table39[[#This Row],[CNA Hours]], Table39[[#This Row],[NA in Training Hours]], Table39[[#This Row],[Med Aide/Tech Hours]])</f>
        <v>160.12977777777778</v>
      </c>
      <c r="AE338" s="3">
        <f>SUM(Table39[[#This Row],[CNA Hours Contract]], Table39[[#This Row],[NA in Training Hours Contract]], Table39[[#This Row],[Med Aide/Tech Hours Contract]])</f>
        <v>0</v>
      </c>
      <c r="AF338" s="4">
        <f>Table39[[#This Row],[CNA/NA/Med Aide Contract Hours]]/Table39[[#This Row],[Total CNA, NA in Training, Med Aide/Tech Hours]]</f>
        <v>0</v>
      </c>
      <c r="AG338" s="3">
        <v>141.82488888888889</v>
      </c>
      <c r="AH338" s="3">
        <v>0</v>
      </c>
      <c r="AI338" s="4">
        <f>Table39[[#This Row],[CNA Hours Contract]]/Table39[[#This Row],[CNA Hours]]</f>
        <v>0</v>
      </c>
      <c r="AJ338" s="3">
        <v>0</v>
      </c>
      <c r="AK338" s="3">
        <v>0</v>
      </c>
      <c r="AL338" s="4">
        <v>0</v>
      </c>
      <c r="AM338" s="3">
        <v>18.30488888888889</v>
      </c>
      <c r="AN338" s="3">
        <v>0</v>
      </c>
      <c r="AO338" s="4">
        <f>Table39[[#This Row],[Med Aide/Tech Hours Contract]]/Table39[[#This Row],[Med Aide/Tech Hours]]</f>
        <v>0</v>
      </c>
      <c r="AP338" s="1" t="s">
        <v>336</v>
      </c>
      <c r="AQ338" s="1">
        <v>4</v>
      </c>
    </row>
    <row r="339" spans="1:43" x14ac:dyDescent="0.2">
      <c r="A339" s="1" t="s">
        <v>407</v>
      </c>
      <c r="B339" s="1" t="s">
        <v>747</v>
      </c>
      <c r="C339" s="1" t="s">
        <v>873</v>
      </c>
      <c r="D339" s="1" t="s">
        <v>1046</v>
      </c>
      <c r="E339" s="3">
        <v>41.06666666666667</v>
      </c>
      <c r="F339" s="3">
        <f t="shared" si="17"/>
        <v>225.91888888888889</v>
      </c>
      <c r="G339" s="3">
        <f>SUM(Table39[[#This Row],[RN Hours Contract (W/ Admin, DON)]], Table39[[#This Row],[LPN Contract Hours (w/ Admin)]], Table39[[#This Row],[CNA/NA/Med Aide Contract Hours]])</f>
        <v>0</v>
      </c>
      <c r="H339" s="4">
        <f>Table39[[#This Row],[Total Contract Hours]]/Table39[[#This Row],[Total Hours Nurse Staffing]]</f>
        <v>0</v>
      </c>
      <c r="I339" s="3">
        <f>SUM(Table39[[#This Row],[RN Hours]], Table39[[#This Row],[RN Admin Hours]], Table39[[#This Row],[RN DON Hours]])</f>
        <v>40.738</v>
      </c>
      <c r="J339" s="3">
        <f t="shared" si="18"/>
        <v>0</v>
      </c>
      <c r="K339" s="4">
        <f>Table39[[#This Row],[RN Hours Contract (W/ Admin, DON)]]/Table39[[#This Row],[RN Hours (w/ Admin, DON)]]</f>
        <v>0</v>
      </c>
      <c r="L339" s="3">
        <v>23.671333333333333</v>
      </c>
      <c r="M339" s="3">
        <v>0</v>
      </c>
      <c r="N339" s="4">
        <f>Table39[[#This Row],[RN Hours Contract]]/Table39[[#This Row],[RN Hours]]</f>
        <v>0</v>
      </c>
      <c r="O339" s="3">
        <v>8.4444444444444446</v>
      </c>
      <c r="P339" s="3">
        <v>0</v>
      </c>
      <c r="Q339" s="4">
        <f>Table39[[#This Row],[RN Admin Hours Contract]]/Table39[[#This Row],[RN Admin Hours]]</f>
        <v>0</v>
      </c>
      <c r="R339" s="3">
        <v>8.6222222222222218</v>
      </c>
      <c r="S339" s="3">
        <v>0</v>
      </c>
      <c r="T339" s="4">
        <f>Table39[[#This Row],[RN DON Hours Contract]]/Table39[[#This Row],[RN DON Hours]]</f>
        <v>0</v>
      </c>
      <c r="U339" s="3">
        <f>SUM(Table39[[#This Row],[LPN Hours]], Table39[[#This Row],[LPN Admin Hours]])</f>
        <v>63.645222222222216</v>
      </c>
      <c r="V339" s="3">
        <f>Table39[[#This Row],[LPN Hours Contract]]+Table39[[#This Row],[LPN Admin Hours Contract]]</f>
        <v>0</v>
      </c>
      <c r="W339" s="4">
        <f t="shared" si="19"/>
        <v>0</v>
      </c>
      <c r="X339" s="3">
        <v>63.645222222222216</v>
      </c>
      <c r="Y339" s="3">
        <v>0</v>
      </c>
      <c r="Z339" s="4">
        <f>Table39[[#This Row],[LPN Hours Contract]]/Table39[[#This Row],[LPN Hours]]</f>
        <v>0</v>
      </c>
      <c r="AA339" s="3">
        <v>0</v>
      </c>
      <c r="AB339" s="3">
        <v>0</v>
      </c>
      <c r="AC339" s="4">
        <v>0</v>
      </c>
      <c r="AD339" s="3">
        <f>SUM(Table39[[#This Row],[CNA Hours]], Table39[[#This Row],[NA in Training Hours]], Table39[[#This Row],[Med Aide/Tech Hours]])</f>
        <v>121.53566666666666</v>
      </c>
      <c r="AE339" s="3">
        <f>SUM(Table39[[#This Row],[CNA Hours Contract]], Table39[[#This Row],[NA in Training Hours Contract]], Table39[[#This Row],[Med Aide/Tech Hours Contract]])</f>
        <v>0</v>
      </c>
      <c r="AF339" s="4">
        <f>Table39[[#This Row],[CNA/NA/Med Aide Contract Hours]]/Table39[[#This Row],[Total CNA, NA in Training, Med Aide/Tech Hours]]</f>
        <v>0</v>
      </c>
      <c r="AG339" s="3">
        <v>121.53566666666666</v>
      </c>
      <c r="AH339" s="3">
        <v>0</v>
      </c>
      <c r="AI339" s="4">
        <f>Table39[[#This Row],[CNA Hours Contract]]/Table39[[#This Row],[CNA Hours]]</f>
        <v>0</v>
      </c>
      <c r="AJ339" s="3">
        <v>0</v>
      </c>
      <c r="AK339" s="3">
        <v>0</v>
      </c>
      <c r="AL339" s="4">
        <v>0</v>
      </c>
      <c r="AM339" s="3">
        <v>0</v>
      </c>
      <c r="AN339" s="3">
        <v>0</v>
      </c>
      <c r="AO339" s="4">
        <v>0</v>
      </c>
      <c r="AP339" s="1" t="s">
        <v>337</v>
      </c>
      <c r="AQ339" s="1">
        <v>4</v>
      </c>
    </row>
    <row r="340" spans="1:43" x14ac:dyDescent="0.2">
      <c r="A340" s="1" t="s">
        <v>407</v>
      </c>
      <c r="B340" s="1" t="s">
        <v>748</v>
      </c>
      <c r="C340" s="1" t="s">
        <v>834</v>
      </c>
      <c r="D340" s="1" t="s">
        <v>1059</v>
      </c>
      <c r="E340" s="3">
        <v>56.988888888888887</v>
      </c>
      <c r="F340" s="3">
        <f t="shared" si="17"/>
        <v>189.6611111111111</v>
      </c>
      <c r="G340" s="3">
        <f>SUM(Table39[[#This Row],[RN Hours Contract (W/ Admin, DON)]], Table39[[#This Row],[LPN Contract Hours (w/ Admin)]], Table39[[#This Row],[CNA/NA/Med Aide Contract Hours]])</f>
        <v>0.48888888888888887</v>
      </c>
      <c r="H340" s="4">
        <f>Table39[[#This Row],[Total Contract Hours]]/Table39[[#This Row],[Total Hours Nurse Staffing]]</f>
        <v>2.5776970620111895E-3</v>
      </c>
      <c r="I340" s="3">
        <f>SUM(Table39[[#This Row],[RN Hours]], Table39[[#This Row],[RN Admin Hours]], Table39[[#This Row],[RN DON Hours]])</f>
        <v>19.625555555555557</v>
      </c>
      <c r="J340" s="3">
        <f t="shared" si="18"/>
        <v>0.48888888888888887</v>
      </c>
      <c r="K340" s="4">
        <f>Table39[[#This Row],[RN Hours Contract (W/ Admin, DON)]]/Table39[[#This Row],[RN Hours (w/ Admin, DON)]]</f>
        <v>2.4910830549736734E-2</v>
      </c>
      <c r="L340" s="3">
        <v>13.808888888888889</v>
      </c>
      <c r="M340" s="3">
        <v>0.48888888888888887</v>
      </c>
      <c r="N340" s="4">
        <f>Table39[[#This Row],[RN Hours Contract]]/Table39[[#This Row],[RN Hours]]</f>
        <v>3.5403926617315735E-2</v>
      </c>
      <c r="O340" s="3">
        <v>0</v>
      </c>
      <c r="P340" s="3">
        <v>0</v>
      </c>
      <c r="Q340" s="4">
        <v>0</v>
      </c>
      <c r="R340" s="3">
        <v>5.8166666666666664</v>
      </c>
      <c r="S340" s="3">
        <v>0</v>
      </c>
      <c r="T340" s="4">
        <f>Table39[[#This Row],[RN DON Hours Contract]]/Table39[[#This Row],[RN DON Hours]]</f>
        <v>0</v>
      </c>
      <c r="U340" s="3">
        <f>SUM(Table39[[#This Row],[LPN Hours]], Table39[[#This Row],[LPN Admin Hours]])</f>
        <v>51.633333333333333</v>
      </c>
      <c r="V340" s="3">
        <f>Table39[[#This Row],[LPN Hours Contract]]+Table39[[#This Row],[LPN Admin Hours Contract]]</f>
        <v>0</v>
      </c>
      <c r="W340" s="4">
        <f t="shared" si="19"/>
        <v>0</v>
      </c>
      <c r="X340" s="3">
        <v>44.502222222222223</v>
      </c>
      <c r="Y340" s="3">
        <v>0</v>
      </c>
      <c r="Z340" s="4">
        <f>Table39[[#This Row],[LPN Hours Contract]]/Table39[[#This Row],[LPN Hours]]</f>
        <v>0</v>
      </c>
      <c r="AA340" s="3">
        <v>7.131111111111113</v>
      </c>
      <c r="AB340" s="3">
        <v>0</v>
      </c>
      <c r="AC340" s="4">
        <f>Table39[[#This Row],[LPN Admin Hours Contract]]/Table39[[#This Row],[LPN Admin Hours]]</f>
        <v>0</v>
      </c>
      <c r="AD340" s="3">
        <f>SUM(Table39[[#This Row],[CNA Hours]], Table39[[#This Row],[NA in Training Hours]], Table39[[#This Row],[Med Aide/Tech Hours]])</f>
        <v>118.40222222222222</v>
      </c>
      <c r="AE340" s="3">
        <f>SUM(Table39[[#This Row],[CNA Hours Contract]], Table39[[#This Row],[NA in Training Hours Contract]], Table39[[#This Row],[Med Aide/Tech Hours Contract]])</f>
        <v>0</v>
      </c>
      <c r="AF340" s="4">
        <f>Table39[[#This Row],[CNA/NA/Med Aide Contract Hours]]/Table39[[#This Row],[Total CNA, NA in Training, Med Aide/Tech Hours]]</f>
        <v>0</v>
      </c>
      <c r="AG340" s="3">
        <v>106.6</v>
      </c>
      <c r="AH340" s="3">
        <v>0</v>
      </c>
      <c r="AI340" s="4">
        <f>Table39[[#This Row],[CNA Hours Contract]]/Table39[[#This Row],[CNA Hours]]</f>
        <v>0</v>
      </c>
      <c r="AJ340" s="3">
        <v>0</v>
      </c>
      <c r="AK340" s="3">
        <v>0</v>
      </c>
      <c r="AL340" s="4">
        <v>0</v>
      </c>
      <c r="AM340" s="3">
        <v>11.802222222222223</v>
      </c>
      <c r="AN340" s="3">
        <v>0</v>
      </c>
      <c r="AO340" s="4">
        <f>Table39[[#This Row],[Med Aide/Tech Hours Contract]]/Table39[[#This Row],[Med Aide/Tech Hours]]</f>
        <v>0</v>
      </c>
      <c r="AP340" s="1" t="s">
        <v>338</v>
      </c>
      <c r="AQ340" s="1">
        <v>4</v>
      </c>
    </row>
    <row r="341" spans="1:43" x14ac:dyDescent="0.2">
      <c r="A341" s="1" t="s">
        <v>407</v>
      </c>
      <c r="B341" s="1" t="s">
        <v>749</v>
      </c>
      <c r="C341" s="1" t="s">
        <v>880</v>
      </c>
      <c r="D341" s="1" t="s">
        <v>1047</v>
      </c>
      <c r="E341" s="3">
        <v>74.166666666666671</v>
      </c>
      <c r="F341" s="3">
        <f t="shared" si="17"/>
        <v>289.74166666666667</v>
      </c>
      <c r="G341" s="3">
        <f>SUM(Table39[[#This Row],[RN Hours Contract (W/ Admin, DON)]], Table39[[#This Row],[LPN Contract Hours (w/ Admin)]], Table39[[#This Row],[CNA/NA/Med Aide Contract Hours]])</f>
        <v>0</v>
      </c>
      <c r="H341" s="4">
        <f>Table39[[#This Row],[Total Contract Hours]]/Table39[[#This Row],[Total Hours Nurse Staffing]]</f>
        <v>0</v>
      </c>
      <c r="I341" s="3">
        <f>SUM(Table39[[#This Row],[RN Hours]], Table39[[#This Row],[RN Admin Hours]], Table39[[#This Row],[RN DON Hours]])</f>
        <v>25.575000000000003</v>
      </c>
      <c r="J341" s="3">
        <f t="shared" si="18"/>
        <v>0</v>
      </c>
      <c r="K341" s="4">
        <f>Table39[[#This Row],[RN Hours Contract (W/ Admin, DON)]]/Table39[[#This Row],[RN Hours (w/ Admin, DON)]]</f>
        <v>0</v>
      </c>
      <c r="L341" s="3">
        <v>6.8972222222222221</v>
      </c>
      <c r="M341" s="3">
        <v>0</v>
      </c>
      <c r="N341" s="4">
        <f>Table39[[#This Row],[RN Hours Contract]]/Table39[[#This Row],[RN Hours]]</f>
        <v>0</v>
      </c>
      <c r="O341" s="3">
        <v>13.077777777777778</v>
      </c>
      <c r="P341" s="3">
        <v>0</v>
      </c>
      <c r="Q341" s="4">
        <f>Table39[[#This Row],[RN Admin Hours Contract]]/Table39[[#This Row],[RN Admin Hours]]</f>
        <v>0</v>
      </c>
      <c r="R341" s="3">
        <v>5.6</v>
      </c>
      <c r="S341" s="3">
        <v>0</v>
      </c>
      <c r="T341" s="4">
        <f>Table39[[#This Row],[RN DON Hours Contract]]/Table39[[#This Row],[RN DON Hours]]</f>
        <v>0</v>
      </c>
      <c r="U341" s="3">
        <f>SUM(Table39[[#This Row],[LPN Hours]], Table39[[#This Row],[LPN Admin Hours]])</f>
        <v>71.911111111111111</v>
      </c>
      <c r="V341" s="3">
        <f>Table39[[#This Row],[LPN Hours Contract]]+Table39[[#This Row],[LPN Admin Hours Contract]]</f>
        <v>0</v>
      </c>
      <c r="W341" s="4">
        <f t="shared" si="19"/>
        <v>0</v>
      </c>
      <c r="X341" s="3">
        <v>71.683333333333337</v>
      </c>
      <c r="Y341" s="3">
        <v>0</v>
      </c>
      <c r="Z341" s="4">
        <f>Table39[[#This Row],[LPN Hours Contract]]/Table39[[#This Row],[LPN Hours]]</f>
        <v>0</v>
      </c>
      <c r="AA341" s="3">
        <v>0.22777777777777777</v>
      </c>
      <c r="AB341" s="3">
        <v>0</v>
      </c>
      <c r="AC341" s="4">
        <f>Table39[[#This Row],[LPN Admin Hours Contract]]/Table39[[#This Row],[LPN Admin Hours]]</f>
        <v>0</v>
      </c>
      <c r="AD341" s="3">
        <f>SUM(Table39[[#This Row],[CNA Hours]], Table39[[#This Row],[NA in Training Hours]], Table39[[#This Row],[Med Aide/Tech Hours]])</f>
        <v>192.25555555555556</v>
      </c>
      <c r="AE341" s="3">
        <f>SUM(Table39[[#This Row],[CNA Hours Contract]], Table39[[#This Row],[NA in Training Hours Contract]], Table39[[#This Row],[Med Aide/Tech Hours Contract]])</f>
        <v>0</v>
      </c>
      <c r="AF341" s="4">
        <f>Table39[[#This Row],[CNA/NA/Med Aide Contract Hours]]/Table39[[#This Row],[Total CNA, NA in Training, Med Aide/Tech Hours]]</f>
        <v>0</v>
      </c>
      <c r="AG341" s="3">
        <v>179.5638888888889</v>
      </c>
      <c r="AH341" s="3">
        <v>0</v>
      </c>
      <c r="AI341" s="4">
        <f>Table39[[#This Row],[CNA Hours Contract]]/Table39[[#This Row],[CNA Hours]]</f>
        <v>0</v>
      </c>
      <c r="AJ341" s="3">
        <v>0</v>
      </c>
      <c r="AK341" s="3">
        <v>0</v>
      </c>
      <c r="AL341" s="4">
        <v>0</v>
      </c>
      <c r="AM341" s="3">
        <v>12.691666666666666</v>
      </c>
      <c r="AN341" s="3">
        <v>0</v>
      </c>
      <c r="AO341" s="4">
        <f>Table39[[#This Row],[Med Aide/Tech Hours Contract]]/Table39[[#This Row],[Med Aide/Tech Hours]]</f>
        <v>0</v>
      </c>
      <c r="AP341" s="1" t="s">
        <v>339</v>
      </c>
      <c r="AQ341" s="1">
        <v>4</v>
      </c>
    </row>
    <row r="342" spans="1:43" x14ac:dyDescent="0.2">
      <c r="A342" s="1" t="s">
        <v>407</v>
      </c>
      <c r="B342" s="1" t="s">
        <v>750</v>
      </c>
      <c r="C342" s="1" t="s">
        <v>998</v>
      </c>
      <c r="D342" s="1" t="s">
        <v>1075</v>
      </c>
      <c r="E342" s="3">
        <v>18.444444444444443</v>
      </c>
      <c r="F342" s="3">
        <f t="shared" si="17"/>
        <v>91.896111111111111</v>
      </c>
      <c r="G342" s="3">
        <f>SUM(Table39[[#This Row],[RN Hours Contract (W/ Admin, DON)]], Table39[[#This Row],[LPN Contract Hours (w/ Admin)]], Table39[[#This Row],[CNA/NA/Med Aide Contract Hours]])</f>
        <v>0</v>
      </c>
      <c r="H342" s="4">
        <f>Table39[[#This Row],[Total Contract Hours]]/Table39[[#This Row],[Total Hours Nurse Staffing]]</f>
        <v>0</v>
      </c>
      <c r="I342" s="3">
        <f>SUM(Table39[[#This Row],[RN Hours]], Table39[[#This Row],[RN Admin Hours]], Table39[[#This Row],[RN DON Hours]])</f>
        <v>20.511333333333333</v>
      </c>
      <c r="J342" s="3">
        <f t="shared" si="18"/>
        <v>0</v>
      </c>
      <c r="K342" s="4">
        <f>Table39[[#This Row],[RN Hours Contract (W/ Admin, DON)]]/Table39[[#This Row],[RN Hours (w/ Admin, DON)]]</f>
        <v>0</v>
      </c>
      <c r="L342" s="3">
        <v>15.627222222222223</v>
      </c>
      <c r="M342" s="3">
        <v>0</v>
      </c>
      <c r="N342" s="4">
        <f>Table39[[#This Row],[RN Hours Contract]]/Table39[[#This Row],[RN Hours]]</f>
        <v>0</v>
      </c>
      <c r="O342" s="3">
        <v>0</v>
      </c>
      <c r="P342" s="3">
        <v>0</v>
      </c>
      <c r="Q342" s="4">
        <v>0</v>
      </c>
      <c r="R342" s="3">
        <v>4.8841111111111113</v>
      </c>
      <c r="S342" s="3">
        <v>0</v>
      </c>
      <c r="T342" s="4">
        <f>Table39[[#This Row],[RN DON Hours Contract]]/Table39[[#This Row],[RN DON Hours]]</f>
        <v>0</v>
      </c>
      <c r="U342" s="3">
        <f>SUM(Table39[[#This Row],[LPN Hours]], Table39[[#This Row],[LPN Admin Hours]])</f>
        <v>29.212777777777777</v>
      </c>
      <c r="V342" s="3">
        <f>Table39[[#This Row],[LPN Hours Contract]]+Table39[[#This Row],[LPN Admin Hours Contract]]</f>
        <v>0</v>
      </c>
      <c r="W342" s="4">
        <f t="shared" si="19"/>
        <v>0</v>
      </c>
      <c r="X342" s="3">
        <v>29.212777777777777</v>
      </c>
      <c r="Y342" s="3">
        <v>0</v>
      </c>
      <c r="Z342" s="4">
        <f>Table39[[#This Row],[LPN Hours Contract]]/Table39[[#This Row],[LPN Hours]]</f>
        <v>0</v>
      </c>
      <c r="AA342" s="3">
        <v>0</v>
      </c>
      <c r="AB342" s="3">
        <v>0</v>
      </c>
      <c r="AC342" s="4">
        <v>0</v>
      </c>
      <c r="AD342" s="3">
        <f>SUM(Table39[[#This Row],[CNA Hours]], Table39[[#This Row],[NA in Training Hours]], Table39[[#This Row],[Med Aide/Tech Hours]])</f>
        <v>42.171999999999997</v>
      </c>
      <c r="AE342" s="3">
        <f>SUM(Table39[[#This Row],[CNA Hours Contract]], Table39[[#This Row],[NA in Training Hours Contract]], Table39[[#This Row],[Med Aide/Tech Hours Contract]])</f>
        <v>0</v>
      </c>
      <c r="AF342" s="4">
        <f>Table39[[#This Row],[CNA/NA/Med Aide Contract Hours]]/Table39[[#This Row],[Total CNA, NA in Training, Med Aide/Tech Hours]]</f>
        <v>0</v>
      </c>
      <c r="AG342" s="3">
        <v>42.171999999999997</v>
      </c>
      <c r="AH342" s="3">
        <v>0</v>
      </c>
      <c r="AI342" s="4">
        <f>Table39[[#This Row],[CNA Hours Contract]]/Table39[[#This Row],[CNA Hours]]</f>
        <v>0</v>
      </c>
      <c r="AJ342" s="3">
        <v>0</v>
      </c>
      <c r="AK342" s="3">
        <v>0</v>
      </c>
      <c r="AL342" s="4">
        <v>0</v>
      </c>
      <c r="AM342" s="3">
        <v>0</v>
      </c>
      <c r="AN342" s="3">
        <v>0</v>
      </c>
      <c r="AO342" s="4">
        <v>0</v>
      </c>
      <c r="AP342" s="1" t="s">
        <v>340</v>
      </c>
      <c r="AQ342" s="1">
        <v>4</v>
      </c>
    </row>
    <row r="343" spans="1:43" x14ac:dyDescent="0.2">
      <c r="A343" s="1" t="s">
        <v>407</v>
      </c>
      <c r="B343" s="1" t="s">
        <v>751</v>
      </c>
      <c r="C343" s="1" t="s">
        <v>838</v>
      </c>
      <c r="D343" s="1" t="s">
        <v>1042</v>
      </c>
      <c r="E343" s="3">
        <v>72.24444444444444</v>
      </c>
      <c r="F343" s="3">
        <f t="shared" si="17"/>
        <v>385.5578888888889</v>
      </c>
      <c r="G343" s="3">
        <f>SUM(Table39[[#This Row],[RN Hours Contract (W/ Admin, DON)]], Table39[[#This Row],[LPN Contract Hours (w/ Admin)]], Table39[[#This Row],[CNA/NA/Med Aide Contract Hours]])</f>
        <v>0</v>
      </c>
      <c r="H343" s="4">
        <f>Table39[[#This Row],[Total Contract Hours]]/Table39[[#This Row],[Total Hours Nurse Staffing]]</f>
        <v>0</v>
      </c>
      <c r="I343" s="3">
        <f>SUM(Table39[[#This Row],[RN Hours]], Table39[[#This Row],[RN Admin Hours]], Table39[[#This Row],[RN DON Hours]])</f>
        <v>61.280111111111118</v>
      </c>
      <c r="J343" s="3">
        <f t="shared" si="18"/>
        <v>0</v>
      </c>
      <c r="K343" s="4">
        <f>Table39[[#This Row],[RN Hours Contract (W/ Admin, DON)]]/Table39[[#This Row],[RN Hours (w/ Admin, DON)]]</f>
        <v>0</v>
      </c>
      <c r="L343" s="3">
        <v>49.674555555555557</v>
      </c>
      <c r="M343" s="3">
        <v>0</v>
      </c>
      <c r="N343" s="4">
        <f>Table39[[#This Row],[RN Hours Contract]]/Table39[[#This Row],[RN Hours]]</f>
        <v>0</v>
      </c>
      <c r="O343" s="3">
        <v>6.45</v>
      </c>
      <c r="P343" s="3">
        <v>0</v>
      </c>
      <c r="Q343" s="4">
        <f>Table39[[#This Row],[RN Admin Hours Contract]]/Table39[[#This Row],[RN Admin Hours]]</f>
        <v>0</v>
      </c>
      <c r="R343" s="3">
        <v>5.1555555555555559</v>
      </c>
      <c r="S343" s="3">
        <v>0</v>
      </c>
      <c r="T343" s="4">
        <f>Table39[[#This Row],[RN DON Hours Contract]]/Table39[[#This Row],[RN DON Hours]]</f>
        <v>0</v>
      </c>
      <c r="U343" s="3">
        <f>SUM(Table39[[#This Row],[LPN Hours]], Table39[[#This Row],[LPN Admin Hours]])</f>
        <v>80.212444444444444</v>
      </c>
      <c r="V343" s="3">
        <f>Table39[[#This Row],[LPN Hours Contract]]+Table39[[#This Row],[LPN Admin Hours Contract]]</f>
        <v>0</v>
      </c>
      <c r="W343" s="4">
        <f t="shared" si="19"/>
        <v>0</v>
      </c>
      <c r="X343" s="3">
        <v>80.212444444444444</v>
      </c>
      <c r="Y343" s="3">
        <v>0</v>
      </c>
      <c r="Z343" s="4">
        <f>Table39[[#This Row],[LPN Hours Contract]]/Table39[[#This Row],[LPN Hours]]</f>
        <v>0</v>
      </c>
      <c r="AA343" s="3">
        <v>0</v>
      </c>
      <c r="AB343" s="3">
        <v>0</v>
      </c>
      <c r="AC343" s="4">
        <v>0</v>
      </c>
      <c r="AD343" s="3">
        <f>SUM(Table39[[#This Row],[CNA Hours]], Table39[[#This Row],[NA in Training Hours]], Table39[[#This Row],[Med Aide/Tech Hours]])</f>
        <v>244.06533333333334</v>
      </c>
      <c r="AE343" s="3">
        <f>SUM(Table39[[#This Row],[CNA Hours Contract]], Table39[[#This Row],[NA in Training Hours Contract]], Table39[[#This Row],[Med Aide/Tech Hours Contract]])</f>
        <v>0</v>
      </c>
      <c r="AF343" s="4">
        <f>Table39[[#This Row],[CNA/NA/Med Aide Contract Hours]]/Table39[[#This Row],[Total CNA, NA in Training, Med Aide/Tech Hours]]</f>
        <v>0</v>
      </c>
      <c r="AG343" s="3">
        <v>227.447</v>
      </c>
      <c r="AH343" s="3">
        <v>0</v>
      </c>
      <c r="AI343" s="4">
        <f>Table39[[#This Row],[CNA Hours Contract]]/Table39[[#This Row],[CNA Hours]]</f>
        <v>0</v>
      </c>
      <c r="AJ343" s="3">
        <v>0</v>
      </c>
      <c r="AK343" s="3">
        <v>0</v>
      </c>
      <c r="AL343" s="4">
        <v>0</v>
      </c>
      <c r="AM343" s="3">
        <v>16.618333333333329</v>
      </c>
      <c r="AN343" s="3">
        <v>0</v>
      </c>
      <c r="AO343" s="4">
        <f>Table39[[#This Row],[Med Aide/Tech Hours Contract]]/Table39[[#This Row],[Med Aide/Tech Hours]]</f>
        <v>0</v>
      </c>
      <c r="AP343" s="1" t="s">
        <v>341</v>
      </c>
      <c r="AQ343" s="1">
        <v>4</v>
      </c>
    </row>
    <row r="344" spans="1:43" x14ac:dyDescent="0.2">
      <c r="A344" s="1" t="s">
        <v>407</v>
      </c>
      <c r="B344" s="1" t="s">
        <v>752</v>
      </c>
      <c r="C344" s="1" t="s">
        <v>999</v>
      </c>
      <c r="D344" s="1" t="s">
        <v>1021</v>
      </c>
      <c r="E344" s="3">
        <v>69.111111111111114</v>
      </c>
      <c r="F344" s="3">
        <f t="shared" si="17"/>
        <v>269.42822222222219</v>
      </c>
      <c r="G344" s="3">
        <f>SUM(Table39[[#This Row],[RN Hours Contract (W/ Admin, DON)]], Table39[[#This Row],[LPN Contract Hours (w/ Admin)]], Table39[[#This Row],[CNA/NA/Med Aide Contract Hours]])</f>
        <v>117.13333333333333</v>
      </c>
      <c r="H344" s="4">
        <f>Table39[[#This Row],[Total Contract Hours]]/Table39[[#This Row],[Total Hours Nurse Staffing]]</f>
        <v>0.43474782399270229</v>
      </c>
      <c r="I344" s="3">
        <f>SUM(Table39[[#This Row],[RN Hours]], Table39[[#This Row],[RN Admin Hours]], Table39[[#This Row],[RN DON Hours]])</f>
        <v>53.752333333333333</v>
      </c>
      <c r="J344" s="3">
        <f t="shared" si="18"/>
        <v>10.991666666666667</v>
      </c>
      <c r="K344" s="4">
        <f>Table39[[#This Row],[RN Hours Contract (W/ Admin, DON)]]/Table39[[#This Row],[RN Hours (w/ Admin, DON)]]</f>
        <v>0.20448724706524368</v>
      </c>
      <c r="L344" s="3">
        <v>25.731111111111112</v>
      </c>
      <c r="M344" s="3">
        <v>10.991666666666667</v>
      </c>
      <c r="N344" s="4">
        <f>Table39[[#This Row],[RN Hours Contract]]/Table39[[#This Row],[RN Hours]]</f>
        <v>0.42717419466275153</v>
      </c>
      <c r="O344" s="3">
        <v>22.510111111111108</v>
      </c>
      <c r="P344" s="3">
        <v>0</v>
      </c>
      <c r="Q344" s="4">
        <f>Table39[[#This Row],[RN Admin Hours Contract]]/Table39[[#This Row],[RN Admin Hours]]</f>
        <v>0</v>
      </c>
      <c r="R344" s="3">
        <v>5.5111111111111111</v>
      </c>
      <c r="S344" s="3">
        <v>0</v>
      </c>
      <c r="T344" s="4">
        <f>Table39[[#This Row],[RN DON Hours Contract]]/Table39[[#This Row],[RN DON Hours]]</f>
        <v>0</v>
      </c>
      <c r="U344" s="3">
        <f>SUM(Table39[[#This Row],[LPN Hours]], Table39[[#This Row],[LPN Admin Hours]])</f>
        <v>74.197777777777773</v>
      </c>
      <c r="V344" s="3">
        <f>Table39[[#This Row],[LPN Hours Contract]]+Table39[[#This Row],[LPN Admin Hours Contract]]</f>
        <v>35.091666666666669</v>
      </c>
      <c r="W344" s="4">
        <f t="shared" si="19"/>
        <v>0.47294767737877752</v>
      </c>
      <c r="X344" s="3">
        <v>74.197777777777773</v>
      </c>
      <c r="Y344" s="3">
        <v>35.091666666666669</v>
      </c>
      <c r="Z344" s="4">
        <f>Table39[[#This Row],[LPN Hours Contract]]/Table39[[#This Row],[LPN Hours]]</f>
        <v>0.47294767737877752</v>
      </c>
      <c r="AA344" s="3">
        <v>0</v>
      </c>
      <c r="AB344" s="3">
        <v>0</v>
      </c>
      <c r="AC344" s="4">
        <v>0</v>
      </c>
      <c r="AD344" s="3">
        <f>SUM(Table39[[#This Row],[CNA Hours]], Table39[[#This Row],[NA in Training Hours]], Table39[[#This Row],[Med Aide/Tech Hours]])</f>
        <v>141.4781111111111</v>
      </c>
      <c r="AE344" s="3">
        <f>SUM(Table39[[#This Row],[CNA Hours Contract]], Table39[[#This Row],[NA in Training Hours Contract]], Table39[[#This Row],[Med Aide/Tech Hours Contract]])</f>
        <v>71.05</v>
      </c>
      <c r="AF344" s="4">
        <f>Table39[[#This Row],[CNA/NA/Med Aide Contract Hours]]/Table39[[#This Row],[Total CNA, NA in Training, Med Aide/Tech Hours]]</f>
        <v>0.50219782722572714</v>
      </c>
      <c r="AG344" s="3">
        <v>132.60866666666666</v>
      </c>
      <c r="AH344" s="3">
        <v>71.05</v>
      </c>
      <c r="AI344" s="4">
        <f>Table39[[#This Row],[CNA Hours Contract]]/Table39[[#This Row],[CNA Hours]]</f>
        <v>0.53578700235781473</v>
      </c>
      <c r="AJ344" s="3">
        <v>0</v>
      </c>
      <c r="AK344" s="3">
        <v>0</v>
      </c>
      <c r="AL344" s="4">
        <v>0</v>
      </c>
      <c r="AM344" s="3">
        <v>8.8694444444444436</v>
      </c>
      <c r="AN344" s="3">
        <v>0</v>
      </c>
      <c r="AO344" s="4">
        <f>Table39[[#This Row],[Med Aide/Tech Hours Contract]]/Table39[[#This Row],[Med Aide/Tech Hours]]</f>
        <v>0</v>
      </c>
      <c r="AP344" s="1" t="s">
        <v>342</v>
      </c>
      <c r="AQ344" s="1">
        <v>4</v>
      </c>
    </row>
    <row r="345" spans="1:43" x14ac:dyDescent="0.2">
      <c r="A345" s="1" t="s">
        <v>407</v>
      </c>
      <c r="B345" s="1" t="s">
        <v>753</v>
      </c>
      <c r="C345" s="1" t="s">
        <v>837</v>
      </c>
      <c r="D345" s="1" t="s">
        <v>1038</v>
      </c>
      <c r="E345" s="3">
        <v>65.62222222222222</v>
      </c>
      <c r="F345" s="3">
        <f t="shared" si="17"/>
        <v>244.83111111111111</v>
      </c>
      <c r="G345" s="3">
        <f>SUM(Table39[[#This Row],[RN Hours Contract (W/ Admin, DON)]], Table39[[#This Row],[LPN Contract Hours (w/ Admin)]], Table39[[#This Row],[CNA/NA/Med Aide Contract Hours]])</f>
        <v>0</v>
      </c>
      <c r="H345" s="4">
        <f>Table39[[#This Row],[Total Contract Hours]]/Table39[[#This Row],[Total Hours Nurse Staffing]]</f>
        <v>0</v>
      </c>
      <c r="I345" s="3">
        <f>SUM(Table39[[#This Row],[RN Hours]], Table39[[#This Row],[RN Admin Hours]], Table39[[#This Row],[RN DON Hours]])</f>
        <v>21.601111111111113</v>
      </c>
      <c r="J345" s="3">
        <f t="shared" si="18"/>
        <v>0</v>
      </c>
      <c r="K345" s="4">
        <f>Table39[[#This Row],[RN Hours Contract (W/ Admin, DON)]]/Table39[[#This Row],[RN Hours (w/ Admin, DON)]]</f>
        <v>0</v>
      </c>
      <c r="L345" s="3">
        <v>12.622222222222222</v>
      </c>
      <c r="M345" s="3">
        <v>0</v>
      </c>
      <c r="N345" s="4">
        <f>Table39[[#This Row],[RN Hours Contract]]/Table39[[#This Row],[RN Hours]]</f>
        <v>0</v>
      </c>
      <c r="O345" s="3">
        <v>3.9988888888888892</v>
      </c>
      <c r="P345" s="3">
        <v>0</v>
      </c>
      <c r="Q345" s="4">
        <f>Table39[[#This Row],[RN Admin Hours Contract]]/Table39[[#This Row],[RN Admin Hours]]</f>
        <v>0</v>
      </c>
      <c r="R345" s="3">
        <v>4.9800000000000004</v>
      </c>
      <c r="S345" s="3">
        <v>0</v>
      </c>
      <c r="T345" s="4">
        <f>Table39[[#This Row],[RN DON Hours Contract]]/Table39[[#This Row],[RN DON Hours]]</f>
        <v>0</v>
      </c>
      <c r="U345" s="3">
        <f>SUM(Table39[[#This Row],[LPN Hours]], Table39[[#This Row],[LPN Admin Hours]])</f>
        <v>84.523333333333341</v>
      </c>
      <c r="V345" s="3">
        <f>Table39[[#This Row],[LPN Hours Contract]]+Table39[[#This Row],[LPN Admin Hours Contract]]</f>
        <v>0</v>
      </c>
      <c r="W345" s="4">
        <f t="shared" si="19"/>
        <v>0</v>
      </c>
      <c r="X345" s="3">
        <v>84.523333333333341</v>
      </c>
      <c r="Y345" s="3">
        <v>0</v>
      </c>
      <c r="Z345" s="4">
        <f>Table39[[#This Row],[LPN Hours Contract]]/Table39[[#This Row],[LPN Hours]]</f>
        <v>0</v>
      </c>
      <c r="AA345" s="3">
        <v>0</v>
      </c>
      <c r="AB345" s="3">
        <v>0</v>
      </c>
      <c r="AC345" s="4">
        <v>0</v>
      </c>
      <c r="AD345" s="3">
        <f>SUM(Table39[[#This Row],[CNA Hours]], Table39[[#This Row],[NA in Training Hours]], Table39[[#This Row],[Med Aide/Tech Hours]])</f>
        <v>138.70666666666668</v>
      </c>
      <c r="AE345" s="3">
        <f>SUM(Table39[[#This Row],[CNA Hours Contract]], Table39[[#This Row],[NA in Training Hours Contract]], Table39[[#This Row],[Med Aide/Tech Hours Contract]])</f>
        <v>0</v>
      </c>
      <c r="AF345" s="4">
        <f>Table39[[#This Row],[CNA/NA/Med Aide Contract Hours]]/Table39[[#This Row],[Total CNA, NA in Training, Med Aide/Tech Hours]]</f>
        <v>0</v>
      </c>
      <c r="AG345" s="3">
        <v>138.70666666666668</v>
      </c>
      <c r="AH345" s="3">
        <v>0</v>
      </c>
      <c r="AI345" s="4">
        <f>Table39[[#This Row],[CNA Hours Contract]]/Table39[[#This Row],[CNA Hours]]</f>
        <v>0</v>
      </c>
      <c r="AJ345" s="3">
        <v>0</v>
      </c>
      <c r="AK345" s="3">
        <v>0</v>
      </c>
      <c r="AL345" s="4">
        <v>0</v>
      </c>
      <c r="AM345" s="3">
        <v>0</v>
      </c>
      <c r="AN345" s="3">
        <v>0</v>
      </c>
      <c r="AO345" s="4">
        <v>0</v>
      </c>
      <c r="AP345" s="1" t="s">
        <v>343</v>
      </c>
      <c r="AQ345" s="1">
        <v>4</v>
      </c>
    </row>
    <row r="346" spans="1:43" x14ac:dyDescent="0.2">
      <c r="A346" s="1" t="s">
        <v>407</v>
      </c>
      <c r="B346" s="1" t="s">
        <v>754</v>
      </c>
      <c r="C346" s="1" t="s">
        <v>826</v>
      </c>
      <c r="D346" s="1" t="s">
        <v>1035</v>
      </c>
      <c r="E346" s="3">
        <v>121.83333333333333</v>
      </c>
      <c r="F346" s="3">
        <f t="shared" si="17"/>
        <v>371.08111111111111</v>
      </c>
      <c r="G346" s="3">
        <f>SUM(Table39[[#This Row],[RN Hours Contract (W/ Admin, DON)]], Table39[[#This Row],[LPN Contract Hours (w/ Admin)]], Table39[[#This Row],[CNA/NA/Med Aide Contract Hours]])</f>
        <v>16.619444444444447</v>
      </c>
      <c r="H346" s="4">
        <f>Table39[[#This Row],[Total Contract Hours]]/Table39[[#This Row],[Total Hours Nurse Staffing]]</f>
        <v>4.4786554601719306E-2</v>
      </c>
      <c r="I346" s="3">
        <f>SUM(Table39[[#This Row],[RN Hours]], Table39[[#This Row],[RN Admin Hours]], Table39[[#This Row],[RN DON Hours]])</f>
        <v>43.814333333333323</v>
      </c>
      <c r="J346" s="3">
        <f t="shared" si="18"/>
        <v>2.7055555555555557</v>
      </c>
      <c r="K346" s="4">
        <f>Table39[[#This Row],[RN Hours Contract (W/ Admin, DON)]]/Table39[[#This Row],[RN Hours (w/ Admin, DON)]]</f>
        <v>6.1750467249428793E-2</v>
      </c>
      <c r="L346" s="3">
        <v>12.91088888888889</v>
      </c>
      <c r="M346" s="3">
        <v>0</v>
      </c>
      <c r="N346" s="4">
        <f>Table39[[#This Row],[RN Hours Contract]]/Table39[[#This Row],[RN Hours]]</f>
        <v>0</v>
      </c>
      <c r="O346" s="3">
        <v>26.004999999999988</v>
      </c>
      <c r="P346" s="3">
        <v>0</v>
      </c>
      <c r="Q346" s="4">
        <f>Table39[[#This Row],[RN Admin Hours Contract]]/Table39[[#This Row],[RN Admin Hours]]</f>
        <v>0</v>
      </c>
      <c r="R346" s="3">
        <v>4.8984444444444435</v>
      </c>
      <c r="S346" s="3">
        <v>2.7055555555555557</v>
      </c>
      <c r="T346" s="4">
        <f>Table39[[#This Row],[RN DON Hours Contract]]/Table39[[#This Row],[RN DON Hours]]</f>
        <v>0.55232953772172588</v>
      </c>
      <c r="U346" s="3">
        <f>SUM(Table39[[#This Row],[LPN Hours]], Table39[[#This Row],[LPN Admin Hours]])</f>
        <v>120.08055555555556</v>
      </c>
      <c r="V346" s="3">
        <f>Table39[[#This Row],[LPN Hours Contract]]+Table39[[#This Row],[LPN Admin Hours Contract]]</f>
        <v>2.3203333333333336</v>
      </c>
      <c r="W346" s="4">
        <f t="shared" si="19"/>
        <v>1.9323139559092276E-2</v>
      </c>
      <c r="X346" s="3">
        <v>103.42077777777779</v>
      </c>
      <c r="Y346" s="3">
        <v>2.3203333333333336</v>
      </c>
      <c r="Z346" s="4">
        <f>Table39[[#This Row],[LPN Hours Contract]]/Table39[[#This Row],[LPN Hours]]</f>
        <v>2.2435852670911822E-2</v>
      </c>
      <c r="AA346" s="3">
        <v>16.659777777777776</v>
      </c>
      <c r="AB346" s="3">
        <v>0</v>
      </c>
      <c r="AC346" s="4">
        <f>Table39[[#This Row],[LPN Admin Hours Contract]]/Table39[[#This Row],[LPN Admin Hours]]</f>
        <v>0</v>
      </c>
      <c r="AD346" s="3">
        <f>SUM(Table39[[#This Row],[CNA Hours]], Table39[[#This Row],[NA in Training Hours]], Table39[[#This Row],[Med Aide/Tech Hours]])</f>
        <v>207.1862222222222</v>
      </c>
      <c r="AE346" s="3">
        <f>SUM(Table39[[#This Row],[CNA Hours Contract]], Table39[[#This Row],[NA in Training Hours Contract]], Table39[[#This Row],[Med Aide/Tech Hours Contract]])</f>
        <v>11.593555555555559</v>
      </c>
      <c r="AF346" s="4">
        <f>Table39[[#This Row],[CNA/NA/Med Aide Contract Hours]]/Table39[[#This Row],[Total CNA, NA in Training, Med Aide/Tech Hours]]</f>
        <v>5.5957174329481392E-2</v>
      </c>
      <c r="AG346" s="3">
        <v>173.79077777777778</v>
      </c>
      <c r="AH346" s="3">
        <v>11.593555555555559</v>
      </c>
      <c r="AI346" s="4">
        <f>Table39[[#This Row],[CNA Hours Contract]]/Table39[[#This Row],[CNA Hours]]</f>
        <v>6.6709843317347764E-2</v>
      </c>
      <c r="AJ346" s="3">
        <v>33.395444444444429</v>
      </c>
      <c r="AK346" s="3">
        <v>0</v>
      </c>
      <c r="AL346" s="4">
        <f>Table39[[#This Row],[NA in Training Hours Contract]]/Table39[[#This Row],[NA in Training Hours]]</f>
        <v>0</v>
      </c>
      <c r="AM346" s="3">
        <v>0</v>
      </c>
      <c r="AN346" s="3">
        <v>0</v>
      </c>
      <c r="AO346" s="4">
        <v>0</v>
      </c>
      <c r="AP346" s="1" t="s">
        <v>344</v>
      </c>
      <c r="AQ346" s="1">
        <v>4</v>
      </c>
    </row>
    <row r="347" spans="1:43" x14ac:dyDescent="0.2">
      <c r="A347" s="1" t="s">
        <v>407</v>
      </c>
      <c r="B347" s="1" t="s">
        <v>755</v>
      </c>
      <c r="C347" s="1" t="s">
        <v>839</v>
      </c>
      <c r="D347" s="1" t="s">
        <v>1043</v>
      </c>
      <c r="E347" s="3">
        <v>78.8</v>
      </c>
      <c r="F347" s="3">
        <f t="shared" si="17"/>
        <v>267.23488888888886</v>
      </c>
      <c r="G347" s="3">
        <f>SUM(Table39[[#This Row],[RN Hours Contract (W/ Admin, DON)]], Table39[[#This Row],[LPN Contract Hours (w/ Admin)]], Table39[[#This Row],[CNA/NA/Med Aide Contract Hours]])</f>
        <v>27.190444444444449</v>
      </c>
      <c r="H347" s="4">
        <f>Table39[[#This Row],[Total Contract Hours]]/Table39[[#This Row],[Total Hours Nurse Staffing]]</f>
        <v>0.10174736000039918</v>
      </c>
      <c r="I347" s="3">
        <f>SUM(Table39[[#This Row],[RN Hours]], Table39[[#This Row],[RN Admin Hours]], Table39[[#This Row],[RN DON Hours]])</f>
        <v>37.761111111111113</v>
      </c>
      <c r="J347" s="3">
        <f t="shared" si="18"/>
        <v>0</v>
      </c>
      <c r="K347" s="4">
        <f>Table39[[#This Row],[RN Hours Contract (W/ Admin, DON)]]/Table39[[#This Row],[RN Hours (w/ Admin, DON)]]</f>
        <v>0</v>
      </c>
      <c r="L347" s="3">
        <v>22.536111111111111</v>
      </c>
      <c r="M347" s="3">
        <v>0</v>
      </c>
      <c r="N347" s="4">
        <f>Table39[[#This Row],[RN Hours Contract]]/Table39[[#This Row],[RN Hours]]</f>
        <v>0</v>
      </c>
      <c r="O347" s="3">
        <v>10.775</v>
      </c>
      <c r="P347" s="3">
        <v>0</v>
      </c>
      <c r="Q347" s="4">
        <f>Table39[[#This Row],[RN Admin Hours Contract]]/Table39[[#This Row],[RN Admin Hours]]</f>
        <v>0</v>
      </c>
      <c r="R347" s="3">
        <v>4.45</v>
      </c>
      <c r="S347" s="3">
        <v>0</v>
      </c>
      <c r="T347" s="4">
        <f>Table39[[#This Row],[RN DON Hours Contract]]/Table39[[#This Row],[RN DON Hours]]</f>
        <v>0</v>
      </c>
      <c r="U347" s="3">
        <f>SUM(Table39[[#This Row],[LPN Hours]], Table39[[#This Row],[LPN Admin Hours]])</f>
        <v>78.957444444444434</v>
      </c>
      <c r="V347" s="3">
        <f>Table39[[#This Row],[LPN Hours Contract]]+Table39[[#This Row],[LPN Admin Hours Contract]]</f>
        <v>7.8518888888888894</v>
      </c>
      <c r="W347" s="4">
        <f t="shared" si="19"/>
        <v>9.9444567185980659E-2</v>
      </c>
      <c r="X347" s="3">
        <v>76.876888888888885</v>
      </c>
      <c r="Y347" s="3">
        <v>7.8518888888888894</v>
      </c>
      <c r="Z347" s="4">
        <f>Table39[[#This Row],[LPN Hours Contract]]/Table39[[#This Row],[LPN Hours]]</f>
        <v>0.10213588247876837</v>
      </c>
      <c r="AA347" s="3">
        <v>2.0805555555555557</v>
      </c>
      <c r="AB347" s="3">
        <v>0</v>
      </c>
      <c r="AC347" s="4">
        <f>Table39[[#This Row],[LPN Admin Hours Contract]]/Table39[[#This Row],[LPN Admin Hours]]</f>
        <v>0</v>
      </c>
      <c r="AD347" s="3">
        <f>SUM(Table39[[#This Row],[CNA Hours]], Table39[[#This Row],[NA in Training Hours]], Table39[[#This Row],[Med Aide/Tech Hours]])</f>
        <v>150.51633333333331</v>
      </c>
      <c r="AE347" s="3">
        <f>SUM(Table39[[#This Row],[CNA Hours Contract]], Table39[[#This Row],[NA in Training Hours Contract]], Table39[[#This Row],[Med Aide/Tech Hours Contract]])</f>
        <v>19.338555555555558</v>
      </c>
      <c r="AF347" s="4">
        <f>Table39[[#This Row],[CNA/NA/Med Aide Contract Hours]]/Table39[[#This Row],[Total CNA, NA in Training, Med Aide/Tech Hours]]</f>
        <v>0.12848144202880901</v>
      </c>
      <c r="AG347" s="3">
        <v>121.74688888888888</v>
      </c>
      <c r="AH347" s="3">
        <v>18.524666666666668</v>
      </c>
      <c r="AI347" s="4">
        <f>Table39[[#This Row],[CNA Hours Contract]]/Table39[[#This Row],[CNA Hours]]</f>
        <v>0.15215720775890237</v>
      </c>
      <c r="AJ347" s="3">
        <v>28.769444444444446</v>
      </c>
      <c r="AK347" s="3">
        <v>0.81388888888888888</v>
      </c>
      <c r="AL347" s="4">
        <f>Table39[[#This Row],[NA in Training Hours Contract]]/Table39[[#This Row],[NA in Training Hours]]</f>
        <v>2.8290045379936273E-2</v>
      </c>
      <c r="AM347" s="3">
        <v>0</v>
      </c>
      <c r="AN347" s="3">
        <v>0</v>
      </c>
      <c r="AO347" s="4">
        <v>0</v>
      </c>
      <c r="AP347" s="1" t="s">
        <v>345</v>
      </c>
      <c r="AQ347" s="1">
        <v>4</v>
      </c>
    </row>
    <row r="348" spans="1:43" x14ac:dyDescent="0.2">
      <c r="A348" s="1" t="s">
        <v>407</v>
      </c>
      <c r="B348" s="1" t="s">
        <v>756</v>
      </c>
      <c r="C348" s="1" t="s">
        <v>1000</v>
      </c>
      <c r="D348" s="1" t="s">
        <v>1047</v>
      </c>
      <c r="E348" s="3">
        <v>74.322222222222223</v>
      </c>
      <c r="F348" s="3">
        <f t="shared" si="17"/>
        <v>385.72166666666669</v>
      </c>
      <c r="G348" s="3">
        <f>SUM(Table39[[#This Row],[RN Hours Contract (W/ Admin, DON)]], Table39[[#This Row],[LPN Contract Hours (w/ Admin)]], Table39[[#This Row],[CNA/NA/Med Aide Contract Hours]])</f>
        <v>0</v>
      </c>
      <c r="H348" s="4">
        <f>Table39[[#This Row],[Total Contract Hours]]/Table39[[#This Row],[Total Hours Nurse Staffing]]</f>
        <v>0</v>
      </c>
      <c r="I348" s="3">
        <f>SUM(Table39[[#This Row],[RN Hours]], Table39[[#This Row],[RN Admin Hours]], Table39[[#This Row],[RN DON Hours]])</f>
        <v>98.049888888888887</v>
      </c>
      <c r="J348" s="3">
        <f t="shared" si="18"/>
        <v>0</v>
      </c>
      <c r="K348" s="4">
        <f>Table39[[#This Row],[RN Hours Contract (W/ Admin, DON)]]/Table39[[#This Row],[RN Hours (w/ Admin, DON)]]</f>
        <v>0</v>
      </c>
      <c r="L348" s="3">
        <v>38.288111111111107</v>
      </c>
      <c r="M348" s="3">
        <v>0</v>
      </c>
      <c r="N348" s="4">
        <f>Table39[[#This Row],[RN Hours Contract]]/Table39[[#This Row],[RN Hours]]</f>
        <v>0</v>
      </c>
      <c r="O348" s="3">
        <v>49.183999999999997</v>
      </c>
      <c r="P348" s="3">
        <v>0</v>
      </c>
      <c r="Q348" s="4">
        <f>Table39[[#This Row],[RN Admin Hours Contract]]/Table39[[#This Row],[RN Admin Hours]]</f>
        <v>0</v>
      </c>
      <c r="R348" s="3">
        <v>10.577777777777778</v>
      </c>
      <c r="S348" s="3">
        <v>0</v>
      </c>
      <c r="T348" s="4">
        <f>Table39[[#This Row],[RN DON Hours Contract]]/Table39[[#This Row],[RN DON Hours]]</f>
        <v>0</v>
      </c>
      <c r="U348" s="3">
        <f>SUM(Table39[[#This Row],[LPN Hours]], Table39[[#This Row],[LPN Admin Hours]])</f>
        <v>71.484333333333339</v>
      </c>
      <c r="V348" s="3">
        <f>Table39[[#This Row],[LPN Hours Contract]]+Table39[[#This Row],[LPN Admin Hours Contract]]</f>
        <v>0</v>
      </c>
      <c r="W348" s="4">
        <f t="shared" si="19"/>
        <v>0</v>
      </c>
      <c r="X348" s="3">
        <v>71.484333333333339</v>
      </c>
      <c r="Y348" s="3">
        <v>0</v>
      </c>
      <c r="Z348" s="4">
        <f>Table39[[#This Row],[LPN Hours Contract]]/Table39[[#This Row],[LPN Hours]]</f>
        <v>0</v>
      </c>
      <c r="AA348" s="3">
        <v>0</v>
      </c>
      <c r="AB348" s="3">
        <v>0</v>
      </c>
      <c r="AC348" s="4">
        <v>0</v>
      </c>
      <c r="AD348" s="3">
        <f>SUM(Table39[[#This Row],[CNA Hours]], Table39[[#This Row],[NA in Training Hours]], Table39[[#This Row],[Med Aide/Tech Hours]])</f>
        <v>216.18744444444442</v>
      </c>
      <c r="AE348" s="3">
        <f>SUM(Table39[[#This Row],[CNA Hours Contract]], Table39[[#This Row],[NA in Training Hours Contract]], Table39[[#This Row],[Med Aide/Tech Hours Contract]])</f>
        <v>0</v>
      </c>
      <c r="AF348" s="4">
        <f>Table39[[#This Row],[CNA/NA/Med Aide Contract Hours]]/Table39[[#This Row],[Total CNA, NA in Training, Med Aide/Tech Hours]]</f>
        <v>0</v>
      </c>
      <c r="AG348" s="3">
        <v>216.18744444444442</v>
      </c>
      <c r="AH348" s="3">
        <v>0</v>
      </c>
      <c r="AI348" s="4">
        <f>Table39[[#This Row],[CNA Hours Contract]]/Table39[[#This Row],[CNA Hours]]</f>
        <v>0</v>
      </c>
      <c r="AJ348" s="3">
        <v>0</v>
      </c>
      <c r="AK348" s="3">
        <v>0</v>
      </c>
      <c r="AL348" s="4">
        <v>0</v>
      </c>
      <c r="AM348" s="3">
        <v>0</v>
      </c>
      <c r="AN348" s="3">
        <v>0</v>
      </c>
      <c r="AO348" s="4">
        <v>0</v>
      </c>
      <c r="AP348" s="1" t="s">
        <v>346</v>
      </c>
      <c r="AQ348" s="1">
        <v>4</v>
      </c>
    </row>
    <row r="349" spans="1:43" x14ac:dyDescent="0.2">
      <c r="A349" s="1" t="s">
        <v>407</v>
      </c>
      <c r="B349" s="1" t="s">
        <v>757</v>
      </c>
      <c r="C349" s="1" t="s">
        <v>876</v>
      </c>
      <c r="D349" s="1" t="s">
        <v>1051</v>
      </c>
      <c r="E349" s="3">
        <v>59.9</v>
      </c>
      <c r="F349" s="3">
        <f t="shared" si="17"/>
        <v>252.32233333333332</v>
      </c>
      <c r="G349" s="3">
        <f>SUM(Table39[[#This Row],[RN Hours Contract (W/ Admin, DON)]], Table39[[#This Row],[LPN Contract Hours (w/ Admin)]], Table39[[#This Row],[CNA/NA/Med Aide Contract Hours]])</f>
        <v>21.913222222222224</v>
      </c>
      <c r="H349" s="4">
        <f>Table39[[#This Row],[Total Contract Hours]]/Table39[[#This Row],[Total Hours Nurse Staffing]]</f>
        <v>8.6846146089151408E-2</v>
      </c>
      <c r="I349" s="3">
        <f>SUM(Table39[[#This Row],[RN Hours]], Table39[[#This Row],[RN Admin Hours]], Table39[[#This Row],[RN DON Hours]])</f>
        <v>17.392222222222223</v>
      </c>
      <c r="J349" s="3">
        <f t="shared" si="18"/>
        <v>0</v>
      </c>
      <c r="K349" s="4">
        <f>Table39[[#This Row],[RN Hours Contract (W/ Admin, DON)]]/Table39[[#This Row],[RN Hours (w/ Admin, DON)]]</f>
        <v>0</v>
      </c>
      <c r="L349" s="3">
        <v>3.972777777777778</v>
      </c>
      <c r="M349" s="3">
        <v>0</v>
      </c>
      <c r="N349" s="4">
        <f>Table39[[#This Row],[RN Hours Contract]]/Table39[[#This Row],[RN Hours]]</f>
        <v>0</v>
      </c>
      <c r="O349" s="3">
        <v>7.7305555555555543</v>
      </c>
      <c r="P349" s="3">
        <v>0</v>
      </c>
      <c r="Q349" s="4">
        <f>Table39[[#This Row],[RN Admin Hours Contract]]/Table39[[#This Row],[RN Admin Hours]]</f>
        <v>0</v>
      </c>
      <c r="R349" s="3">
        <v>5.6888888888888891</v>
      </c>
      <c r="S349" s="3">
        <v>0</v>
      </c>
      <c r="T349" s="4">
        <f>Table39[[#This Row],[RN DON Hours Contract]]/Table39[[#This Row],[RN DON Hours]]</f>
        <v>0</v>
      </c>
      <c r="U349" s="3">
        <f>SUM(Table39[[#This Row],[LPN Hours]], Table39[[#This Row],[LPN Admin Hours]])</f>
        <v>80.99166666666666</v>
      </c>
      <c r="V349" s="3">
        <f>Table39[[#This Row],[LPN Hours Contract]]+Table39[[#This Row],[LPN Admin Hours Contract]]</f>
        <v>7.7561111111111121</v>
      </c>
      <c r="W349" s="4">
        <f t="shared" si="19"/>
        <v>9.5764310457180118E-2</v>
      </c>
      <c r="X349" s="3">
        <v>74.58</v>
      </c>
      <c r="Y349" s="3">
        <v>7.7561111111111121</v>
      </c>
      <c r="Z349" s="4">
        <f>Table39[[#This Row],[LPN Hours Contract]]/Table39[[#This Row],[LPN Hours]]</f>
        <v>0.10399719912994251</v>
      </c>
      <c r="AA349" s="3">
        <v>6.4116666666666671</v>
      </c>
      <c r="AB349" s="3">
        <v>0</v>
      </c>
      <c r="AC349" s="4">
        <f>Table39[[#This Row],[LPN Admin Hours Contract]]/Table39[[#This Row],[LPN Admin Hours]]</f>
        <v>0</v>
      </c>
      <c r="AD349" s="3">
        <f>SUM(Table39[[#This Row],[CNA Hours]], Table39[[#This Row],[NA in Training Hours]], Table39[[#This Row],[Med Aide/Tech Hours]])</f>
        <v>153.93844444444443</v>
      </c>
      <c r="AE349" s="3">
        <f>SUM(Table39[[#This Row],[CNA Hours Contract]], Table39[[#This Row],[NA in Training Hours Contract]], Table39[[#This Row],[Med Aide/Tech Hours Contract]])</f>
        <v>14.15711111111111</v>
      </c>
      <c r="AF349" s="4">
        <f>Table39[[#This Row],[CNA/NA/Med Aide Contract Hours]]/Table39[[#This Row],[Total CNA, NA in Training, Med Aide/Tech Hours]]</f>
        <v>9.1966052808987148E-2</v>
      </c>
      <c r="AG349" s="3">
        <v>153.93844444444443</v>
      </c>
      <c r="AH349" s="3">
        <v>14.15711111111111</v>
      </c>
      <c r="AI349" s="4">
        <f>Table39[[#This Row],[CNA Hours Contract]]/Table39[[#This Row],[CNA Hours]]</f>
        <v>9.1966052808987148E-2</v>
      </c>
      <c r="AJ349" s="3">
        <v>0</v>
      </c>
      <c r="AK349" s="3">
        <v>0</v>
      </c>
      <c r="AL349" s="4">
        <v>0</v>
      </c>
      <c r="AM349" s="3">
        <v>0</v>
      </c>
      <c r="AN349" s="3">
        <v>0</v>
      </c>
      <c r="AO349" s="4">
        <v>0</v>
      </c>
      <c r="AP349" s="1" t="s">
        <v>347</v>
      </c>
      <c r="AQ349" s="1">
        <v>4</v>
      </c>
    </row>
    <row r="350" spans="1:43" x14ac:dyDescent="0.2">
      <c r="A350" s="1" t="s">
        <v>407</v>
      </c>
      <c r="B350" s="1" t="s">
        <v>758</v>
      </c>
      <c r="C350" s="1" t="s">
        <v>933</v>
      </c>
      <c r="D350" s="1" t="s">
        <v>1066</v>
      </c>
      <c r="E350" s="3">
        <v>80.7</v>
      </c>
      <c r="F350" s="3">
        <f t="shared" si="17"/>
        <v>382.42777777777781</v>
      </c>
      <c r="G350" s="3">
        <f>SUM(Table39[[#This Row],[RN Hours Contract (W/ Admin, DON)]], Table39[[#This Row],[LPN Contract Hours (w/ Admin)]], Table39[[#This Row],[CNA/NA/Med Aide Contract Hours]])</f>
        <v>61.640444444444412</v>
      </c>
      <c r="H350" s="4">
        <f>Table39[[#This Row],[Total Contract Hours]]/Table39[[#This Row],[Total Hours Nurse Staffing]]</f>
        <v>0.16118192251260213</v>
      </c>
      <c r="I350" s="3">
        <f>SUM(Table39[[#This Row],[RN Hours]], Table39[[#This Row],[RN Admin Hours]], Table39[[#This Row],[RN DON Hours]])</f>
        <v>33.742444444444445</v>
      </c>
      <c r="J350" s="3">
        <f t="shared" si="18"/>
        <v>1.2655555555555555</v>
      </c>
      <c r="K350" s="4">
        <f>Table39[[#This Row],[RN Hours Contract (W/ Admin, DON)]]/Table39[[#This Row],[RN Hours (w/ Admin, DON)]]</f>
        <v>3.7506338867631273E-2</v>
      </c>
      <c r="L350" s="3">
        <v>30.009111111111114</v>
      </c>
      <c r="M350" s="3">
        <v>1.2655555555555555</v>
      </c>
      <c r="N350" s="4">
        <f>Table39[[#This Row],[RN Hours Contract]]/Table39[[#This Row],[RN Hours]]</f>
        <v>4.2172377278011861E-2</v>
      </c>
      <c r="O350" s="3">
        <v>0</v>
      </c>
      <c r="P350" s="3">
        <v>0</v>
      </c>
      <c r="Q350" s="4">
        <v>0</v>
      </c>
      <c r="R350" s="3">
        <v>3.7333333333333334</v>
      </c>
      <c r="S350" s="3">
        <v>0</v>
      </c>
      <c r="T350" s="4">
        <f>Table39[[#This Row],[RN DON Hours Contract]]/Table39[[#This Row],[RN DON Hours]]</f>
        <v>0</v>
      </c>
      <c r="U350" s="3">
        <f>SUM(Table39[[#This Row],[LPN Hours]], Table39[[#This Row],[LPN Admin Hours]])</f>
        <v>81.900222222222226</v>
      </c>
      <c r="V350" s="3">
        <f>Table39[[#This Row],[LPN Hours Contract]]+Table39[[#This Row],[LPN Admin Hours Contract]]</f>
        <v>7.0872222222222216</v>
      </c>
      <c r="W350" s="4">
        <f t="shared" si="19"/>
        <v>8.6534835070315896E-2</v>
      </c>
      <c r="X350" s="3">
        <v>81.900222222222226</v>
      </c>
      <c r="Y350" s="3">
        <v>7.0872222222222216</v>
      </c>
      <c r="Z350" s="4">
        <f>Table39[[#This Row],[LPN Hours Contract]]/Table39[[#This Row],[LPN Hours]]</f>
        <v>8.6534835070315896E-2</v>
      </c>
      <c r="AA350" s="3">
        <v>0</v>
      </c>
      <c r="AB350" s="3">
        <v>0</v>
      </c>
      <c r="AC350" s="4">
        <v>0</v>
      </c>
      <c r="AD350" s="3">
        <f>SUM(Table39[[#This Row],[CNA Hours]], Table39[[#This Row],[NA in Training Hours]], Table39[[#This Row],[Med Aide/Tech Hours]])</f>
        <v>266.78511111111112</v>
      </c>
      <c r="AE350" s="3">
        <f>SUM(Table39[[#This Row],[CNA Hours Contract]], Table39[[#This Row],[NA in Training Hours Contract]], Table39[[#This Row],[Med Aide/Tech Hours Contract]])</f>
        <v>53.287666666666638</v>
      </c>
      <c r="AF350" s="4">
        <f>Table39[[#This Row],[CNA/NA/Med Aide Contract Hours]]/Table39[[#This Row],[Total CNA, NA in Training, Med Aide/Tech Hours]]</f>
        <v>0.19974003213572628</v>
      </c>
      <c r="AG350" s="3">
        <v>264.76288888888888</v>
      </c>
      <c r="AH350" s="3">
        <v>51.26544444444442</v>
      </c>
      <c r="AI350" s="4">
        <f>Table39[[#This Row],[CNA Hours Contract]]/Table39[[#This Row],[CNA Hours]]</f>
        <v>0.19362775749874303</v>
      </c>
      <c r="AJ350" s="3">
        <v>0</v>
      </c>
      <c r="AK350" s="3">
        <v>0</v>
      </c>
      <c r="AL350" s="4">
        <v>0</v>
      </c>
      <c r="AM350" s="3">
        <v>2.0222222222222221</v>
      </c>
      <c r="AN350" s="3">
        <v>2.0222222222222221</v>
      </c>
      <c r="AO350" s="4">
        <f>Table39[[#This Row],[Med Aide/Tech Hours Contract]]/Table39[[#This Row],[Med Aide/Tech Hours]]</f>
        <v>1</v>
      </c>
      <c r="AP350" s="1" t="s">
        <v>348</v>
      </c>
      <c r="AQ350" s="1">
        <v>4</v>
      </c>
    </row>
    <row r="351" spans="1:43" x14ac:dyDescent="0.2">
      <c r="A351" s="1" t="s">
        <v>407</v>
      </c>
      <c r="B351" s="1" t="s">
        <v>759</v>
      </c>
      <c r="C351" s="1" t="s">
        <v>911</v>
      </c>
      <c r="D351" s="1" t="s">
        <v>1063</v>
      </c>
      <c r="E351" s="3">
        <v>63.944444444444443</v>
      </c>
      <c r="F351" s="3">
        <f t="shared" si="17"/>
        <v>228.38899999999998</v>
      </c>
      <c r="G351" s="3">
        <f>SUM(Table39[[#This Row],[RN Hours Contract (W/ Admin, DON)]], Table39[[#This Row],[LPN Contract Hours (w/ Admin)]], Table39[[#This Row],[CNA/NA/Med Aide Contract Hours]])</f>
        <v>47.511555555555553</v>
      </c>
      <c r="H351" s="4">
        <f>Table39[[#This Row],[Total Contract Hours]]/Table39[[#This Row],[Total Hours Nurse Staffing]]</f>
        <v>0.20802908877203174</v>
      </c>
      <c r="I351" s="3">
        <f>SUM(Table39[[#This Row],[RN Hours]], Table39[[#This Row],[RN Admin Hours]], Table39[[#This Row],[RN DON Hours]])</f>
        <v>31.74422222222222</v>
      </c>
      <c r="J351" s="3">
        <f t="shared" si="18"/>
        <v>3.6164444444444452</v>
      </c>
      <c r="K351" s="4">
        <f>Table39[[#This Row],[RN Hours Contract (W/ Admin, DON)]]/Table39[[#This Row],[RN Hours (w/ Admin, DON)]]</f>
        <v>0.11392449369614072</v>
      </c>
      <c r="L351" s="3">
        <v>14.769222222222222</v>
      </c>
      <c r="M351" s="3">
        <v>2.5358888888888895</v>
      </c>
      <c r="N351" s="4">
        <f>Table39[[#This Row],[RN Hours Contract]]/Table39[[#This Row],[RN Hours]]</f>
        <v>0.17170090954913753</v>
      </c>
      <c r="O351" s="3">
        <v>11.627777777777778</v>
      </c>
      <c r="P351" s="3">
        <v>0</v>
      </c>
      <c r="Q351" s="4">
        <f>Table39[[#This Row],[RN Admin Hours Contract]]/Table39[[#This Row],[RN Admin Hours]]</f>
        <v>0</v>
      </c>
      <c r="R351" s="3">
        <v>5.3472222222222223</v>
      </c>
      <c r="S351" s="3">
        <v>1.0805555555555555</v>
      </c>
      <c r="T351" s="4">
        <f>Table39[[#This Row],[RN DON Hours Contract]]/Table39[[#This Row],[RN DON Hours]]</f>
        <v>0.20207792207792205</v>
      </c>
      <c r="U351" s="3">
        <f>SUM(Table39[[#This Row],[LPN Hours]], Table39[[#This Row],[LPN Admin Hours]])</f>
        <v>62.603666666666662</v>
      </c>
      <c r="V351" s="3">
        <f>Table39[[#This Row],[LPN Hours Contract]]+Table39[[#This Row],[LPN Admin Hours Contract]]</f>
        <v>26.611999999999998</v>
      </c>
      <c r="W351" s="4">
        <f t="shared" si="19"/>
        <v>0.42508692249122787</v>
      </c>
      <c r="X351" s="3">
        <v>57.364777777777775</v>
      </c>
      <c r="Y351" s="3">
        <v>26.611999999999998</v>
      </c>
      <c r="Z351" s="4">
        <f>Table39[[#This Row],[LPN Hours Contract]]/Table39[[#This Row],[LPN Hours]]</f>
        <v>0.46390836033725691</v>
      </c>
      <c r="AA351" s="3">
        <v>5.2388888888888889</v>
      </c>
      <c r="AB351" s="3">
        <v>0</v>
      </c>
      <c r="AC351" s="4">
        <f>Table39[[#This Row],[LPN Admin Hours Contract]]/Table39[[#This Row],[LPN Admin Hours]]</f>
        <v>0</v>
      </c>
      <c r="AD351" s="3">
        <f>SUM(Table39[[#This Row],[CNA Hours]], Table39[[#This Row],[NA in Training Hours]], Table39[[#This Row],[Med Aide/Tech Hours]])</f>
        <v>134.04111111111109</v>
      </c>
      <c r="AE351" s="3">
        <f>SUM(Table39[[#This Row],[CNA Hours Contract]], Table39[[#This Row],[NA in Training Hours Contract]], Table39[[#This Row],[Med Aide/Tech Hours Contract]])</f>
        <v>17.283111111111111</v>
      </c>
      <c r="AF351" s="4">
        <f>Table39[[#This Row],[CNA/NA/Med Aide Contract Hours]]/Table39[[#This Row],[Total CNA, NA in Training, Med Aide/Tech Hours]]</f>
        <v>0.12893888276399448</v>
      </c>
      <c r="AG351" s="3">
        <v>97.571999999999989</v>
      </c>
      <c r="AH351" s="3">
        <v>17.249777777777776</v>
      </c>
      <c r="AI351" s="4">
        <f>Table39[[#This Row],[CNA Hours Contract]]/Table39[[#This Row],[CNA Hours]]</f>
        <v>0.17679024492454576</v>
      </c>
      <c r="AJ351" s="3">
        <v>36.469111111111111</v>
      </c>
      <c r="AK351" s="3">
        <v>3.3333333333333333E-2</v>
      </c>
      <c r="AL351" s="4">
        <f>Table39[[#This Row],[NA in Training Hours Contract]]/Table39[[#This Row],[NA in Training Hours]]</f>
        <v>9.1401551388998906E-4</v>
      </c>
      <c r="AM351" s="3">
        <v>0</v>
      </c>
      <c r="AN351" s="3">
        <v>0</v>
      </c>
      <c r="AO351" s="4">
        <v>0</v>
      </c>
      <c r="AP351" s="1" t="s">
        <v>349</v>
      </c>
      <c r="AQ351" s="1">
        <v>4</v>
      </c>
    </row>
    <row r="352" spans="1:43" x14ac:dyDescent="0.2">
      <c r="A352" s="1" t="s">
        <v>407</v>
      </c>
      <c r="B352" s="1" t="s">
        <v>760</v>
      </c>
      <c r="C352" s="1" t="s">
        <v>820</v>
      </c>
      <c r="D352" s="1" t="s">
        <v>1073</v>
      </c>
      <c r="E352" s="3">
        <v>4.666666666666667</v>
      </c>
      <c r="F352" s="3">
        <f t="shared" si="17"/>
        <v>32.823666666666668</v>
      </c>
      <c r="G352" s="3">
        <f>SUM(Table39[[#This Row],[RN Hours Contract (W/ Admin, DON)]], Table39[[#This Row],[LPN Contract Hours (w/ Admin)]], Table39[[#This Row],[CNA/NA/Med Aide Contract Hours]])</f>
        <v>0</v>
      </c>
      <c r="H352" s="4">
        <f>Table39[[#This Row],[Total Contract Hours]]/Table39[[#This Row],[Total Hours Nurse Staffing]]</f>
        <v>0</v>
      </c>
      <c r="I352" s="3">
        <f>SUM(Table39[[#This Row],[RN Hours]], Table39[[#This Row],[RN Admin Hours]], Table39[[#This Row],[RN DON Hours]])</f>
        <v>8.9174444444444489</v>
      </c>
      <c r="J352" s="3">
        <f t="shared" si="18"/>
        <v>0</v>
      </c>
      <c r="K352" s="4">
        <f>Table39[[#This Row],[RN Hours Contract (W/ Admin, DON)]]/Table39[[#This Row],[RN Hours (w/ Admin, DON)]]</f>
        <v>0</v>
      </c>
      <c r="L352" s="3">
        <v>5.5063333333333331</v>
      </c>
      <c r="M352" s="3">
        <v>0</v>
      </c>
      <c r="N352" s="4">
        <f>Table39[[#This Row],[RN Hours Contract]]/Table39[[#This Row],[RN Hours]]</f>
        <v>0</v>
      </c>
      <c r="O352" s="3">
        <v>2.2211111111111141</v>
      </c>
      <c r="P352" s="3">
        <v>0</v>
      </c>
      <c r="Q352" s="4">
        <f>Table39[[#This Row],[RN Admin Hours Contract]]/Table39[[#This Row],[RN Admin Hours]]</f>
        <v>0</v>
      </c>
      <c r="R352" s="3">
        <v>1.1900000000000013</v>
      </c>
      <c r="S352" s="3">
        <v>0</v>
      </c>
      <c r="T352" s="4">
        <f>Table39[[#This Row],[RN DON Hours Contract]]/Table39[[#This Row],[RN DON Hours]]</f>
        <v>0</v>
      </c>
      <c r="U352" s="3">
        <f>SUM(Table39[[#This Row],[LPN Hours]], Table39[[#This Row],[LPN Admin Hours]])</f>
        <v>2.4782222222222221</v>
      </c>
      <c r="V352" s="3">
        <f>Table39[[#This Row],[LPN Hours Contract]]+Table39[[#This Row],[LPN Admin Hours Contract]]</f>
        <v>0</v>
      </c>
      <c r="W352" s="4">
        <f t="shared" si="19"/>
        <v>0</v>
      </c>
      <c r="X352" s="3">
        <v>2.4782222222222221</v>
      </c>
      <c r="Y352" s="3">
        <v>0</v>
      </c>
      <c r="Z352" s="4">
        <f>Table39[[#This Row],[LPN Hours Contract]]/Table39[[#This Row],[LPN Hours]]</f>
        <v>0</v>
      </c>
      <c r="AA352" s="3">
        <v>0</v>
      </c>
      <c r="AB352" s="3">
        <v>0</v>
      </c>
      <c r="AC352" s="4">
        <v>0</v>
      </c>
      <c r="AD352" s="3">
        <f>SUM(Table39[[#This Row],[CNA Hours]], Table39[[#This Row],[NA in Training Hours]], Table39[[#This Row],[Med Aide/Tech Hours]])</f>
        <v>21.428000000000001</v>
      </c>
      <c r="AE352" s="3">
        <f>SUM(Table39[[#This Row],[CNA Hours Contract]], Table39[[#This Row],[NA in Training Hours Contract]], Table39[[#This Row],[Med Aide/Tech Hours Contract]])</f>
        <v>0</v>
      </c>
      <c r="AF352" s="4">
        <f>Table39[[#This Row],[CNA/NA/Med Aide Contract Hours]]/Table39[[#This Row],[Total CNA, NA in Training, Med Aide/Tech Hours]]</f>
        <v>0</v>
      </c>
      <c r="AG352" s="3">
        <v>19.731888888888889</v>
      </c>
      <c r="AH352" s="3">
        <v>0</v>
      </c>
      <c r="AI352" s="4">
        <f>Table39[[#This Row],[CNA Hours Contract]]/Table39[[#This Row],[CNA Hours]]</f>
        <v>0</v>
      </c>
      <c r="AJ352" s="3">
        <v>0</v>
      </c>
      <c r="AK352" s="3">
        <v>0</v>
      </c>
      <c r="AL352" s="4">
        <v>0</v>
      </c>
      <c r="AM352" s="3">
        <v>1.6961111111111109</v>
      </c>
      <c r="AN352" s="3">
        <v>0</v>
      </c>
      <c r="AO352" s="4">
        <f>Table39[[#This Row],[Med Aide/Tech Hours Contract]]/Table39[[#This Row],[Med Aide/Tech Hours]]</f>
        <v>0</v>
      </c>
      <c r="AP352" s="1" t="s">
        <v>350</v>
      </c>
      <c r="AQ352" s="1">
        <v>4</v>
      </c>
    </row>
    <row r="353" spans="1:43" x14ac:dyDescent="0.2">
      <c r="A353" s="1" t="s">
        <v>407</v>
      </c>
      <c r="B353" s="1" t="s">
        <v>761</v>
      </c>
      <c r="C353" s="1" t="s">
        <v>880</v>
      </c>
      <c r="D353" s="1" t="s">
        <v>1047</v>
      </c>
      <c r="E353" s="3">
        <v>70.011111111111106</v>
      </c>
      <c r="F353" s="3">
        <f t="shared" si="17"/>
        <v>663.14788888888893</v>
      </c>
      <c r="G353" s="3">
        <f>SUM(Table39[[#This Row],[RN Hours Contract (W/ Admin, DON)]], Table39[[#This Row],[LPN Contract Hours (w/ Admin)]], Table39[[#This Row],[CNA/NA/Med Aide Contract Hours]])</f>
        <v>136.39166666666665</v>
      </c>
      <c r="H353" s="4">
        <f>Table39[[#This Row],[Total Contract Hours]]/Table39[[#This Row],[Total Hours Nurse Staffing]]</f>
        <v>0.2056730767780808</v>
      </c>
      <c r="I353" s="3">
        <f>SUM(Table39[[#This Row],[RN Hours]], Table39[[#This Row],[RN Admin Hours]], Table39[[#This Row],[RN DON Hours]])</f>
        <v>126.6801111111111</v>
      </c>
      <c r="J353" s="3">
        <f t="shared" si="18"/>
        <v>19.777777777777779</v>
      </c>
      <c r="K353" s="4">
        <f>Table39[[#This Row],[RN Hours Contract (W/ Admin, DON)]]/Table39[[#This Row],[RN Hours (w/ Admin, DON)]]</f>
        <v>0.15612377984442005</v>
      </c>
      <c r="L353" s="3">
        <v>91.904777777777781</v>
      </c>
      <c r="M353" s="3">
        <v>7.9</v>
      </c>
      <c r="N353" s="4">
        <f>Table39[[#This Row],[RN Hours Contract]]/Table39[[#This Row],[RN Hours]]</f>
        <v>8.5958534376764359E-2</v>
      </c>
      <c r="O353" s="3">
        <v>34.775333333333329</v>
      </c>
      <c r="P353" s="3">
        <v>11.877777777777778</v>
      </c>
      <c r="Q353" s="4">
        <f>Table39[[#This Row],[RN Admin Hours Contract]]/Table39[[#This Row],[RN Admin Hours]]</f>
        <v>0.34155755356606543</v>
      </c>
      <c r="R353" s="3">
        <v>0</v>
      </c>
      <c r="S353" s="3">
        <v>0</v>
      </c>
      <c r="T353" s="4">
        <v>0</v>
      </c>
      <c r="U353" s="3">
        <f>SUM(Table39[[#This Row],[LPN Hours]], Table39[[#This Row],[LPN Admin Hours]])</f>
        <v>250.00177777777779</v>
      </c>
      <c r="V353" s="3">
        <f>Table39[[#This Row],[LPN Hours Contract]]+Table39[[#This Row],[LPN Admin Hours Contract]]</f>
        <v>68.224999999999994</v>
      </c>
      <c r="W353" s="4">
        <f t="shared" si="19"/>
        <v>0.27289805939157763</v>
      </c>
      <c r="X353" s="3">
        <v>244.69900000000001</v>
      </c>
      <c r="Y353" s="3">
        <v>68.224999999999994</v>
      </c>
      <c r="Z353" s="4">
        <f>Table39[[#This Row],[LPN Hours Contract]]/Table39[[#This Row],[LPN Hours]]</f>
        <v>0.27881192812394001</v>
      </c>
      <c r="AA353" s="3">
        <v>5.302777777777778</v>
      </c>
      <c r="AB353" s="3">
        <v>0</v>
      </c>
      <c r="AC353" s="4">
        <f>Table39[[#This Row],[LPN Admin Hours Contract]]/Table39[[#This Row],[LPN Admin Hours]]</f>
        <v>0</v>
      </c>
      <c r="AD353" s="3">
        <f>SUM(Table39[[#This Row],[CNA Hours]], Table39[[#This Row],[NA in Training Hours]], Table39[[#This Row],[Med Aide/Tech Hours]])</f>
        <v>286.46600000000001</v>
      </c>
      <c r="AE353" s="3">
        <f>SUM(Table39[[#This Row],[CNA Hours Contract]], Table39[[#This Row],[NA in Training Hours Contract]], Table39[[#This Row],[Med Aide/Tech Hours Contract]])</f>
        <v>48.388888888888886</v>
      </c>
      <c r="AF353" s="4">
        <f>Table39[[#This Row],[CNA/NA/Med Aide Contract Hours]]/Table39[[#This Row],[Total CNA, NA in Training, Med Aide/Tech Hours]]</f>
        <v>0.16891669129631051</v>
      </c>
      <c r="AG353" s="3">
        <v>286.46600000000001</v>
      </c>
      <c r="AH353" s="3">
        <v>48.388888888888886</v>
      </c>
      <c r="AI353" s="4">
        <f>Table39[[#This Row],[CNA Hours Contract]]/Table39[[#This Row],[CNA Hours]]</f>
        <v>0.16891669129631051</v>
      </c>
      <c r="AJ353" s="3">
        <v>0</v>
      </c>
      <c r="AK353" s="3">
        <v>0</v>
      </c>
      <c r="AL353" s="4">
        <v>0</v>
      </c>
      <c r="AM353" s="3">
        <v>0</v>
      </c>
      <c r="AN353" s="3">
        <v>0</v>
      </c>
      <c r="AO353" s="4">
        <v>0</v>
      </c>
      <c r="AP353" s="1" t="s">
        <v>351</v>
      </c>
      <c r="AQ353" s="1">
        <v>4</v>
      </c>
    </row>
    <row r="354" spans="1:43" x14ac:dyDescent="0.2">
      <c r="A354" s="1" t="s">
        <v>407</v>
      </c>
      <c r="B354" s="1" t="s">
        <v>762</v>
      </c>
      <c r="C354" s="1" t="s">
        <v>827</v>
      </c>
      <c r="D354" s="1" t="s">
        <v>1088</v>
      </c>
      <c r="E354" s="3">
        <v>43.755555555555553</v>
      </c>
      <c r="F354" s="3">
        <f t="shared" si="17"/>
        <v>182.74677777777779</v>
      </c>
      <c r="G354" s="3">
        <f>SUM(Table39[[#This Row],[RN Hours Contract (W/ Admin, DON)]], Table39[[#This Row],[LPN Contract Hours (w/ Admin)]], Table39[[#This Row],[CNA/NA/Med Aide Contract Hours]])</f>
        <v>6.4690000000000003</v>
      </c>
      <c r="H354" s="4">
        <f>Table39[[#This Row],[Total Contract Hours]]/Table39[[#This Row],[Total Hours Nurse Staffing]]</f>
        <v>3.5398708960364705E-2</v>
      </c>
      <c r="I354" s="3">
        <f>SUM(Table39[[#This Row],[RN Hours]], Table39[[#This Row],[RN Admin Hours]], Table39[[#This Row],[RN DON Hours]])</f>
        <v>29.855555555555558</v>
      </c>
      <c r="J354" s="3">
        <f t="shared" si="18"/>
        <v>0</v>
      </c>
      <c r="K354" s="4">
        <f>Table39[[#This Row],[RN Hours Contract (W/ Admin, DON)]]/Table39[[#This Row],[RN Hours (w/ Admin, DON)]]</f>
        <v>0</v>
      </c>
      <c r="L354" s="3">
        <v>16.416666666666668</v>
      </c>
      <c r="M354" s="3">
        <v>0</v>
      </c>
      <c r="N354" s="4">
        <f>Table39[[#This Row],[RN Hours Contract]]/Table39[[#This Row],[RN Hours]]</f>
        <v>0</v>
      </c>
      <c r="O354" s="3">
        <v>8.1055555555555561</v>
      </c>
      <c r="P354" s="3">
        <v>0</v>
      </c>
      <c r="Q354" s="4">
        <f>Table39[[#This Row],[RN Admin Hours Contract]]/Table39[[#This Row],[RN Admin Hours]]</f>
        <v>0</v>
      </c>
      <c r="R354" s="3">
        <v>5.333333333333333</v>
      </c>
      <c r="S354" s="3">
        <v>0</v>
      </c>
      <c r="T354" s="4">
        <f>Table39[[#This Row],[RN DON Hours Contract]]/Table39[[#This Row],[RN DON Hours]]</f>
        <v>0</v>
      </c>
      <c r="U354" s="3">
        <f>SUM(Table39[[#This Row],[LPN Hours]], Table39[[#This Row],[LPN Admin Hours]])</f>
        <v>51.263111111111115</v>
      </c>
      <c r="V354" s="3">
        <f>Table39[[#This Row],[LPN Hours Contract]]+Table39[[#This Row],[LPN Admin Hours Contract]]</f>
        <v>1.5825555555555557</v>
      </c>
      <c r="W354" s="4">
        <f t="shared" si="19"/>
        <v>3.0871235109500444E-2</v>
      </c>
      <c r="X354" s="3">
        <v>46.627000000000002</v>
      </c>
      <c r="Y354" s="3">
        <v>1.5825555555555557</v>
      </c>
      <c r="Z354" s="4">
        <f>Table39[[#This Row],[LPN Hours Contract]]/Table39[[#This Row],[LPN Hours]]</f>
        <v>3.3940754403147436E-2</v>
      </c>
      <c r="AA354" s="3">
        <v>4.6361111111111111</v>
      </c>
      <c r="AB354" s="3">
        <v>0</v>
      </c>
      <c r="AC354" s="4">
        <f>Table39[[#This Row],[LPN Admin Hours Contract]]/Table39[[#This Row],[LPN Admin Hours]]</f>
        <v>0</v>
      </c>
      <c r="AD354" s="3">
        <f>SUM(Table39[[#This Row],[CNA Hours]], Table39[[#This Row],[NA in Training Hours]], Table39[[#This Row],[Med Aide/Tech Hours]])</f>
        <v>101.62811111111112</v>
      </c>
      <c r="AE354" s="3">
        <f>SUM(Table39[[#This Row],[CNA Hours Contract]], Table39[[#This Row],[NA in Training Hours Contract]], Table39[[#This Row],[Med Aide/Tech Hours Contract]])</f>
        <v>4.8864444444444448</v>
      </c>
      <c r="AF354" s="4">
        <f>Table39[[#This Row],[CNA/NA/Med Aide Contract Hours]]/Table39[[#This Row],[Total CNA, NA in Training, Med Aide/Tech Hours]]</f>
        <v>4.8081622210827492E-2</v>
      </c>
      <c r="AG354" s="3">
        <v>97.51700000000001</v>
      </c>
      <c r="AH354" s="3">
        <v>4.6308888888888893</v>
      </c>
      <c r="AI354" s="4">
        <f>Table39[[#This Row],[CNA Hours Contract]]/Table39[[#This Row],[CNA Hours]]</f>
        <v>4.7488016334473873E-2</v>
      </c>
      <c r="AJ354" s="3">
        <v>4.1111111111111107</v>
      </c>
      <c r="AK354" s="3">
        <v>0.25555555555555554</v>
      </c>
      <c r="AL354" s="4">
        <f>Table39[[#This Row],[NA in Training Hours Contract]]/Table39[[#This Row],[NA in Training Hours]]</f>
        <v>6.2162162162162166E-2</v>
      </c>
      <c r="AM354" s="3">
        <v>0</v>
      </c>
      <c r="AN354" s="3">
        <v>0</v>
      </c>
      <c r="AO354" s="4">
        <v>0</v>
      </c>
      <c r="AP354" s="1" t="s">
        <v>352</v>
      </c>
      <c r="AQ354" s="1">
        <v>4</v>
      </c>
    </row>
    <row r="355" spans="1:43" x14ac:dyDescent="0.2">
      <c r="A355" s="1" t="s">
        <v>407</v>
      </c>
      <c r="B355" s="1" t="s">
        <v>763</v>
      </c>
      <c r="C355" s="1" t="s">
        <v>830</v>
      </c>
      <c r="D355" s="1" t="s">
        <v>1065</v>
      </c>
      <c r="E355" s="3">
        <v>47.922222222222224</v>
      </c>
      <c r="F355" s="3">
        <f t="shared" si="17"/>
        <v>188.72277777777776</v>
      </c>
      <c r="G355" s="3">
        <f>SUM(Table39[[#This Row],[RN Hours Contract (W/ Admin, DON)]], Table39[[#This Row],[LPN Contract Hours (w/ Admin)]], Table39[[#This Row],[CNA/NA/Med Aide Contract Hours]])</f>
        <v>0.22222222222222221</v>
      </c>
      <c r="H355" s="4">
        <f>Table39[[#This Row],[Total Contract Hours]]/Table39[[#This Row],[Total Hours Nurse Staffing]]</f>
        <v>1.1775061009534856E-3</v>
      </c>
      <c r="I355" s="3">
        <f>SUM(Table39[[#This Row],[RN Hours]], Table39[[#This Row],[RN Admin Hours]], Table39[[#This Row],[RN DON Hours]])</f>
        <v>52.32555555555556</v>
      </c>
      <c r="J355" s="3">
        <f t="shared" si="18"/>
        <v>0.22222222222222221</v>
      </c>
      <c r="K355" s="4">
        <f>Table39[[#This Row],[RN Hours Contract (W/ Admin, DON)]]/Table39[[#This Row],[RN Hours (w/ Admin, DON)]]</f>
        <v>4.2469156774892231E-3</v>
      </c>
      <c r="L355" s="3">
        <v>40.714444444444446</v>
      </c>
      <c r="M355" s="3">
        <v>0.22222222222222221</v>
      </c>
      <c r="N355" s="4">
        <f>Table39[[#This Row],[RN Hours Contract]]/Table39[[#This Row],[RN Hours]]</f>
        <v>5.4580683895969215E-3</v>
      </c>
      <c r="O355" s="3">
        <v>8.2333333333333325</v>
      </c>
      <c r="P355" s="3">
        <v>0</v>
      </c>
      <c r="Q355" s="4">
        <f>Table39[[#This Row],[RN Admin Hours Contract]]/Table39[[#This Row],[RN Admin Hours]]</f>
        <v>0</v>
      </c>
      <c r="R355" s="3">
        <v>3.3777777777777778</v>
      </c>
      <c r="S355" s="3">
        <v>0</v>
      </c>
      <c r="T355" s="4">
        <f>Table39[[#This Row],[RN DON Hours Contract]]/Table39[[#This Row],[RN DON Hours]]</f>
        <v>0</v>
      </c>
      <c r="U355" s="3">
        <f>SUM(Table39[[#This Row],[LPN Hours]], Table39[[#This Row],[LPN Admin Hours]])</f>
        <v>50.605555555555554</v>
      </c>
      <c r="V355" s="3">
        <f>Table39[[#This Row],[LPN Hours Contract]]+Table39[[#This Row],[LPN Admin Hours Contract]]</f>
        <v>0</v>
      </c>
      <c r="W355" s="4">
        <f t="shared" si="19"/>
        <v>0</v>
      </c>
      <c r="X355" s="3">
        <v>45.491666666666667</v>
      </c>
      <c r="Y355" s="3">
        <v>0</v>
      </c>
      <c r="Z355" s="4">
        <f>Table39[[#This Row],[LPN Hours Contract]]/Table39[[#This Row],[LPN Hours]]</f>
        <v>0</v>
      </c>
      <c r="AA355" s="3">
        <v>5.1138888888888889</v>
      </c>
      <c r="AB355" s="3">
        <v>0</v>
      </c>
      <c r="AC355" s="4">
        <f>Table39[[#This Row],[LPN Admin Hours Contract]]/Table39[[#This Row],[LPN Admin Hours]]</f>
        <v>0</v>
      </c>
      <c r="AD355" s="3">
        <f>SUM(Table39[[#This Row],[CNA Hours]], Table39[[#This Row],[NA in Training Hours]], Table39[[#This Row],[Med Aide/Tech Hours]])</f>
        <v>85.791666666666671</v>
      </c>
      <c r="AE355" s="3">
        <f>SUM(Table39[[#This Row],[CNA Hours Contract]], Table39[[#This Row],[NA in Training Hours Contract]], Table39[[#This Row],[Med Aide/Tech Hours Contract]])</f>
        <v>0</v>
      </c>
      <c r="AF355" s="4">
        <f>Table39[[#This Row],[CNA/NA/Med Aide Contract Hours]]/Table39[[#This Row],[Total CNA, NA in Training, Med Aide/Tech Hours]]</f>
        <v>0</v>
      </c>
      <c r="AG355" s="3">
        <v>85.791666666666671</v>
      </c>
      <c r="AH355" s="3">
        <v>0</v>
      </c>
      <c r="AI355" s="4">
        <f>Table39[[#This Row],[CNA Hours Contract]]/Table39[[#This Row],[CNA Hours]]</f>
        <v>0</v>
      </c>
      <c r="AJ355" s="3">
        <v>0</v>
      </c>
      <c r="AK355" s="3">
        <v>0</v>
      </c>
      <c r="AL355" s="4">
        <v>0</v>
      </c>
      <c r="AM355" s="3">
        <v>0</v>
      </c>
      <c r="AN355" s="3">
        <v>0</v>
      </c>
      <c r="AO355" s="4">
        <v>0</v>
      </c>
      <c r="AP355" s="1" t="s">
        <v>353</v>
      </c>
      <c r="AQ355" s="1">
        <v>4</v>
      </c>
    </row>
    <row r="356" spans="1:43" x14ac:dyDescent="0.2">
      <c r="A356" s="1" t="s">
        <v>407</v>
      </c>
      <c r="B356" s="1" t="s">
        <v>764</v>
      </c>
      <c r="C356" s="1" t="s">
        <v>1001</v>
      </c>
      <c r="D356" s="1" t="s">
        <v>1056</v>
      </c>
      <c r="E356" s="3">
        <v>68.87777777777778</v>
      </c>
      <c r="F356" s="3">
        <f t="shared" si="17"/>
        <v>343.84100000000001</v>
      </c>
      <c r="G356" s="3">
        <f>SUM(Table39[[#This Row],[RN Hours Contract (W/ Admin, DON)]], Table39[[#This Row],[LPN Contract Hours (w/ Admin)]], Table39[[#This Row],[CNA/NA/Med Aide Contract Hours]])</f>
        <v>0</v>
      </c>
      <c r="H356" s="4">
        <f>Table39[[#This Row],[Total Contract Hours]]/Table39[[#This Row],[Total Hours Nurse Staffing]]</f>
        <v>0</v>
      </c>
      <c r="I356" s="3">
        <f>SUM(Table39[[#This Row],[RN Hours]], Table39[[#This Row],[RN Admin Hours]], Table39[[#This Row],[RN DON Hours]])</f>
        <v>54.95077777777778</v>
      </c>
      <c r="J356" s="3">
        <f t="shared" si="18"/>
        <v>0</v>
      </c>
      <c r="K356" s="4">
        <f>Table39[[#This Row],[RN Hours Contract (W/ Admin, DON)]]/Table39[[#This Row],[RN Hours (w/ Admin, DON)]]</f>
        <v>0</v>
      </c>
      <c r="L356" s="3">
        <v>39.145888888888891</v>
      </c>
      <c r="M356" s="3">
        <v>0</v>
      </c>
      <c r="N356" s="4">
        <f>Table39[[#This Row],[RN Hours Contract]]/Table39[[#This Row],[RN Hours]]</f>
        <v>0</v>
      </c>
      <c r="O356" s="3">
        <v>10.817666666666671</v>
      </c>
      <c r="P356" s="3">
        <v>0</v>
      </c>
      <c r="Q356" s="4">
        <f>Table39[[#This Row],[RN Admin Hours Contract]]/Table39[[#This Row],[RN Admin Hours]]</f>
        <v>0</v>
      </c>
      <c r="R356" s="3">
        <v>4.9872222222222229</v>
      </c>
      <c r="S356" s="3">
        <v>0</v>
      </c>
      <c r="T356" s="4">
        <f>Table39[[#This Row],[RN DON Hours Contract]]/Table39[[#This Row],[RN DON Hours]]</f>
        <v>0</v>
      </c>
      <c r="U356" s="3">
        <f>SUM(Table39[[#This Row],[LPN Hours]], Table39[[#This Row],[LPN Admin Hours]])</f>
        <v>69.184777777777782</v>
      </c>
      <c r="V356" s="3">
        <f>Table39[[#This Row],[LPN Hours Contract]]+Table39[[#This Row],[LPN Admin Hours Contract]]</f>
        <v>0</v>
      </c>
      <c r="W356" s="4">
        <f t="shared" si="19"/>
        <v>0</v>
      </c>
      <c r="X356" s="3">
        <v>69.184777777777782</v>
      </c>
      <c r="Y356" s="3">
        <v>0</v>
      </c>
      <c r="Z356" s="4">
        <f>Table39[[#This Row],[LPN Hours Contract]]/Table39[[#This Row],[LPN Hours]]</f>
        <v>0</v>
      </c>
      <c r="AA356" s="3">
        <v>0</v>
      </c>
      <c r="AB356" s="3">
        <v>0</v>
      </c>
      <c r="AC356" s="4">
        <v>0</v>
      </c>
      <c r="AD356" s="3">
        <f>SUM(Table39[[#This Row],[CNA Hours]], Table39[[#This Row],[NA in Training Hours]], Table39[[#This Row],[Med Aide/Tech Hours]])</f>
        <v>219.70544444444445</v>
      </c>
      <c r="AE356" s="3">
        <f>SUM(Table39[[#This Row],[CNA Hours Contract]], Table39[[#This Row],[NA in Training Hours Contract]], Table39[[#This Row],[Med Aide/Tech Hours Contract]])</f>
        <v>0</v>
      </c>
      <c r="AF356" s="4">
        <f>Table39[[#This Row],[CNA/NA/Med Aide Contract Hours]]/Table39[[#This Row],[Total CNA, NA in Training, Med Aide/Tech Hours]]</f>
        <v>0</v>
      </c>
      <c r="AG356" s="3">
        <v>219.70544444444445</v>
      </c>
      <c r="AH356" s="3">
        <v>0</v>
      </c>
      <c r="AI356" s="4">
        <f>Table39[[#This Row],[CNA Hours Contract]]/Table39[[#This Row],[CNA Hours]]</f>
        <v>0</v>
      </c>
      <c r="AJ356" s="3">
        <v>0</v>
      </c>
      <c r="AK356" s="3">
        <v>0</v>
      </c>
      <c r="AL356" s="4">
        <v>0</v>
      </c>
      <c r="AM356" s="3">
        <v>0</v>
      </c>
      <c r="AN356" s="3">
        <v>0</v>
      </c>
      <c r="AO356" s="4">
        <v>0</v>
      </c>
      <c r="AP356" s="1" t="s">
        <v>354</v>
      </c>
      <c r="AQ356" s="1">
        <v>4</v>
      </c>
    </row>
    <row r="357" spans="1:43" x14ac:dyDescent="0.2">
      <c r="A357" s="1" t="s">
        <v>407</v>
      </c>
      <c r="B357" s="1" t="s">
        <v>765</v>
      </c>
      <c r="C357" s="1" t="s">
        <v>894</v>
      </c>
      <c r="D357" s="1" t="s">
        <v>1051</v>
      </c>
      <c r="E357" s="3">
        <v>33.5</v>
      </c>
      <c r="F357" s="3">
        <f t="shared" si="17"/>
        <v>196.49299999999999</v>
      </c>
      <c r="G357" s="3">
        <f>SUM(Table39[[#This Row],[RN Hours Contract (W/ Admin, DON)]], Table39[[#This Row],[LPN Contract Hours (w/ Admin)]], Table39[[#This Row],[CNA/NA/Med Aide Contract Hours]])</f>
        <v>4.7441111111111107</v>
      </c>
      <c r="H357" s="4">
        <f>Table39[[#This Row],[Total Contract Hours]]/Table39[[#This Row],[Total Hours Nurse Staffing]]</f>
        <v>2.4143919178347885E-2</v>
      </c>
      <c r="I357" s="3">
        <f>SUM(Table39[[#This Row],[RN Hours]], Table39[[#This Row],[RN Admin Hours]], Table39[[#This Row],[RN DON Hours]])</f>
        <v>26.956666666666663</v>
      </c>
      <c r="J357" s="3">
        <f t="shared" si="18"/>
        <v>0</v>
      </c>
      <c r="K357" s="4">
        <f>Table39[[#This Row],[RN Hours Contract (W/ Admin, DON)]]/Table39[[#This Row],[RN Hours (w/ Admin, DON)]]</f>
        <v>0</v>
      </c>
      <c r="L357" s="3">
        <v>9.9244444444444451</v>
      </c>
      <c r="M357" s="3">
        <v>0</v>
      </c>
      <c r="N357" s="4">
        <f>Table39[[#This Row],[RN Hours Contract]]/Table39[[#This Row],[RN Hours]]</f>
        <v>0</v>
      </c>
      <c r="O357" s="3">
        <v>10.609999999999998</v>
      </c>
      <c r="P357" s="3">
        <v>0</v>
      </c>
      <c r="Q357" s="4">
        <f>Table39[[#This Row],[RN Admin Hours Contract]]/Table39[[#This Row],[RN Admin Hours]]</f>
        <v>0</v>
      </c>
      <c r="R357" s="3">
        <v>6.4222222222222225</v>
      </c>
      <c r="S357" s="3">
        <v>0</v>
      </c>
      <c r="T357" s="4">
        <f>Table39[[#This Row],[RN DON Hours Contract]]/Table39[[#This Row],[RN DON Hours]]</f>
        <v>0</v>
      </c>
      <c r="U357" s="3">
        <f>SUM(Table39[[#This Row],[LPN Hours]], Table39[[#This Row],[LPN Admin Hours]])</f>
        <v>54.036333333333339</v>
      </c>
      <c r="V357" s="3">
        <f>Table39[[#This Row],[LPN Hours Contract]]+Table39[[#This Row],[LPN Admin Hours Contract]]</f>
        <v>1.7763333333333333</v>
      </c>
      <c r="W357" s="4">
        <f t="shared" si="19"/>
        <v>3.2872943513315114E-2</v>
      </c>
      <c r="X357" s="3">
        <v>54.036333333333339</v>
      </c>
      <c r="Y357" s="3">
        <v>1.7763333333333333</v>
      </c>
      <c r="Z357" s="4">
        <f>Table39[[#This Row],[LPN Hours Contract]]/Table39[[#This Row],[LPN Hours]]</f>
        <v>3.2872943513315114E-2</v>
      </c>
      <c r="AA357" s="3">
        <v>0</v>
      </c>
      <c r="AB357" s="3">
        <v>0</v>
      </c>
      <c r="AC357" s="4">
        <v>0</v>
      </c>
      <c r="AD357" s="3">
        <f>SUM(Table39[[#This Row],[CNA Hours]], Table39[[#This Row],[NA in Training Hours]], Table39[[#This Row],[Med Aide/Tech Hours]])</f>
        <v>115.49999999999999</v>
      </c>
      <c r="AE357" s="3">
        <f>SUM(Table39[[#This Row],[CNA Hours Contract]], Table39[[#This Row],[NA in Training Hours Contract]], Table39[[#This Row],[Med Aide/Tech Hours Contract]])</f>
        <v>2.9677777777777772</v>
      </c>
      <c r="AF357" s="4">
        <f>Table39[[#This Row],[CNA/NA/Med Aide Contract Hours]]/Table39[[#This Row],[Total CNA, NA in Training, Med Aide/Tech Hours]]</f>
        <v>2.5695045695045694E-2</v>
      </c>
      <c r="AG357" s="3">
        <v>112.40444444444444</v>
      </c>
      <c r="AH357" s="3">
        <v>2.9677777777777772</v>
      </c>
      <c r="AI357" s="4">
        <f>Table39[[#This Row],[CNA Hours Contract]]/Table39[[#This Row],[CNA Hours]]</f>
        <v>2.6402672887588467E-2</v>
      </c>
      <c r="AJ357" s="3">
        <v>0</v>
      </c>
      <c r="AK357" s="3">
        <v>0</v>
      </c>
      <c r="AL357" s="4">
        <v>0</v>
      </c>
      <c r="AM357" s="3">
        <v>3.0955555555555558</v>
      </c>
      <c r="AN357" s="3">
        <v>0</v>
      </c>
      <c r="AO357" s="4">
        <f>Table39[[#This Row],[Med Aide/Tech Hours Contract]]/Table39[[#This Row],[Med Aide/Tech Hours]]</f>
        <v>0</v>
      </c>
      <c r="AP357" s="1" t="s">
        <v>355</v>
      </c>
      <c r="AQ357" s="1">
        <v>4</v>
      </c>
    </row>
    <row r="358" spans="1:43" x14ac:dyDescent="0.2">
      <c r="A358" s="1" t="s">
        <v>407</v>
      </c>
      <c r="B358" s="1" t="s">
        <v>766</v>
      </c>
      <c r="C358" s="1" t="s">
        <v>825</v>
      </c>
      <c r="D358" s="1" t="s">
        <v>1076</v>
      </c>
      <c r="E358" s="3">
        <v>81.011111111111106</v>
      </c>
      <c r="F358" s="3">
        <f t="shared" si="17"/>
        <v>327.71100000000001</v>
      </c>
      <c r="G358" s="3">
        <f>SUM(Table39[[#This Row],[RN Hours Contract (W/ Admin, DON)]], Table39[[#This Row],[LPN Contract Hours (w/ Admin)]], Table39[[#This Row],[CNA/NA/Med Aide Contract Hours]])</f>
        <v>104.32600000000001</v>
      </c>
      <c r="H358" s="4">
        <f>Table39[[#This Row],[Total Contract Hours]]/Table39[[#This Row],[Total Hours Nurse Staffing]]</f>
        <v>0.31834756843682394</v>
      </c>
      <c r="I358" s="3">
        <f>SUM(Table39[[#This Row],[RN Hours]], Table39[[#This Row],[RN Admin Hours]], Table39[[#This Row],[RN DON Hours]])</f>
        <v>22.904888888888891</v>
      </c>
      <c r="J358" s="3">
        <f t="shared" si="18"/>
        <v>2.2587777777777776</v>
      </c>
      <c r="K358" s="4">
        <f>Table39[[#This Row],[RN Hours Contract (W/ Admin, DON)]]/Table39[[#This Row],[RN Hours (w/ Admin, DON)]]</f>
        <v>9.8615530891027606E-2</v>
      </c>
      <c r="L358" s="3">
        <v>13.725444444444443</v>
      </c>
      <c r="M358" s="3">
        <v>2.2587777777777776</v>
      </c>
      <c r="N358" s="4">
        <f>Table39[[#This Row],[RN Hours Contract]]/Table39[[#This Row],[RN Hours]]</f>
        <v>0.16456864380024122</v>
      </c>
      <c r="O358" s="3">
        <v>6.2627777777777789</v>
      </c>
      <c r="P358" s="3">
        <v>0</v>
      </c>
      <c r="Q358" s="4">
        <f>Table39[[#This Row],[RN Admin Hours Contract]]/Table39[[#This Row],[RN Admin Hours]]</f>
        <v>0</v>
      </c>
      <c r="R358" s="3">
        <v>2.9166666666666665</v>
      </c>
      <c r="S358" s="3">
        <v>0</v>
      </c>
      <c r="T358" s="4">
        <f>Table39[[#This Row],[RN DON Hours Contract]]/Table39[[#This Row],[RN DON Hours]]</f>
        <v>0</v>
      </c>
      <c r="U358" s="3">
        <f>SUM(Table39[[#This Row],[LPN Hours]], Table39[[#This Row],[LPN Admin Hours]])</f>
        <v>87.497777777777785</v>
      </c>
      <c r="V358" s="3">
        <f>Table39[[#This Row],[LPN Hours Contract]]+Table39[[#This Row],[LPN Admin Hours Contract]]</f>
        <v>26.987777777777783</v>
      </c>
      <c r="W358" s="4">
        <f t="shared" si="19"/>
        <v>0.30843957941789002</v>
      </c>
      <c r="X358" s="3">
        <v>87.497777777777785</v>
      </c>
      <c r="Y358" s="3">
        <v>26.987777777777783</v>
      </c>
      <c r="Z358" s="4">
        <f>Table39[[#This Row],[LPN Hours Contract]]/Table39[[#This Row],[LPN Hours]]</f>
        <v>0.30843957941789002</v>
      </c>
      <c r="AA358" s="3">
        <v>0</v>
      </c>
      <c r="AB358" s="3">
        <v>0</v>
      </c>
      <c r="AC358" s="4">
        <v>0</v>
      </c>
      <c r="AD358" s="3">
        <f>SUM(Table39[[#This Row],[CNA Hours]], Table39[[#This Row],[NA in Training Hours]], Table39[[#This Row],[Med Aide/Tech Hours]])</f>
        <v>217.30833333333331</v>
      </c>
      <c r="AE358" s="3">
        <f>SUM(Table39[[#This Row],[CNA Hours Contract]], Table39[[#This Row],[NA in Training Hours Contract]], Table39[[#This Row],[Med Aide/Tech Hours Contract]])</f>
        <v>75.079444444444448</v>
      </c>
      <c r="AF358" s="4">
        <f>Table39[[#This Row],[CNA/NA/Med Aide Contract Hours]]/Table39[[#This Row],[Total CNA, NA in Training, Med Aide/Tech Hours]]</f>
        <v>0.34549730925080857</v>
      </c>
      <c r="AG358" s="3">
        <v>208.51677777777775</v>
      </c>
      <c r="AH358" s="3">
        <v>73.557888888888897</v>
      </c>
      <c r="AI358" s="4">
        <f>Table39[[#This Row],[CNA Hours Contract]]/Table39[[#This Row],[CNA Hours]]</f>
        <v>0.35276724334998899</v>
      </c>
      <c r="AJ358" s="3">
        <v>2.5544444444444445</v>
      </c>
      <c r="AK358" s="3">
        <v>0</v>
      </c>
      <c r="AL358" s="4">
        <f>Table39[[#This Row],[NA in Training Hours Contract]]/Table39[[#This Row],[NA in Training Hours]]</f>
        <v>0</v>
      </c>
      <c r="AM358" s="3">
        <v>6.2371111111111128</v>
      </c>
      <c r="AN358" s="3">
        <v>1.5215555555555556</v>
      </c>
      <c r="AO358" s="4">
        <f>Table39[[#This Row],[Med Aide/Tech Hours Contract]]/Table39[[#This Row],[Med Aide/Tech Hours]]</f>
        <v>0.24395197206683999</v>
      </c>
      <c r="AP358" s="1" t="s">
        <v>356</v>
      </c>
      <c r="AQ358" s="1">
        <v>4</v>
      </c>
    </row>
    <row r="359" spans="1:43" x14ac:dyDescent="0.2">
      <c r="A359" s="1" t="s">
        <v>407</v>
      </c>
      <c r="B359" s="1" t="s">
        <v>767</v>
      </c>
      <c r="C359" s="1" t="s">
        <v>822</v>
      </c>
      <c r="D359" s="1" t="s">
        <v>1049</v>
      </c>
      <c r="E359" s="3">
        <v>65.055555555555557</v>
      </c>
      <c r="F359" s="3">
        <f t="shared" si="17"/>
        <v>185.74966666666666</v>
      </c>
      <c r="G359" s="3">
        <f>SUM(Table39[[#This Row],[RN Hours Contract (W/ Admin, DON)]], Table39[[#This Row],[LPN Contract Hours (w/ Admin)]], Table39[[#This Row],[CNA/NA/Med Aide Contract Hours]])</f>
        <v>59.367333333333328</v>
      </c>
      <c r="H359" s="4">
        <f>Table39[[#This Row],[Total Contract Hours]]/Table39[[#This Row],[Total Hours Nurse Staffing]]</f>
        <v>0.31960936672833867</v>
      </c>
      <c r="I359" s="3">
        <f>SUM(Table39[[#This Row],[RN Hours]], Table39[[#This Row],[RN Admin Hours]], Table39[[#This Row],[RN DON Hours]])</f>
        <v>25.521444444444445</v>
      </c>
      <c r="J359" s="3">
        <f t="shared" si="18"/>
        <v>0</v>
      </c>
      <c r="K359" s="4">
        <f>Table39[[#This Row],[RN Hours Contract (W/ Admin, DON)]]/Table39[[#This Row],[RN Hours (w/ Admin, DON)]]</f>
        <v>0</v>
      </c>
      <c r="L359" s="3">
        <v>20.277000000000001</v>
      </c>
      <c r="M359" s="3">
        <v>0</v>
      </c>
      <c r="N359" s="4">
        <f>Table39[[#This Row],[RN Hours Contract]]/Table39[[#This Row],[RN Hours]]</f>
        <v>0</v>
      </c>
      <c r="O359" s="3">
        <v>0</v>
      </c>
      <c r="P359" s="3">
        <v>0</v>
      </c>
      <c r="Q359" s="4">
        <v>0</v>
      </c>
      <c r="R359" s="3">
        <v>5.2444444444444445</v>
      </c>
      <c r="S359" s="3">
        <v>0</v>
      </c>
      <c r="T359" s="4">
        <f>Table39[[#This Row],[RN DON Hours Contract]]/Table39[[#This Row],[RN DON Hours]]</f>
        <v>0</v>
      </c>
      <c r="U359" s="3">
        <f>SUM(Table39[[#This Row],[LPN Hours]], Table39[[#This Row],[LPN Admin Hours]])</f>
        <v>33.159111111111109</v>
      </c>
      <c r="V359" s="3">
        <f>Table39[[#This Row],[LPN Hours Contract]]+Table39[[#This Row],[LPN Admin Hours Contract]]</f>
        <v>14.960888888888887</v>
      </c>
      <c r="W359" s="4">
        <f t="shared" si="19"/>
        <v>0.45118485953248977</v>
      </c>
      <c r="X359" s="3">
        <v>28.967333333333332</v>
      </c>
      <c r="Y359" s="3">
        <v>14.960888888888887</v>
      </c>
      <c r="Z359" s="4">
        <f>Table39[[#This Row],[LPN Hours Contract]]/Table39[[#This Row],[LPN Hours]]</f>
        <v>0.51647449617576879</v>
      </c>
      <c r="AA359" s="3">
        <v>4.1917777777777792</v>
      </c>
      <c r="AB359" s="3">
        <v>0</v>
      </c>
      <c r="AC359" s="4">
        <f>Table39[[#This Row],[LPN Admin Hours Contract]]/Table39[[#This Row],[LPN Admin Hours]]</f>
        <v>0</v>
      </c>
      <c r="AD359" s="3">
        <f>SUM(Table39[[#This Row],[CNA Hours]], Table39[[#This Row],[NA in Training Hours]], Table39[[#This Row],[Med Aide/Tech Hours]])</f>
        <v>127.06911111111111</v>
      </c>
      <c r="AE359" s="3">
        <f>SUM(Table39[[#This Row],[CNA Hours Contract]], Table39[[#This Row],[NA in Training Hours Contract]], Table39[[#This Row],[Med Aide/Tech Hours Contract]])</f>
        <v>44.406444444444439</v>
      </c>
      <c r="AF359" s="4">
        <f>Table39[[#This Row],[CNA/NA/Med Aide Contract Hours]]/Table39[[#This Row],[Total CNA, NA in Training, Med Aide/Tech Hours]]</f>
        <v>0.34946686929772247</v>
      </c>
      <c r="AG359" s="3">
        <v>119.05955555555556</v>
      </c>
      <c r="AH359" s="3">
        <v>44.150888888888886</v>
      </c>
      <c r="AI359" s="4">
        <f>Table39[[#This Row],[CNA Hours Contract]]/Table39[[#This Row],[CNA Hours]]</f>
        <v>0.3708302847501157</v>
      </c>
      <c r="AJ359" s="3">
        <v>0</v>
      </c>
      <c r="AK359" s="3">
        <v>0</v>
      </c>
      <c r="AL359" s="4">
        <v>0</v>
      </c>
      <c r="AM359" s="3">
        <v>8.009555555555556</v>
      </c>
      <c r="AN359" s="3">
        <v>0.25555555555555554</v>
      </c>
      <c r="AO359" s="4">
        <f>Table39[[#This Row],[Med Aide/Tech Hours Contract]]/Table39[[#This Row],[Med Aide/Tech Hours]]</f>
        <v>3.1906334100934991E-2</v>
      </c>
      <c r="AP359" s="1" t="s">
        <v>357</v>
      </c>
      <c r="AQ359" s="1">
        <v>4</v>
      </c>
    </row>
    <row r="360" spans="1:43" x14ac:dyDescent="0.2">
      <c r="A360" s="1" t="s">
        <v>407</v>
      </c>
      <c r="B360" s="1" t="s">
        <v>768</v>
      </c>
      <c r="C360" s="1" t="s">
        <v>1002</v>
      </c>
      <c r="D360" s="1" t="s">
        <v>1036</v>
      </c>
      <c r="E360" s="3">
        <v>69.388888888888886</v>
      </c>
      <c r="F360" s="3">
        <f t="shared" si="17"/>
        <v>212.13333333333333</v>
      </c>
      <c r="G360" s="3">
        <f>SUM(Table39[[#This Row],[RN Hours Contract (W/ Admin, DON)]], Table39[[#This Row],[LPN Contract Hours (w/ Admin)]], Table39[[#This Row],[CNA/NA/Med Aide Contract Hours]])</f>
        <v>0</v>
      </c>
      <c r="H360" s="4">
        <f>Table39[[#This Row],[Total Contract Hours]]/Table39[[#This Row],[Total Hours Nurse Staffing]]</f>
        <v>0</v>
      </c>
      <c r="I360" s="3">
        <f>SUM(Table39[[#This Row],[RN Hours]], Table39[[#This Row],[RN Admin Hours]], Table39[[#This Row],[RN DON Hours]])</f>
        <v>46.897222222222226</v>
      </c>
      <c r="J360" s="3">
        <f t="shared" si="18"/>
        <v>0</v>
      </c>
      <c r="K360" s="4">
        <f>Table39[[#This Row],[RN Hours Contract (W/ Admin, DON)]]/Table39[[#This Row],[RN Hours (w/ Admin, DON)]]</f>
        <v>0</v>
      </c>
      <c r="L360" s="3">
        <v>27.883333333333333</v>
      </c>
      <c r="M360" s="3">
        <v>0</v>
      </c>
      <c r="N360" s="4">
        <f>Table39[[#This Row],[RN Hours Contract]]/Table39[[#This Row],[RN Hours]]</f>
        <v>0</v>
      </c>
      <c r="O360" s="3">
        <v>13.41388888888889</v>
      </c>
      <c r="P360" s="3">
        <v>0</v>
      </c>
      <c r="Q360" s="4">
        <f>Table39[[#This Row],[RN Admin Hours Contract]]/Table39[[#This Row],[RN Admin Hours]]</f>
        <v>0</v>
      </c>
      <c r="R360" s="3">
        <v>5.6</v>
      </c>
      <c r="S360" s="3">
        <v>0</v>
      </c>
      <c r="T360" s="4">
        <f>Table39[[#This Row],[RN DON Hours Contract]]/Table39[[#This Row],[RN DON Hours]]</f>
        <v>0</v>
      </c>
      <c r="U360" s="3">
        <f>SUM(Table39[[#This Row],[LPN Hours]], Table39[[#This Row],[LPN Admin Hours]])</f>
        <v>55.80555555555555</v>
      </c>
      <c r="V360" s="3">
        <f>Table39[[#This Row],[LPN Hours Contract]]+Table39[[#This Row],[LPN Admin Hours Contract]]</f>
        <v>0</v>
      </c>
      <c r="W360" s="4">
        <f t="shared" si="19"/>
        <v>0</v>
      </c>
      <c r="X360" s="3">
        <v>55.005555555555553</v>
      </c>
      <c r="Y360" s="3">
        <v>0</v>
      </c>
      <c r="Z360" s="4">
        <f>Table39[[#This Row],[LPN Hours Contract]]/Table39[[#This Row],[LPN Hours]]</f>
        <v>0</v>
      </c>
      <c r="AA360" s="3">
        <v>0.8</v>
      </c>
      <c r="AB360" s="3">
        <v>0</v>
      </c>
      <c r="AC360" s="4">
        <f>Table39[[#This Row],[LPN Admin Hours Contract]]/Table39[[#This Row],[LPN Admin Hours]]</f>
        <v>0</v>
      </c>
      <c r="AD360" s="3">
        <f>SUM(Table39[[#This Row],[CNA Hours]], Table39[[#This Row],[NA in Training Hours]], Table39[[#This Row],[Med Aide/Tech Hours]])</f>
        <v>109.43055555555556</v>
      </c>
      <c r="AE360" s="3">
        <f>SUM(Table39[[#This Row],[CNA Hours Contract]], Table39[[#This Row],[NA in Training Hours Contract]], Table39[[#This Row],[Med Aide/Tech Hours Contract]])</f>
        <v>0</v>
      </c>
      <c r="AF360" s="4">
        <f>Table39[[#This Row],[CNA/NA/Med Aide Contract Hours]]/Table39[[#This Row],[Total CNA, NA in Training, Med Aide/Tech Hours]]</f>
        <v>0</v>
      </c>
      <c r="AG360" s="3">
        <v>102.35277777777777</v>
      </c>
      <c r="AH360" s="3">
        <v>0</v>
      </c>
      <c r="AI360" s="4">
        <f>Table39[[#This Row],[CNA Hours Contract]]/Table39[[#This Row],[CNA Hours]]</f>
        <v>0</v>
      </c>
      <c r="AJ360" s="3">
        <v>7.0777777777777775</v>
      </c>
      <c r="AK360" s="3">
        <v>0</v>
      </c>
      <c r="AL360" s="4">
        <f>Table39[[#This Row],[NA in Training Hours Contract]]/Table39[[#This Row],[NA in Training Hours]]</f>
        <v>0</v>
      </c>
      <c r="AM360" s="3">
        <v>0</v>
      </c>
      <c r="AN360" s="3">
        <v>0</v>
      </c>
      <c r="AO360" s="4">
        <v>0</v>
      </c>
      <c r="AP360" s="1" t="s">
        <v>358</v>
      </c>
      <c r="AQ360" s="1">
        <v>4</v>
      </c>
    </row>
    <row r="361" spans="1:43" x14ac:dyDescent="0.2">
      <c r="A361" s="1" t="s">
        <v>407</v>
      </c>
      <c r="B361" s="1" t="s">
        <v>769</v>
      </c>
      <c r="C361" s="1" t="s">
        <v>1003</v>
      </c>
      <c r="D361" s="1" t="s">
        <v>1016</v>
      </c>
      <c r="E361" s="3">
        <v>74.977777777777774</v>
      </c>
      <c r="F361" s="3">
        <f t="shared" si="17"/>
        <v>235.64822222222222</v>
      </c>
      <c r="G361" s="3">
        <f>SUM(Table39[[#This Row],[RN Hours Contract (W/ Admin, DON)]], Table39[[#This Row],[LPN Contract Hours (w/ Admin)]], Table39[[#This Row],[CNA/NA/Med Aide Contract Hours]])</f>
        <v>29.192666666666671</v>
      </c>
      <c r="H361" s="4">
        <f>Table39[[#This Row],[Total Contract Hours]]/Table39[[#This Row],[Total Hours Nurse Staffing]]</f>
        <v>0.12388239720789088</v>
      </c>
      <c r="I361" s="3">
        <f>SUM(Table39[[#This Row],[RN Hours]], Table39[[#This Row],[RN Admin Hours]], Table39[[#This Row],[RN DON Hours]])</f>
        <v>22.336111111111109</v>
      </c>
      <c r="J361" s="3">
        <f t="shared" si="18"/>
        <v>4.4444444444444446E-2</v>
      </c>
      <c r="K361" s="4">
        <f>Table39[[#This Row],[RN Hours Contract (W/ Admin, DON)]]/Table39[[#This Row],[RN Hours (w/ Admin, DON)]]</f>
        <v>1.9898022634000749E-3</v>
      </c>
      <c r="L361" s="3">
        <v>9.0194444444444439</v>
      </c>
      <c r="M361" s="3">
        <v>4.4444444444444446E-2</v>
      </c>
      <c r="N361" s="4">
        <f>Table39[[#This Row],[RN Hours Contract]]/Table39[[#This Row],[RN Hours]]</f>
        <v>4.927625500461965E-3</v>
      </c>
      <c r="O361" s="3">
        <v>8.6833333333333336</v>
      </c>
      <c r="P361" s="3">
        <v>0</v>
      </c>
      <c r="Q361" s="4">
        <f>Table39[[#This Row],[RN Admin Hours Contract]]/Table39[[#This Row],[RN Admin Hours]]</f>
        <v>0</v>
      </c>
      <c r="R361" s="3">
        <v>4.6333333333333337</v>
      </c>
      <c r="S361" s="3">
        <v>0</v>
      </c>
      <c r="T361" s="4">
        <f>Table39[[#This Row],[RN DON Hours Contract]]/Table39[[#This Row],[RN DON Hours]]</f>
        <v>0</v>
      </c>
      <c r="U361" s="3">
        <f>SUM(Table39[[#This Row],[LPN Hours]], Table39[[#This Row],[LPN Admin Hours]])</f>
        <v>60.364333333333335</v>
      </c>
      <c r="V361" s="3">
        <f>Table39[[#This Row],[LPN Hours Contract]]+Table39[[#This Row],[LPN Admin Hours Contract]]</f>
        <v>24.328222222222227</v>
      </c>
      <c r="W361" s="4">
        <f t="shared" si="19"/>
        <v>0.40302312439832949</v>
      </c>
      <c r="X361" s="3">
        <v>60.364333333333335</v>
      </c>
      <c r="Y361" s="3">
        <v>24.328222222222227</v>
      </c>
      <c r="Z361" s="4">
        <f>Table39[[#This Row],[LPN Hours Contract]]/Table39[[#This Row],[LPN Hours]]</f>
        <v>0.40302312439832949</v>
      </c>
      <c r="AA361" s="3">
        <v>0</v>
      </c>
      <c r="AB361" s="3">
        <v>0</v>
      </c>
      <c r="AC361" s="4">
        <v>0</v>
      </c>
      <c r="AD361" s="3">
        <f>SUM(Table39[[#This Row],[CNA Hours]], Table39[[#This Row],[NA in Training Hours]], Table39[[#This Row],[Med Aide/Tech Hours]])</f>
        <v>152.94777777777776</v>
      </c>
      <c r="AE361" s="3">
        <f>SUM(Table39[[#This Row],[CNA Hours Contract]], Table39[[#This Row],[NA in Training Hours Contract]], Table39[[#This Row],[Med Aide/Tech Hours Contract]])</f>
        <v>4.82</v>
      </c>
      <c r="AF361" s="4">
        <f>Table39[[#This Row],[CNA/NA/Med Aide Contract Hours]]/Table39[[#This Row],[Total CNA, NA in Training, Med Aide/Tech Hours]]</f>
        <v>3.1514024394673566E-2</v>
      </c>
      <c r="AG361" s="3">
        <v>101.50333333333333</v>
      </c>
      <c r="AH361" s="3">
        <v>4.82</v>
      </c>
      <c r="AI361" s="4">
        <f>Table39[[#This Row],[CNA Hours Contract]]/Table39[[#This Row],[CNA Hours]]</f>
        <v>4.7486125250402293E-2</v>
      </c>
      <c r="AJ361" s="3">
        <v>39.883333333333333</v>
      </c>
      <c r="AK361" s="3">
        <v>0</v>
      </c>
      <c r="AL361" s="4">
        <f>Table39[[#This Row],[NA in Training Hours Contract]]/Table39[[#This Row],[NA in Training Hours]]</f>
        <v>0</v>
      </c>
      <c r="AM361" s="3">
        <v>11.561111111111112</v>
      </c>
      <c r="AN361" s="3">
        <v>0</v>
      </c>
      <c r="AO361" s="4">
        <f>Table39[[#This Row],[Med Aide/Tech Hours Contract]]/Table39[[#This Row],[Med Aide/Tech Hours]]</f>
        <v>0</v>
      </c>
      <c r="AP361" s="1" t="s">
        <v>359</v>
      </c>
      <c r="AQ361" s="1">
        <v>4</v>
      </c>
    </row>
    <row r="362" spans="1:43" x14ac:dyDescent="0.2">
      <c r="A362" s="1" t="s">
        <v>407</v>
      </c>
      <c r="B362" s="1" t="s">
        <v>770</v>
      </c>
      <c r="C362" s="1" t="s">
        <v>832</v>
      </c>
      <c r="D362" s="1" t="s">
        <v>1065</v>
      </c>
      <c r="E362" s="3">
        <v>1.5222222222222221</v>
      </c>
      <c r="F362" s="3">
        <f t="shared" si="17"/>
        <v>12.28811111111111</v>
      </c>
      <c r="G362" s="3">
        <f>SUM(Table39[[#This Row],[RN Hours Contract (W/ Admin, DON)]], Table39[[#This Row],[LPN Contract Hours (w/ Admin)]], Table39[[#This Row],[CNA/NA/Med Aide Contract Hours]])</f>
        <v>1.6888888888888889</v>
      </c>
      <c r="H362" s="4">
        <f>Table39[[#This Row],[Total Contract Hours]]/Table39[[#This Row],[Total Hours Nurse Staffing]]</f>
        <v>0.13744088685540676</v>
      </c>
      <c r="I362" s="3">
        <f>SUM(Table39[[#This Row],[RN Hours]], Table39[[#This Row],[RN Admin Hours]], Table39[[#This Row],[RN DON Hours]])</f>
        <v>6.1776666666666671</v>
      </c>
      <c r="J362" s="3">
        <f t="shared" si="18"/>
        <v>0</v>
      </c>
      <c r="K362" s="4">
        <f>Table39[[#This Row],[RN Hours Contract (W/ Admin, DON)]]/Table39[[#This Row],[RN Hours (w/ Admin, DON)]]</f>
        <v>0</v>
      </c>
      <c r="L362" s="3">
        <v>2.3832222222222224</v>
      </c>
      <c r="M362" s="3">
        <v>0</v>
      </c>
      <c r="N362" s="4">
        <f>Table39[[#This Row],[RN Hours Contract]]/Table39[[#This Row],[RN Hours]]</f>
        <v>0</v>
      </c>
      <c r="O362" s="3">
        <v>0</v>
      </c>
      <c r="P362" s="3">
        <v>0</v>
      </c>
      <c r="Q362" s="4">
        <v>0</v>
      </c>
      <c r="R362" s="3">
        <v>3.7944444444444443</v>
      </c>
      <c r="S362" s="3">
        <v>0</v>
      </c>
      <c r="T362" s="4">
        <f>Table39[[#This Row],[RN DON Hours Contract]]/Table39[[#This Row],[RN DON Hours]]</f>
        <v>0</v>
      </c>
      <c r="U362" s="3">
        <f>SUM(Table39[[#This Row],[LPN Hours]], Table39[[#This Row],[LPN Admin Hours]])</f>
        <v>2.2722222222222221</v>
      </c>
      <c r="V362" s="3">
        <f>Table39[[#This Row],[LPN Hours Contract]]+Table39[[#This Row],[LPN Admin Hours Contract]]</f>
        <v>0</v>
      </c>
      <c r="W362" s="4">
        <f t="shared" si="19"/>
        <v>0</v>
      </c>
      <c r="X362" s="3">
        <v>2.2722222222222221</v>
      </c>
      <c r="Y362" s="3">
        <v>0</v>
      </c>
      <c r="Z362" s="4">
        <f>Table39[[#This Row],[LPN Hours Contract]]/Table39[[#This Row],[LPN Hours]]</f>
        <v>0</v>
      </c>
      <c r="AA362" s="3">
        <v>0</v>
      </c>
      <c r="AB362" s="3">
        <v>0</v>
      </c>
      <c r="AC362" s="4">
        <v>0</v>
      </c>
      <c r="AD362" s="3">
        <f>SUM(Table39[[#This Row],[CNA Hours]], Table39[[#This Row],[NA in Training Hours]], Table39[[#This Row],[Med Aide/Tech Hours]])</f>
        <v>3.838222222222222</v>
      </c>
      <c r="AE362" s="3">
        <f>SUM(Table39[[#This Row],[CNA Hours Contract]], Table39[[#This Row],[NA in Training Hours Contract]], Table39[[#This Row],[Med Aide/Tech Hours Contract]])</f>
        <v>1.6888888888888889</v>
      </c>
      <c r="AF362" s="4">
        <f>Table39[[#This Row],[CNA/NA/Med Aide Contract Hours]]/Table39[[#This Row],[Total CNA, NA in Training, Med Aide/Tech Hours]]</f>
        <v>0.44001852709587774</v>
      </c>
      <c r="AG362" s="3">
        <v>3.838222222222222</v>
      </c>
      <c r="AH362" s="3">
        <v>1.6888888888888889</v>
      </c>
      <c r="AI362" s="4">
        <f>Table39[[#This Row],[CNA Hours Contract]]/Table39[[#This Row],[CNA Hours]]</f>
        <v>0.44001852709587774</v>
      </c>
      <c r="AJ362" s="3">
        <v>0</v>
      </c>
      <c r="AK362" s="3">
        <v>0</v>
      </c>
      <c r="AL362" s="4">
        <v>0</v>
      </c>
      <c r="AM362" s="3">
        <v>0</v>
      </c>
      <c r="AN362" s="3">
        <v>0</v>
      </c>
      <c r="AO362" s="4">
        <v>0</v>
      </c>
      <c r="AP362" s="1" t="s">
        <v>360</v>
      </c>
      <c r="AQ362" s="1">
        <v>4</v>
      </c>
    </row>
    <row r="363" spans="1:43" x14ac:dyDescent="0.2">
      <c r="A363" s="1" t="s">
        <v>407</v>
      </c>
      <c r="B363" s="1" t="s">
        <v>771</v>
      </c>
      <c r="C363" s="1" t="s">
        <v>991</v>
      </c>
      <c r="D363" s="1" t="s">
        <v>1031</v>
      </c>
      <c r="E363" s="3">
        <v>77.977777777777774</v>
      </c>
      <c r="F363" s="3">
        <f t="shared" si="17"/>
        <v>263.28899999999999</v>
      </c>
      <c r="G363" s="3">
        <f>SUM(Table39[[#This Row],[RN Hours Contract (W/ Admin, DON)]], Table39[[#This Row],[LPN Contract Hours (w/ Admin)]], Table39[[#This Row],[CNA/NA/Med Aide Contract Hours]])</f>
        <v>0</v>
      </c>
      <c r="H363" s="4">
        <f>Table39[[#This Row],[Total Contract Hours]]/Table39[[#This Row],[Total Hours Nurse Staffing]]</f>
        <v>0</v>
      </c>
      <c r="I363" s="3">
        <f>SUM(Table39[[#This Row],[RN Hours]], Table39[[#This Row],[RN Admin Hours]], Table39[[#This Row],[RN DON Hours]])</f>
        <v>55.125888888888895</v>
      </c>
      <c r="J363" s="3">
        <f t="shared" si="18"/>
        <v>0</v>
      </c>
      <c r="K363" s="4">
        <f>Table39[[#This Row],[RN Hours Contract (W/ Admin, DON)]]/Table39[[#This Row],[RN Hours (w/ Admin, DON)]]</f>
        <v>0</v>
      </c>
      <c r="L363" s="3">
        <v>28.210888888888888</v>
      </c>
      <c r="M363" s="3">
        <v>0</v>
      </c>
      <c r="N363" s="4">
        <f>Table39[[#This Row],[RN Hours Contract]]/Table39[[#This Row],[RN Hours]]</f>
        <v>0</v>
      </c>
      <c r="O363" s="3">
        <v>21.701111111111114</v>
      </c>
      <c r="P363" s="3">
        <v>0</v>
      </c>
      <c r="Q363" s="4">
        <f>Table39[[#This Row],[RN Admin Hours Contract]]/Table39[[#This Row],[RN Admin Hours]]</f>
        <v>0</v>
      </c>
      <c r="R363" s="3">
        <v>5.2138888888888886</v>
      </c>
      <c r="S363" s="3">
        <v>0</v>
      </c>
      <c r="T363" s="4">
        <f>Table39[[#This Row],[RN DON Hours Contract]]/Table39[[#This Row],[RN DON Hours]]</f>
        <v>0</v>
      </c>
      <c r="U363" s="3">
        <f>SUM(Table39[[#This Row],[LPN Hours]], Table39[[#This Row],[LPN Admin Hours]])</f>
        <v>66.027999999999992</v>
      </c>
      <c r="V363" s="3">
        <f>Table39[[#This Row],[LPN Hours Contract]]+Table39[[#This Row],[LPN Admin Hours Contract]]</f>
        <v>0</v>
      </c>
      <c r="W363" s="4">
        <f t="shared" si="19"/>
        <v>0</v>
      </c>
      <c r="X363" s="3">
        <v>61.008111111111106</v>
      </c>
      <c r="Y363" s="3">
        <v>0</v>
      </c>
      <c r="Z363" s="4">
        <f>Table39[[#This Row],[LPN Hours Contract]]/Table39[[#This Row],[LPN Hours]]</f>
        <v>0</v>
      </c>
      <c r="AA363" s="3">
        <v>5.0198888888888895</v>
      </c>
      <c r="AB363" s="3">
        <v>0</v>
      </c>
      <c r="AC363" s="4">
        <f>Table39[[#This Row],[LPN Admin Hours Contract]]/Table39[[#This Row],[LPN Admin Hours]]</f>
        <v>0</v>
      </c>
      <c r="AD363" s="3">
        <f>SUM(Table39[[#This Row],[CNA Hours]], Table39[[#This Row],[NA in Training Hours]], Table39[[#This Row],[Med Aide/Tech Hours]])</f>
        <v>142.13511111111112</v>
      </c>
      <c r="AE363" s="3">
        <f>SUM(Table39[[#This Row],[CNA Hours Contract]], Table39[[#This Row],[NA in Training Hours Contract]], Table39[[#This Row],[Med Aide/Tech Hours Contract]])</f>
        <v>0</v>
      </c>
      <c r="AF363" s="4">
        <f>Table39[[#This Row],[CNA/NA/Med Aide Contract Hours]]/Table39[[#This Row],[Total CNA, NA in Training, Med Aide/Tech Hours]]</f>
        <v>0</v>
      </c>
      <c r="AG363" s="3">
        <v>134.72966666666667</v>
      </c>
      <c r="AH363" s="3">
        <v>0</v>
      </c>
      <c r="AI363" s="4">
        <f>Table39[[#This Row],[CNA Hours Contract]]/Table39[[#This Row],[CNA Hours]]</f>
        <v>0</v>
      </c>
      <c r="AJ363" s="3">
        <v>7.4054444444444432</v>
      </c>
      <c r="AK363" s="3">
        <v>0</v>
      </c>
      <c r="AL363" s="4">
        <f>Table39[[#This Row],[NA in Training Hours Contract]]/Table39[[#This Row],[NA in Training Hours]]</f>
        <v>0</v>
      </c>
      <c r="AM363" s="3">
        <v>0</v>
      </c>
      <c r="AN363" s="3">
        <v>0</v>
      </c>
      <c r="AO363" s="4">
        <v>0</v>
      </c>
      <c r="AP363" s="1" t="s">
        <v>361</v>
      </c>
      <c r="AQ363" s="1">
        <v>4</v>
      </c>
    </row>
    <row r="364" spans="1:43" x14ac:dyDescent="0.2">
      <c r="A364" s="1" t="s">
        <v>407</v>
      </c>
      <c r="B364" s="1" t="s">
        <v>772</v>
      </c>
      <c r="C364" s="1" t="s">
        <v>868</v>
      </c>
      <c r="D364" s="1" t="s">
        <v>1045</v>
      </c>
      <c r="E364" s="3">
        <v>45.788888888888891</v>
      </c>
      <c r="F364" s="3">
        <f t="shared" si="17"/>
        <v>240.4988888888889</v>
      </c>
      <c r="G364" s="3">
        <f>SUM(Table39[[#This Row],[RN Hours Contract (W/ Admin, DON)]], Table39[[#This Row],[LPN Contract Hours (w/ Admin)]], Table39[[#This Row],[CNA/NA/Med Aide Contract Hours]])</f>
        <v>0</v>
      </c>
      <c r="H364" s="4">
        <f>Table39[[#This Row],[Total Contract Hours]]/Table39[[#This Row],[Total Hours Nurse Staffing]]</f>
        <v>0</v>
      </c>
      <c r="I364" s="3">
        <f>SUM(Table39[[#This Row],[RN Hours]], Table39[[#This Row],[RN Admin Hours]], Table39[[#This Row],[RN DON Hours]])</f>
        <v>26.287111111111113</v>
      </c>
      <c r="J364" s="3">
        <f t="shared" si="18"/>
        <v>0</v>
      </c>
      <c r="K364" s="4">
        <f>Table39[[#This Row],[RN Hours Contract (W/ Admin, DON)]]/Table39[[#This Row],[RN Hours (w/ Admin, DON)]]</f>
        <v>0</v>
      </c>
      <c r="L364" s="3">
        <v>7.5425555555555563</v>
      </c>
      <c r="M364" s="3">
        <v>0</v>
      </c>
      <c r="N364" s="4">
        <f>Table39[[#This Row],[RN Hours Contract]]/Table39[[#This Row],[RN Hours]]</f>
        <v>0</v>
      </c>
      <c r="O364" s="3">
        <v>13.055666666666667</v>
      </c>
      <c r="P364" s="3">
        <v>0</v>
      </c>
      <c r="Q364" s="4">
        <f>Table39[[#This Row],[RN Admin Hours Contract]]/Table39[[#This Row],[RN Admin Hours]]</f>
        <v>0</v>
      </c>
      <c r="R364" s="3">
        <v>5.6888888888888891</v>
      </c>
      <c r="S364" s="3">
        <v>0</v>
      </c>
      <c r="T364" s="4">
        <f>Table39[[#This Row],[RN DON Hours Contract]]/Table39[[#This Row],[RN DON Hours]]</f>
        <v>0</v>
      </c>
      <c r="U364" s="3">
        <f>SUM(Table39[[#This Row],[LPN Hours]], Table39[[#This Row],[LPN Admin Hours]])</f>
        <v>77.037111111111116</v>
      </c>
      <c r="V364" s="3">
        <f>Table39[[#This Row],[LPN Hours Contract]]+Table39[[#This Row],[LPN Admin Hours Contract]]</f>
        <v>0</v>
      </c>
      <c r="W364" s="4">
        <f t="shared" si="19"/>
        <v>0</v>
      </c>
      <c r="X364" s="3">
        <v>65.481555555555559</v>
      </c>
      <c r="Y364" s="3">
        <v>0</v>
      </c>
      <c r="Z364" s="4">
        <f>Table39[[#This Row],[LPN Hours Contract]]/Table39[[#This Row],[LPN Hours]]</f>
        <v>0</v>
      </c>
      <c r="AA364" s="3">
        <v>11.555555555555555</v>
      </c>
      <c r="AB364" s="3">
        <v>0</v>
      </c>
      <c r="AC364" s="4">
        <f>Table39[[#This Row],[LPN Admin Hours Contract]]/Table39[[#This Row],[LPN Admin Hours]]</f>
        <v>0</v>
      </c>
      <c r="AD364" s="3">
        <f>SUM(Table39[[#This Row],[CNA Hours]], Table39[[#This Row],[NA in Training Hours]], Table39[[#This Row],[Med Aide/Tech Hours]])</f>
        <v>137.17466666666667</v>
      </c>
      <c r="AE364" s="3">
        <f>SUM(Table39[[#This Row],[CNA Hours Contract]], Table39[[#This Row],[NA in Training Hours Contract]], Table39[[#This Row],[Med Aide/Tech Hours Contract]])</f>
        <v>0</v>
      </c>
      <c r="AF364" s="4">
        <f>Table39[[#This Row],[CNA/NA/Med Aide Contract Hours]]/Table39[[#This Row],[Total CNA, NA in Training, Med Aide/Tech Hours]]</f>
        <v>0</v>
      </c>
      <c r="AG364" s="3">
        <v>137.17466666666667</v>
      </c>
      <c r="AH364" s="3">
        <v>0</v>
      </c>
      <c r="AI364" s="4">
        <f>Table39[[#This Row],[CNA Hours Contract]]/Table39[[#This Row],[CNA Hours]]</f>
        <v>0</v>
      </c>
      <c r="AJ364" s="3">
        <v>0</v>
      </c>
      <c r="AK364" s="3">
        <v>0</v>
      </c>
      <c r="AL364" s="4">
        <v>0</v>
      </c>
      <c r="AM364" s="3">
        <v>0</v>
      </c>
      <c r="AN364" s="3">
        <v>0</v>
      </c>
      <c r="AO364" s="4">
        <v>0</v>
      </c>
      <c r="AP364" s="1" t="s">
        <v>362</v>
      </c>
      <c r="AQ364" s="1">
        <v>4</v>
      </c>
    </row>
    <row r="365" spans="1:43" x14ac:dyDescent="0.2">
      <c r="A365" s="1" t="s">
        <v>407</v>
      </c>
      <c r="B365" s="1" t="s">
        <v>773</v>
      </c>
      <c r="C365" s="1" t="s">
        <v>880</v>
      </c>
      <c r="D365" s="1" t="s">
        <v>1047</v>
      </c>
      <c r="E365" s="3">
        <v>96.077777777777783</v>
      </c>
      <c r="F365" s="3">
        <f t="shared" si="17"/>
        <v>340.43888888888887</v>
      </c>
      <c r="G365" s="3">
        <f>SUM(Table39[[#This Row],[RN Hours Contract (W/ Admin, DON)]], Table39[[#This Row],[LPN Contract Hours (w/ Admin)]], Table39[[#This Row],[CNA/NA/Med Aide Contract Hours]])</f>
        <v>23.483333333333334</v>
      </c>
      <c r="H365" s="4">
        <f>Table39[[#This Row],[Total Contract Hours]]/Table39[[#This Row],[Total Hours Nurse Staffing]]</f>
        <v>6.8979585175998309E-2</v>
      </c>
      <c r="I365" s="3">
        <f>SUM(Table39[[#This Row],[RN Hours]], Table39[[#This Row],[RN Admin Hours]], Table39[[#This Row],[RN DON Hours]])</f>
        <v>39.869444444444447</v>
      </c>
      <c r="J365" s="3">
        <f t="shared" si="18"/>
        <v>9.625</v>
      </c>
      <c r="K365" s="4">
        <f>Table39[[#This Row],[RN Hours Contract (W/ Admin, DON)]]/Table39[[#This Row],[RN Hours (w/ Admin, DON)]]</f>
        <v>0.24141294502891381</v>
      </c>
      <c r="L365" s="3">
        <v>27.769444444444446</v>
      </c>
      <c r="M365" s="3">
        <v>7.9361111111111109</v>
      </c>
      <c r="N365" s="4">
        <f>Table39[[#This Row],[RN Hours Contract]]/Table39[[#This Row],[RN Hours]]</f>
        <v>0.28578573572071619</v>
      </c>
      <c r="O365" s="3">
        <v>8.1888888888888882</v>
      </c>
      <c r="P365" s="3">
        <v>0</v>
      </c>
      <c r="Q365" s="4">
        <f>Table39[[#This Row],[RN Admin Hours Contract]]/Table39[[#This Row],[RN Admin Hours]]</f>
        <v>0</v>
      </c>
      <c r="R365" s="3">
        <v>3.911111111111111</v>
      </c>
      <c r="S365" s="3">
        <v>1.6888888888888889</v>
      </c>
      <c r="T365" s="4">
        <f>Table39[[#This Row],[RN DON Hours Contract]]/Table39[[#This Row],[RN DON Hours]]</f>
        <v>0.43181818181818182</v>
      </c>
      <c r="U365" s="3">
        <f>SUM(Table39[[#This Row],[LPN Hours]], Table39[[#This Row],[LPN Admin Hours]])</f>
        <v>96.375</v>
      </c>
      <c r="V365" s="3">
        <f>Table39[[#This Row],[LPN Hours Contract]]+Table39[[#This Row],[LPN Admin Hours Contract]]</f>
        <v>7.552777777777778</v>
      </c>
      <c r="W365" s="4">
        <f t="shared" si="19"/>
        <v>7.8368641014555415E-2</v>
      </c>
      <c r="X365" s="3">
        <v>95.388888888888886</v>
      </c>
      <c r="Y365" s="3">
        <v>7.552777777777778</v>
      </c>
      <c r="Z365" s="4">
        <f>Table39[[#This Row],[LPN Hours Contract]]/Table39[[#This Row],[LPN Hours]]</f>
        <v>7.9178800232964475E-2</v>
      </c>
      <c r="AA365" s="3">
        <v>0.98611111111111116</v>
      </c>
      <c r="AB365" s="3">
        <v>0</v>
      </c>
      <c r="AC365" s="4">
        <f>Table39[[#This Row],[LPN Admin Hours Contract]]/Table39[[#This Row],[LPN Admin Hours]]</f>
        <v>0</v>
      </c>
      <c r="AD365" s="3">
        <f>SUM(Table39[[#This Row],[CNA Hours]], Table39[[#This Row],[NA in Training Hours]], Table39[[#This Row],[Med Aide/Tech Hours]])</f>
        <v>204.19444444444446</v>
      </c>
      <c r="AE365" s="3">
        <f>SUM(Table39[[#This Row],[CNA Hours Contract]], Table39[[#This Row],[NA in Training Hours Contract]], Table39[[#This Row],[Med Aide/Tech Hours Contract]])</f>
        <v>6.3055555555555554</v>
      </c>
      <c r="AF365" s="4">
        <f>Table39[[#This Row],[CNA/NA/Med Aide Contract Hours]]/Table39[[#This Row],[Total CNA, NA in Training, Med Aide/Tech Hours]]</f>
        <v>3.0880152360223095E-2</v>
      </c>
      <c r="AG365" s="3">
        <v>171.88888888888889</v>
      </c>
      <c r="AH365" s="3">
        <v>6.3055555555555554</v>
      </c>
      <c r="AI365" s="4">
        <f>Table39[[#This Row],[CNA Hours Contract]]/Table39[[#This Row],[CNA Hours]]</f>
        <v>3.6683904330963156E-2</v>
      </c>
      <c r="AJ365" s="3">
        <v>2.5388888888888888</v>
      </c>
      <c r="AK365" s="3">
        <v>0</v>
      </c>
      <c r="AL365" s="4">
        <f>Table39[[#This Row],[NA in Training Hours Contract]]/Table39[[#This Row],[NA in Training Hours]]</f>
        <v>0</v>
      </c>
      <c r="AM365" s="3">
        <v>29.766666666666666</v>
      </c>
      <c r="AN365" s="3">
        <v>0</v>
      </c>
      <c r="AO365" s="4">
        <f>Table39[[#This Row],[Med Aide/Tech Hours Contract]]/Table39[[#This Row],[Med Aide/Tech Hours]]</f>
        <v>0</v>
      </c>
      <c r="AP365" s="1" t="s">
        <v>363</v>
      </c>
      <c r="AQ365" s="1">
        <v>4</v>
      </c>
    </row>
    <row r="366" spans="1:43" x14ac:dyDescent="0.2">
      <c r="A366" s="1" t="s">
        <v>407</v>
      </c>
      <c r="B366" s="1" t="s">
        <v>774</v>
      </c>
      <c r="C366" s="1" t="s">
        <v>848</v>
      </c>
      <c r="D366" s="1" t="s">
        <v>1041</v>
      </c>
      <c r="E366" s="3">
        <v>66.24444444444444</v>
      </c>
      <c r="F366" s="3">
        <f t="shared" si="17"/>
        <v>248.17277777777778</v>
      </c>
      <c r="G366" s="3">
        <f>SUM(Table39[[#This Row],[RN Hours Contract (W/ Admin, DON)]], Table39[[#This Row],[LPN Contract Hours (w/ Admin)]], Table39[[#This Row],[CNA/NA/Med Aide Contract Hours]])</f>
        <v>2.4888888888888889</v>
      </c>
      <c r="H366" s="4">
        <f>Table39[[#This Row],[Total Contract Hours]]/Table39[[#This Row],[Total Hours Nurse Staffing]]</f>
        <v>1.0028855344954568E-2</v>
      </c>
      <c r="I366" s="3">
        <f>SUM(Table39[[#This Row],[RN Hours]], Table39[[#This Row],[RN Admin Hours]], Table39[[#This Row],[RN DON Hours]])</f>
        <v>26.293444444444443</v>
      </c>
      <c r="J366" s="3">
        <f t="shared" si="18"/>
        <v>2.4888888888888889</v>
      </c>
      <c r="K366" s="4">
        <f>Table39[[#This Row],[RN Hours Contract (W/ Admin, DON)]]/Table39[[#This Row],[RN Hours (w/ Admin, DON)]]</f>
        <v>9.465815306730449E-2</v>
      </c>
      <c r="L366" s="3">
        <v>7.626777777777777</v>
      </c>
      <c r="M366" s="3">
        <v>0</v>
      </c>
      <c r="N366" s="4">
        <f>Table39[[#This Row],[RN Hours Contract]]/Table39[[#This Row],[RN Hours]]</f>
        <v>0</v>
      </c>
      <c r="O366" s="3">
        <v>13.777777777777779</v>
      </c>
      <c r="P366" s="3">
        <v>2.4888888888888889</v>
      </c>
      <c r="Q366" s="4">
        <f>Table39[[#This Row],[RN Admin Hours Contract]]/Table39[[#This Row],[RN Admin Hours]]</f>
        <v>0.18064516129032257</v>
      </c>
      <c r="R366" s="3">
        <v>4.8888888888888893</v>
      </c>
      <c r="S366" s="3">
        <v>0</v>
      </c>
      <c r="T366" s="4">
        <f>Table39[[#This Row],[RN DON Hours Contract]]/Table39[[#This Row],[RN DON Hours]]</f>
        <v>0</v>
      </c>
      <c r="U366" s="3">
        <f>SUM(Table39[[#This Row],[LPN Hours]], Table39[[#This Row],[LPN Admin Hours]])</f>
        <v>77.51733333333334</v>
      </c>
      <c r="V366" s="3">
        <f>Table39[[#This Row],[LPN Hours Contract]]+Table39[[#This Row],[LPN Admin Hours Contract]]</f>
        <v>0</v>
      </c>
      <c r="W366" s="4">
        <f t="shared" si="19"/>
        <v>0</v>
      </c>
      <c r="X366" s="3">
        <v>74.085222222222228</v>
      </c>
      <c r="Y366" s="3">
        <v>0</v>
      </c>
      <c r="Z366" s="4">
        <f>Table39[[#This Row],[LPN Hours Contract]]/Table39[[#This Row],[LPN Hours]]</f>
        <v>0</v>
      </c>
      <c r="AA366" s="3">
        <v>3.4321111111111109</v>
      </c>
      <c r="AB366" s="3">
        <v>0</v>
      </c>
      <c r="AC366" s="4">
        <f>Table39[[#This Row],[LPN Admin Hours Contract]]/Table39[[#This Row],[LPN Admin Hours]]</f>
        <v>0</v>
      </c>
      <c r="AD366" s="3">
        <f>SUM(Table39[[#This Row],[CNA Hours]], Table39[[#This Row],[NA in Training Hours]], Table39[[#This Row],[Med Aide/Tech Hours]])</f>
        <v>144.36199999999999</v>
      </c>
      <c r="AE366" s="3">
        <f>SUM(Table39[[#This Row],[CNA Hours Contract]], Table39[[#This Row],[NA in Training Hours Contract]], Table39[[#This Row],[Med Aide/Tech Hours Contract]])</f>
        <v>0</v>
      </c>
      <c r="AF366" s="4">
        <f>Table39[[#This Row],[CNA/NA/Med Aide Contract Hours]]/Table39[[#This Row],[Total CNA, NA in Training, Med Aide/Tech Hours]]</f>
        <v>0</v>
      </c>
      <c r="AG366" s="3">
        <v>144.36199999999999</v>
      </c>
      <c r="AH366" s="3">
        <v>0</v>
      </c>
      <c r="AI366" s="4">
        <f>Table39[[#This Row],[CNA Hours Contract]]/Table39[[#This Row],[CNA Hours]]</f>
        <v>0</v>
      </c>
      <c r="AJ366" s="3">
        <v>0</v>
      </c>
      <c r="AK366" s="3">
        <v>0</v>
      </c>
      <c r="AL366" s="4">
        <v>0</v>
      </c>
      <c r="AM366" s="3">
        <v>0</v>
      </c>
      <c r="AN366" s="3">
        <v>0</v>
      </c>
      <c r="AO366" s="4">
        <v>0</v>
      </c>
      <c r="AP366" s="1" t="s">
        <v>364</v>
      </c>
      <c r="AQ366" s="1">
        <v>4</v>
      </c>
    </row>
    <row r="367" spans="1:43" x14ac:dyDescent="0.2">
      <c r="A367" s="1" t="s">
        <v>407</v>
      </c>
      <c r="B367" s="1" t="s">
        <v>775</v>
      </c>
      <c r="C367" s="1" t="s">
        <v>837</v>
      </c>
      <c r="D367" s="1" t="s">
        <v>1038</v>
      </c>
      <c r="E367" s="3">
        <v>62.3</v>
      </c>
      <c r="F367" s="3">
        <f t="shared" si="17"/>
        <v>304.9372222222222</v>
      </c>
      <c r="G367" s="3">
        <f>SUM(Table39[[#This Row],[RN Hours Contract (W/ Admin, DON)]], Table39[[#This Row],[LPN Contract Hours (w/ Admin)]], Table39[[#This Row],[CNA/NA/Med Aide Contract Hours]])</f>
        <v>0</v>
      </c>
      <c r="H367" s="4">
        <f>Table39[[#This Row],[Total Contract Hours]]/Table39[[#This Row],[Total Hours Nurse Staffing]]</f>
        <v>0</v>
      </c>
      <c r="I367" s="3">
        <f>SUM(Table39[[#This Row],[RN Hours]], Table39[[#This Row],[RN Admin Hours]], Table39[[#This Row],[RN DON Hours]])</f>
        <v>87.375</v>
      </c>
      <c r="J367" s="3">
        <f t="shared" si="18"/>
        <v>0</v>
      </c>
      <c r="K367" s="4">
        <f>Table39[[#This Row],[RN Hours Contract (W/ Admin, DON)]]/Table39[[#This Row],[RN Hours (w/ Admin, DON)]]</f>
        <v>0</v>
      </c>
      <c r="L367" s="3">
        <v>54.027666666666661</v>
      </c>
      <c r="M367" s="3">
        <v>0</v>
      </c>
      <c r="N367" s="4">
        <f>Table39[[#This Row],[RN Hours Contract]]/Table39[[#This Row],[RN Hours]]</f>
        <v>0</v>
      </c>
      <c r="O367" s="3">
        <v>26.769555555555559</v>
      </c>
      <c r="P367" s="3">
        <v>0</v>
      </c>
      <c r="Q367" s="4">
        <f>Table39[[#This Row],[RN Admin Hours Contract]]/Table39[[#This Row],[RN Admin Hours]]</f>
        <v>0</v>
      </c>
      <c r="R367" s="3">
        <v>6.5777777777777775</v>
      </c>
      <c r="S367" s="3">
        <v>0</v>
      </c>
      <c r="T367" s="4">
        <f>Table39[[#This Row],[RN DON Hours Contract]]/Table39[[#This Row],[RN DON Hours]]</f>
        <v>0</v>
      </c>
      <c r="U367" s="3">
        <f>SUM(Table39[[#This Row],[LPN Hours]], Table39[[#This Row],[LPN Admin Hours]])</f>
        <v>50.216666666666669</v>
      </c>
      <c r="V367" s="3">
        <f>Table39[[#This Row],[LPN Hours Contract]]+Table39[[#This Row],[LPN Admin Hours Contract]]</f>
        <v>0</v>
      </c>
      <c r="W367" s="4">
        <f t="shared" si="19"/>
        <v>0</v>
      </c>
      <c r="X367" s="3">
        <v>50.216666666666669</v>
      </c>
      <c r="Y367" s="3">
        <v>0</v>
      </c>
      <c r="Z367" s="4">
        <f>Table39[[#This Row],[LPN Hours Contract]]/Table39[[#This Row],[LPN Hours]]</f>
        <v>0</v>
      </c>
      <c r="AA367" s="3">
        <v>0</v>
      </c>
      <c r="AB367" s="3">
        <v>0</v>
      </c>
      <c r="AC367" s="4">
        <v>0</v>
      </c>
      <c r="AD367" s="3">
        <f>SUM(Table39[[#This Row],[CNA Hours]], Table39[[#This Row],[NA in Training Hours]], Table39[[#This Row],[Med Aide/Tech Hours]])</f>
        <v>167.34555555555556</v>
      </c>
      <c r="AE367" s="3">
        <f>SUM(Table39[[#This Row],[CNA Hours Contract]], Table39[[#This Row],[NA in Training Hours Contract]], Table39[[#This Row],[Med Aide/Tech Hours Contract]])</f>
        <v>0</v>
      </c>
      <c r="AF367" s="4">
        <f>Table39[[#This Row],[CNA/NA/Med Aide Contract Hours]]/Table39[[#This Row],[Total CNA, NA in Training, Med Aide/Tech Hours]]</f>
        <v>0</v>
      </c>
      <c r="AG367" s="3">
        <v>167.34555555555556</v>
      </c>
      <c r="AH367" s="3">
        <v>0</v>
      </c>
      <c r="AI367" s="4">
        <f>Table39[[#This Row],[CNA Hours Contract]]/Table39[[#This Row],[CNA Hours]]</f>
        <v>0</v>
      </c>
      <c r="AJ367" s="3">
        <v>0</v>
      </c>
      <c r="AK367" s="3">
        <v>0</v>
      </c>
      <c r="AL367" s="4">
        <v>0</v>
      </c>
      <c r="AM367" s="3">
        <v>0</v>
      </c>
      <c r="AN367" s="3">
        <v>0</v>
      </c>
      <c r="AO367" s="4">
        <v>0</v>
      </c>
      <c r="AP367" s="1" t="s">
        <v>365</v>
      </c>
      <c r="AQ367" s="1">
        <v>4</v>
      </c>
    </row>
    <row r="368" spans="1:43" x14ac:dyDescent="0.2">
      <c r="A368" s="1" t="s">
        <v>407</v>
      </c>
      <c r="B368" s="1" t="s">
        <v>776</v>
      </c>
      <c r="C368" s="1" t="s">
        <v>841</v>
      </c>
      <c r="D368" s="1" t="s">
        <v>1017</v>
      </c>
      <c r="E368" s="3">
        <v>50.577777777777776</v>
      </c>
      <c r="F368" s="3">
        <f t="shared" si="17"/>
        <v>156.13388888888886</v>
      </c>
      <c r="G368" s="3">
        <f>SUM(Table39[[#This Row],[RN Hours Contract (W/ Admin, DON)]], Table39[[#This Row],[LPN Contract Hours (w/ Admin)]], Table39[[#This Row],[CNA/NA/Med Aide Contract Hours]])</f>
        <v>4.2961111111111112</v>
      </c>
      <c r="H368" s="4">
        <f>Table39[[#This Row],[Total Contract Hours]]/Table39[[#This Row],[Total Hours Nurse Staffing]]</f>
        <v>2.7515558228158887E-2</v>
      </c>
      <c r="I368" s="3">
        <f>SUM(Table39[[#This Row],[RN Hours]], Table39[[#This Row],[RN Admin Hours]], Table39[[#This Row],[RN DON Hours]])</f>
        <v>26.151999999999997</v>
      </c>
      <c r="J368" s="3">
        <f t="shared" si="18"/>
        <v>4.2108888888888893</v>
      </c>
      <c r="K368" s="4">
        <f>Table39[[#This Row],[RN Hours Contract (W/ Admin, DON)]]/Table39[[#This Row],[RN Hours (w/ Admin, DON)]]</f>
        <v>0.16101594099452776</v>
      </c>
      <c r="L368" s="3">
        <v>12.806444444444443</v>
      </c>
      <c r="M368" s="3">
        <v>4.2108888888888893</v>
      </c>
      <c r="N368" s="4">
        <f>Table39[[#This Row],[RN Hours Contract]]/Table39[[#This Row],[RN Hours]]</f>
        <v>0.32881014766870853</v>
      </c>
      <c r="O368" s="3">
        <v>5.7588888888888894</v>
      </c>
      <c r="P368" s="3">
        <v>0</v>
      </c>
      <c r="Q368" s="4">
        <f>Table39[[#This Row],[RN Admin Hours Contract]]/Table39[[#This Row],[RN Admin Hours]]</f>
        <v>0</v>
      </c>
      <c r="R368" s="3">
        <v>7.586666666666666</v>
      </c>
      <c r="S368" s="3">
        <v>0</v>
      </c>
      <c r="T368" s="4">
        <f>Table39[[#This Row],[RN DON Hours Contract]]/Table39[[#This Row],[RN DON Hours]]</f>
        <v>0</v>
      </c>
      <c r="U368" s="3">
        <f>SUM(Table39[[#This Row],[LPN Hours]], Table39[[#This Row],[LPN Admin Hours]])</f>
        <v>48.336666666666666</v>
      </c>
      <c r="V368" s="3">
        <f>Table39[[#This Row],[LPN Hours Contract]]+Table39[[#This Row],[LPN Admin Hours Contract]]</f>
        <v>0</v>
      </c>
      <c r="W368" s="4">
        <f t="shared" si="19"/>
        <v>0</v>
      </c>
      <c r="X368" s="3">
        <v>48.336666666666666</v>
      </c>
      <c r="Y368" s="3">
        <v>0</v>
      </c>
      <c r="Z368" s="4">
        <f>Table39[[#This Row],[LPN Hours Contract]]/Table39[[#This Row],[LPN Hours]]</f>
        <v>0</v>
      </c>
      <c r="AA368" s="3">
        <v>0</v>
      </c>
      <c r="AB368" s="3">
        <v>0</v>
      </c>
      <c r="AC368" s="4">
        <v>0</v>
      </c>
      <c r="AD368" s="3">
        <f>SUM(Table39[[#This Row],[CNA Hours]], Table39[[#This Row],[NA in Training Hours]], Table39[[#This Row],[Med Aide/Tech Hours]])</f>
        <v>81.645222222222216</v>
      </c>
      <c r="AE368" s="3">
        <f>SUM(Table39[[#This Row],[CNA Hours Contract]], Table39[[#This Row],[NA in Training Hours Contract]], Table39[[#This Row],[Med Aide/Tech Hours Contract]])</f>
        <v>8.5222222222222227E-2</v>
      </c>
      <c r="AF368" s="4">
        <f>Table39[[#This Row],[CNA/NA/Med Aide Contract Hours]]/Table39[[#This Row],[Total CNA, NA in Training, Med Aide/Tech Hours]]</f>
        <v>1.0438115042453325E-3</v>
      </c>
      <c r="AG368" s="3">
        <v>75.339666666666659</v>
      </c>
      <c r="AH368" s="3">
        <v>8.5222222222222227E-2</v>
      </c>
      <c r="AI368" s="4">
        <f>Table39[[#This Row],[CNA Hours Contract]]/Table39[[#This Row],[CNA Hours]]</f>
        <v>1.1311733379347165E-3</v>
      </c>
      <c r="AJ368" s="3">
        <v>6.1344444444444433</v>
      </c>
      <c r="AK368" s="3">
        <v>0</v>
      </c>
      <c r="AL368" s="4">
        <f>Table39[[#This Row],[NA in Training Hours Contract]]/Table39[[#This Row],[NA in Training Hours]]</f>
        <v>0</v>
      </c>
      <c r="AM368" s="3">
        <v>0.1711111111111111</v>
      </c>
      <c r="AN368" s="3">
        <v>0</v>
      </c>
      <c r="AO368" s="4">
        <f>Table39[[#This Row],[Med Aide/Tech Hours Contract]]/Table39[[#This Row],[Med Aide/Tech Hours]]</f>
        <v>0</v>
      </c>
      <c r="AP368" s="1" t="s">
        <v>366</v>
      </c>
      <c r="AQ368" s="1">
        <v>4</v>
      </c>
    </row>
    <row r="369" spans="1:43" x14ac:dyDescent="0.2">
      <c r="A369" s="1" t="s">
        <v>407</v>
      </c>
      <c r="B369" s="1" t="s">
        <v>777</v>
      </c>
      <c r="C369" s="1" t="s">
        <v>841</v>
      </c>
      <c r="D369" s="1" t="s">
        <v>1017</v>
      </c>
      <c r="E369" s="3">
        <v>98.688888888888883</v>
      </c>
      <c r="F369" s="3">
        <f t="shared" si="17"/>
        <v>290.75188888888891</v>
      </c>
      <c r="G369" s="3">
        <f>SUM(Table39[[#This Row],[RN Hours Contract (W/ Admin, DON)]], Table39[[#This Row],[LPN Contract Hours (w/ Admin)]], Table39[[#This Row],[CNA/NA/Med Aide Contract Hours]])</f>
        <v>44.358555555555554</v>
      </c>
      <c r="H369" s="4">
        <f>Table39[[#This Row],[Total Contract Hours]]/Table39[[#This Row],[Total Hours Nurse Staffing]]</f>
        <v>0.15256497808173214</v>
      </c>
      <c r="I369" s="3">
        <f>SUM(Table39[[#This Row],[RN Hours]], Table39[[#This Row],[RN Admin Hours]], Table39[[#This Row],[RN DON Hours]])</f>
        <v>27.382777777777779</v>
      </c>
      <c r="J369" s="3">
        <f t="shared" si="18"/>
        <v>7.0055555555555555</v>
      </c>
      <c r="K369" s="4">
        <f>Table39[[#This Row],[RN Hours Contract (W/ Admin, DON)]]/Table39[[#This Row],[RN Hours (w/ Admin, DON)]]</f>
        <v>0.25583801659599503</v>
      </c>
      <c r="L369" s="3">
        <v>15.196666666666667</v>
      </c>
      <c r="M369" s="3">
        <v>3.8444444444444446</v>
      </c>
      <c r="N369" s="4">
        <f>Table39[[#This Row],[RN Hours Contract]]/Table39[[#This Row],[RN Hours]]</f>
        <v>0.25297945455874826</v>
      </c>
      <c r="O369" s="3">
        <v>5.4222222222222225</v>
      </c>
      <c r="P369" s="3">
        <v>3.161111111111111</v>
      </c>
      <c r="Q369" s="4">
        <f>Table39[[#This Row],[RN Admin Hours Contract]]/Table39[[#This Row],[RN Admin Hours]]</f>
        <v>0.58299180327868849</v>
      </c>
      <c r="R369" s="3">
        <v>6.7638888888888893</v>
      </c>
      <c r="S369" s="3">
        <v>0</v>
      </c>
      <c r="T369" s="4">
        <f>Table39[[#This Row],[RN DON Hours Contract]]/Table39[[#This Row],[RN DON Hours]]</f>
        <v>0</v>
      </c>
      <c r="U369" s="3">
        <f>SUM(Table39[[#This Row],[LPN Hours]], Table39[[#This Row],[LPN Admin Hours]])</f>
        <v>76.99355555555556</v>
      </c>
      <c r="V369" s="3">
        <f>Table39[[#This Row],[LPN Hours Contract]]+Table39[[#This Row],[LPN Admin Hours Contract]]</f>
        <v>14.110000000000001</v>
      </c>
      <c r="W369" s="4">
        <f t="shared" si="19"/>
        <v>0.18326209119955206</v>
      </c>
      <c r="X369" s="3">
        <v>67.99633333333334</v>
      </c>
      <c r="Y369" s="3">
        <v>14.110000000000001</v>
      </c>
      <c r="Z369" s="4">
        <f>Table39[[#This Row],[LPN Hours Contract]]/Table39[[#This Row],[LPN Hours]]</f>
        <v>0.20751118932883636</v>
      </c>
      <c r="AA369" s="3">
        <v>8.9972222222222218</v>
      </c>
      <c r="AB369" s="3">
        <v>0</v>
      </c>
      <c r="AC369" s="4">
        <f>Table39[[#This Row],[LPN Admin Hours Contract]]/Table39[[#This Row],[LPN Admin Hours]]</f>
        <v>0</v>
      </c>
      <c r="AD369" s="3">
        <f>SUM(Table39[[#This Row],[CNA Hours]], Table39[[#This Row],[NA in Training Hours]], Table39[[#This Row],[Med Aide/Tech Hours]])</f>
        <v>186.37555555555556</v>
      </c>
      <c r="AE369" s="3">
        <f>SUM(Table39[[#This Row],[CNA Hours Contract]], Table39[[#This Row],[NA in Training Hours Contract]], Table39[[#This Row],[Med Aide/Tech Hours Contract]])</f>
        <v>23.242999999999999</v>
      </c>
      <c r="AF369" s="4">
        <f>Table39[[#This Row],[CNA/NA/Med Aide Contract Hours]]/Table39[[#This Row],[Total CNA, NA in Training, Med Aide/Tech Hours]]</f>
        <v>0.12471056051699674</v>
      </c>
      <c r="AG369" s="3">
        <v>135.97200000000001</v>
      </c>
      <c r="AH369" s="3">
        <v>23.242999999999999</v>
      </c>
      <c r="AI369" s="4">
        <f>Table39[[#This Row],[CNA Hours Contract]]/Table39[[#This Row],[CNA Hours]]</f>
        <v>0.17093960521283791</v>
      </c>
      <c r="AJ369" s="3">
        <v>23.960444444444441</v>
      </c>
      <c r="AK369" s="3">
        <v>0</v>
      </c>
      <c r="AL369" s="4">
        <f>Table39[[#This Row],[NA in Training Hours Contract]]/Table39[[#This Row],[NA in Training Hours]]</f>
        <v>0</v>
      </c>
      <c r="AM369" s="3">
        <v>26.443111111111108</v>
      </c>
      <c r="AN369" s="3">
        <v>0</v>
      </c>
      <c r="AO369" s="4">
        <f>Table39[[#This Row],[Med Aide/Tech Hours Contract]]/Table39[[#This Row],[Med Aide/Tech Hours]]</f>
        <v>0</v>
      </c>
      <c r="AP369" s="1" t="s">
        <v>367</v>
      </c>
      <c r="AQ369" s="1">
        <v>4</v>
      </c>
    </row>
    <row r="370" spans="1:43" x14ac:dyDescent="0.2">
      <c r="A370" s="1" t="s">
        <v>407</v>
      </c>
      <c r="B370" s="1" t="s">
        <v>778</v>
      </c>
      <c r="C370" s="1" t="s">
        <v>865</v>
      </c>
      <c r="D370" s="1" t="s">
        <v>1045</v>
      </c>
      <c r="E370" s="3">
        <v>85.188888888888883</v>
      </c>
      <c r="F370" s="3">
        <f t="shared" si="17"/>
        <v>303.64444444444445</v>
      </c>
      <c r="G370" s="3">
        <f>SUM(Table39[[#This Row],[RN Hours Contract (W/ Admin, DON)]], Table39[[#This Row],[LPN Contract Hours (w/ Admin)]], Table39[[#This Row],[CNA/NA/Med Aide Contract Hours]])</f>
        <v>0.76666666666666672</v>
      </c>
      <c r="H370" s="4">
        <f>Table39[[#This Row],[Total Contract Hours]]/Table39[[#This Row],[Total Hours Nurse Staffing]]</f>
        <v>2.5248829039812648E-3</v>
      </c>
      <c r="I370" s="3">
        <f>SUM(Table39[[#This Row],[RN Hours]], Table39[[#This Row],[RN Admin Hours]], Table39[[#This Row],[RN DON Hours]])</f>
        <v>69.798555555555552</v>
      </c>
      <c r="J370" s="3">
        <f t="shared" si="18"/>
        <v>0.51944444444444449</v>
      </c>
      <c r="K370" s="4">
        <f>Table39[[#This Row],[RN Hours Contract (W/ Admin, DON)]]/Table39[[#This Row],[RN Hours (w/ Admin, DON)]]</f>
        <v>7.4420514910369055E-3</v>
      </c>
      <c r="L370" s="3">
        <v>51.165222222222219</v>
      </c>
      <c r="M370" s="3">
        <v>0.51944444444444449</v>
      </c>
      <c r="N370" s="4">
        <f>Table39[[#This Row],[RN Hours Contract]]/Table39[[#This Row],[RN Hours]]</f>
        <v>1.0152295287380535E-2</v>
      </c>
      <c r="O370" s="3">
        <v>14.544444444444444</v>
      </c>
      <c r="P370" s="3">
        <v>0</v>
      </c>
      <c r="Q370" s="4">
        <f>Table39[[#This Row],[RN Admin Hours Contract]]/Table39[[#This Row],[RN Admin Hours]]</f>
        <v>0</v>
      </c>
      <c r="R370" s="3">
        <v>4.0888888888888886</v>
      </c>
      <c r="S370" s="3">
        <v>0</v>
      </c>
      <c r="T370" s="4">
        <f>Table39[[#This Row],[RN DON Hours Contract]]/Table39[[#This Row],[RN DON Hours]]</f>
        <v>0</v>
      </c>
      <c r="U370" s="3">
        <f>SUM(Table39[[#This Row],[LPN Hours]], Table39[[#This Row],[LPN Admin Hours]])</f>
        <v>43.599888888888891</v>
      </c>
      <c r="V370" s="3">
        <f>Table39[[#This Row],[LPN Hours Contract]]+Table39[[#This Row],[LPN Admin Hours Contract]]</f>
        <v>0</v>
      </c>
      <c r="W370" s="4">
        <f t="shared" si="19"/>
        <v>0</v>
      </c>
      <c r="X370" s="3">
        <v>32.748222222222225</v>
      </c>
      <c r="Y370" s="3">
        <v>0</v>
      </c>
      <c r="Z370" s="4">
        <f>Table39[[#This Row],[LPN Hours Contract]]/Table39[[#This Row],[LPN Hours]]</f>
        <v>0</v>
      </c>
      <c r="AA370" s="3">
        <v>10.851666666666667</v>
      </c>
      <c r="AB370" s="3">
        <v>0</v>
      </c>
      <c r="AC370" s="4">
        <f>Table39[[#This Row],[LPN Admin Hours Contract]]/Table39[[#This Row],[LPN Admin Hours]]</f>
        <v>0</v>
      </c>
      <c r="AD370" s="3">
        <f>SUM(Table39[[#This Row],[CNA Hours]], Table39[[#This Row],[NA in Training Hours]], Table39[[#This Row],[Med Aide/Tech Hours]])</f>
        <v>190.24600000000001</v>
      </c>
      <c r="AE370" s="3">
        <f>SUM(Table39[[#This Row],[CNA Hours Contract]], Table39[[#This Row],[NA in Training Hours Contract]], Table39[[#This Row],[Med Aide/Tech Hours Contract]])</f>
        <v>0.24722222222222223</v>
      </c>
      <c r="AF370" s="4">
        <f>Table39[[#This Row],[CNA/NA/Med Aide Contract Hours]]/Table39[[#This Row],[Total CNA, NA in Training, Med Aide/Tech Hours]]</f>
        <v>1.2994870968231775E-3</v>
      </c>
      <c r="AG370" s="3">
        <v>151.8908888888889</v>
      </c>
      <c r="AH370" s="3">
        <v>0.24722222222222223</v>
      </c>
      <c r="AI370" s="4">
        <f>Table39[[#This Row],[CNA Hours Contract]]/Table39[[#This Row],[CNA Hours]]</f>
        <v>1.6276303603902803E-3</v>
      </c>
      <c r="AJ370" s="3">
        <v>0</v>
      </c>
      <c r="AK370" s="3">
        <v>0</v>
      </c>
      <c r="AL370" s="4">
        <v>0</v>
      </c>
      <c r="AM370" s="3">
        <v>38.355111111111121</v>
      </c>
      <c r="AN370" s="3">
        <v>0</v>
      </c>
      <c r="AO370" s="4">
        <f>Table39[[#This Row],[Med Aide/Tech Hours Contract]]/Table39[[#This Row],[Med Aide/Tech Hours]]</f>
        <v>0</v>
      </c>
      <c r="AP370" s="1" t="s">
        <v>368</v>
      </c>
      <c r="AQ370" s="1">
        <v>4</v>
      </c>
    </row>
    <row r="371" spans="1:43" x14ac:dyDescent="0.2">
      <c r="A371" s="1" t="s">
        <v>407</v>
      </c>
      <c r="B371" s="1" t="s">
        <v>779</v>
      </c>
      <c r="C371" s="1" t="s">
        <v>839</v>
      </c>
      <c r="D371" s="1" t="s">
        <v>1043</v>
      </c>
      <c r="E371" s="3">
        <v>77.12222222222222</v>
      </c>
      <c r="F371" s="3">
        <f t="shared" si="17"/>
        <v>268.12433333333331</v>
      </c>
      <c r="G371" s="3">
        <f>SUM(Table39[[#This Row],[RN Hours Contract (W/ Admin, DON)]], Table39[[#This Row],[LPN Contract Hours (w/ Admin)]], Table39[[#This Row],[CNA/NA/Med Aide Contract Hours]])</f>
        <v>8.8888888888888892E-2</v>
      </c>
      <c r="H371" s="4">
        <f>Table39[[#This Row],[Total Contract Hours]]/Table39[[#This Row],[Total Hours Nurse Staffing]]</f>
        <v>3.3152115581535767E-4</v>
      </c>
      <c r="I371" s="3">
        <f>SUM(Table39[[#This Row],[RN Hours]], Table39[[#This Row],[RN Admin Hours]], Table39[[#This Row],[RN DON Hours]])</f>
        <v>26.942555555555554</v>
      </c>
      <c r="J371" s="3">
        <f t="shared" si="18"/>
        <v>8.8888888888888892E-2</v>
      </c>
      <c r="K371" s="4">
        <f>Table39[[#This Row],[RN Hours Contract (W/ Admin, DON)]]/Table39[[#This Row],[RN Hours (w/ Admin, DON)]]</f>
        <v>3.2992003563136387E-3</v>
      </c>
      <c r="L371" s="3">
        <v>13.786999999999999</v>
      </c>
      <c r="M371" s="3">
        <v>0</v>
      </c>
      <c r="N371" s="4">
        <f>Table39[[#This Row],[RN Hours Contract]]/Table39[[#This Row],[RN Hours]]</f>
        <v>0</v>
      </c>
      <c r="O371" s="3">
        <v>7.9111111111111114</v>
      </c>
      <c r="P371" s="3">
        <v>8.8888888888888892E-2</v>
      </c>
      <c r="Q371" s="4">
        <f>Table39[[#This Row],[RN Admin Hours Contract]]/Table39[[#This Row],[RN Admin Hours]]</f>
        <v>1.1235955056179775E-2</v>
      </c>
      <c r="R371" s="3">
        <v>5.2444444444444445</v>
      </c>
      <c r="S371" s="3">
        <v>0</v>
      </c>
      <c r="T371" s="4">
        <f>Table39[[#This Row],[RN DON Hours Contract]]/Table39[[#This Row],[RN DON Hours]]</f>
        <v>0</v>
      </c>
      <c r="U371" s="3">
        <f>SUM(Table39[[#This Row],[LPN Hours]], Table39[[#This Row],[LPN Admin Hours]])</f>
        <v>94.966444444444448</v>
      </c>
      <c r="V371" s="3">
        <f>Table39[[#This Row],[LPN Hours Contract]]+Table39[[#This Row],[LPN Admin Hours Contract]]</f>
        <v>0</v>
      </c>
      <c r="W371" s="4">
        <f t="shared" si="19"/>
        <v>0</v>
      </c>
      <c r="X371" s="3">
        <v>78.218444444444444</v>
      </c>
      <c r="Y371" s="3">
        <v>0</v>
      </c>
      <c r="Z371" s="4">
        <f>Table39[[#This Row],[LPN Hours Contract]]/Table39[[#This Row],[LPN Hours]]</f>
        <v>0</v>
      </c>
      <c r="AA371" s="3">
        <v>16.747999999999998</v>
      </c>
      <c r="AB371" s="3">
        <v>0</v>
      </c>
      <c r="AC371" s="4">
        <f>Table39[[#This Row],[LPN Admin Hours Contract]]/Table39[[#This Row],[LPN Admin Hours]]</f>
        <v>0</v>
      </c>
      <c r="AD371" s="3">
        <f>SUM(Table39[[#This Row],[CNA Hours]], Table39[[#This Row],[NA in Training Hours]], Table39[[#This Row],[Med Aide/Tech Hours]])</f>
        <v>146.21533333333332</v>
      </c>
      <c r="AE371" s="3">
        <f>SUM(Table39[[#This Row],[CNA Hours Contract]], Table39[[#This Row],[NA in Training Hours Contract]], Table39[[#This Row],[Med Aide/Tech Hours Contract]])</f>
        <v>0</v>
      </c>
      <c r="AF371" s="4">
        <f>Table39[[#This Row],[CNA/NA/Med Aide Contract Hours]]/Table39[[#This Row],[Total CNA, NA in Training, Med Aide/Tech Hours]]</f>
        <v>0</v>
      </c>
      <c r="AG371" s="3">
        <v>123.04322222222221</v>
      </c>
      <c r="AH371" s="3">
        <v>0</v>
      </c>
      <c r="AI371" s="4">
        <f>Table39[[#This Row],[CNA Hours Contract]]/Table39[[#This Row],[CNA Hours]]</f>
        <v>0</v>
      </c>
      <c r="AJ371" s="3">
        <v>0</v>
      </c>
      <c r="AK371" s="3">
        <v>0</v>
      </c>
      <c r="AL371" s="4">
        <v>0</v>
      </c>
      <c r="AM371" s="3">
        <v>23.172111111111107</v>
      </c>
      <c r="AN371" s="3">
        <v>0</v>
      </c>
      <c r="AO371" s="4">
        <f>Table39[[#This Row],[Med Aide/Tech Hours Contract]]/Table39[[#This Row],[Med Aide/Tech Hours]]</f>
        <v>0</v>
      </c>
      <c r="AP371" s="1" t="s">
        <v>369</v>
      </c>
      <c r="AQ371" s="1">
        <v>4</v>
      </c>
    </row>
    <row r="372" spans="1:43" x14ac:dyDescent="0.2">
      <c r="A372" s="1" t="s">
        <v>407</v>
      </c>
      <c r="B372" s="1" t="s">
        <v>780</v>
      </c>
      <c r="C372" s="1" t="s">
        <v>880</v>
      </c>
      <c r="D372" s="1" t="s">
        <v>1047</v>
      </c>
      <c r="E372" s="3">
        <v>89.844444444444449</v>
      </c>
      <c r="F372" s="3">
        <f t="shared" si="17"/>
        <v>334.37788888888889</v>
      </c>
      <c r="G372" s="3">
        <f>SUM(Table39[[#This Row],[RN Hours Contract (W/ Admin, DON)]], Table39[[#This Row],[LPN Contract Hours (w/ Admin)]], Table39[[#This Row],[CNA/NA/Med Aide Contract Hours]])</f>
        <v>0</v>
      </c>
      <c r="H372" s="4">
        <f>Table39[[#This Row],[Total Contract Hours]]/Table39[[#This Row],[Total Hours Nurse Staffing]]</f>
        <v>0</v>
      </c>
      <c r="I372" s="3">
        <f>SUM(Table39[[#This Row],[RN Hours]], Table39[[#This Row],[RN Admin Hours]], Table39[[#This Row],[RN DON Hours]])</f>
        <v>53.082888888888888</v>
      </c>
      <c r="J372" s="3">
        <f t="shared" si="18"/>
        <v>0</v>
      </c>
      <c r="K372" s="4">
        <f>Table39[[#This Row],[RN Hours Contract (W/ Admin, DON)]]/Table39[[#This Row],[RN Hours (w/ Admin, DON)]]</f>
        <v>0</v>
      </c>
      <c r="L372" s="3">
        <v>30.805555555555557</v>
      </c>
      <c r="M372" s="3">
        <v>0</v>
      </c>
      <c r="N372" s="4">
        <f>Table39[[#This Row],[RN Hours Contract]]/Table39[[#This Row],[RN Hours]]</f>
        <v>0</v>
      </c>
      <c r="O372" s="3">
        <v>11.432888888888884</v>
      </c>
      <c r="P372" s="3">
        <v>0</v>
      </c>
      <c r="Q372" s="4">
        <f>Table39[[#This Row],[RN Admin Hours Contract]]/Table39[[#This Row],[RN Admin Hours]]</f>
        <v>0</v>
      </c>
      <c r="R372" s="3">
        <v>10.844444444444445</v>
      </c>
      <c r="S372" s="3">
        <v>0</v>
      </c>
      <c r="T372" s="4">
        <f>Table39[[#This Row],[RN DON Hours Contract]]/Table39[[#This Row],[RN DON Hours]]</f>
        <v>0</v>
      </c>
      <c r="U372" s="3">
        <f>SUM(Table39[[#This Row],[LPN Hours]], Table39[[#This Row],[LPN Admin Hours]])</f>
        <v>119.19344444444445</v>
      </c>
      <c r="V372" s="3">
        <f>Table39[[#This Row],[LPN Hours Contract]]+Table39[[#This Row],[LPN Admin Hours Contract]]</f>
        <v>0</v>
      </c>
      <c r="W372" s="4">
        <f t="shared" si="19"/>
        <v>0</v>
      </c>
      <c r="X372" s="3">
        <v>112.08255555555556</v>
      </c>
      <c r="Y372" s="3">
        <v>0</v>
      </c>
      <c r="Z372" s="4">
        <f>Table39[[#This Row],[LPN Hours Contract]]/Table39[[#This Row],[LPN Hours]]</f>
        <v>0</v>
      </c>
      <c r="AA372" s="3">
        <v>7.1108888888888888</v>
      </c>
      <c r="AB372" s="3">
        <v>0</v>
      </c>
      <c r="AC372" s="4">
        <f>Table39[[#This Row],[LPN Admin Hours Contract]]/Table39[[#This Row],[LPN Admin Hours]]</f>
        <v>0</v>
      </c>
      <c r="AD372" s="3">
        <f>SUM(Table39[[#This Row],[CNA Hours]], Table39[[#This Row],[NA in Training Hours]], Table39[[#This Row],[Med Aide/Tech Hours]])</f>
        <v>162.10155555555554</v>
      </c>
      <c r="AE372" s="3">
        <f>SUM(Table39[[#This Row],[CNA Hours Contract]], Table39[[#This Row],[NA in Training Hours Contract]], Table39[[#This Row],[Med Aide/Tech Hours Contract]])</f>
        <v>0</v>
      </c>
      <c r="AF372" s="4">
        <f>Table39[[#This Row],[CNA/NA/Med Aide Contract Hours]]/Table39[[#This Row],[Total CNA, NA in Training, Med Aide/Tech Hours]]</f>
        <v>0</v>
      </c>
      <c r="AG372" s="3">
        <v>135.17099999999999</v>
      </c>
      <c r="AH372" s="3">
        <v>0</v>
      </c>
      <c r="AI372" s="4">
        <f>Table39[[#This Row],[CNA Hours Contract]]/Table39[[#This Row],[CNA Hours]]</f>
        <v>0</v>
      </c>
      <c r="AJ372" s="3">
        <v>26.930555555555557</v>
      </c>
      <c r="AK372" s="3">
        <v>0</v>
      </c>
      <c r="AL372" s="4">
        <f>Table39[[#This Row],[NA in Training Hours Contract]]/Table39[[#This Row],[NA in Training Hours]]</f>
        <v>0</v>
      </c>
      <c r="AM372" s="3">
        <v>0</v>
      </c>
      <c r="AN372" s="3">
        <v>0</v>
      </c>
      <c r="AO372" s="4">
        <v>0</v>
      </c>
      <c r="AP372" s="1" t="s">
        <v>370</v>
      </c>
      <c r="AQ372" s="1">
        <v>4</v>
      </c>
    </row>
    <row r="373" spans="1:43" x14ac:dyDescent="0.2">
      <c r="A373" s="1" t="s">
        <v>407</v>
      </c>
      <c r="B373" s="1" t="s">
        <v>781</v>
      </c>
      <c r="C373" s="1" t="s">
        <v>903</v>
      </c>
      <c r="D373" s="1" t="s">
        <v>1046</v>
      </c>
      <c r="E373" s="3">
        <v>68.188888888888883</v>
      </c>
      <c r="F373" s="3">
        <f t="shared" si="17"/>
        <v>375.1512222222222</v>
      </c>
      <c r="G373" s="3">
        <f>SUM(Table39[[#This Row],[RN Hours Contract (W/ Admin, DON)]], Table39[[#This Row],[LPN Contract Hours (w/ Admin)]], Table39[[#This Row],[CNA/NA/Med Aide Contract Hours]])</f>
        <v>61.290111111111088</v>
      </c>
      <c r="H373" s="4">
        <f>Table39[[#This Row],[Total Contract Hours]]/Table39[[#This Row],[Total Hours Nurse Staffing]]</f>
        <v>0.16337441405110409</v>
      </c>
      <c r="I373" s="3">
        <f>SUM(Table39[[#This Row],[RN Hours]], Table39[[#This Row],[RN Admin Hours]], Table39[[#This Row],[RN DON Hours]])</f>
        <v>48.43611111111111</v>
      </c>
      <c r="J373" s="3">
        <f t="shared" si="18"/>
        <v>4.4938888888888888</v>
      </c>
      <c r="K373" s="4">
        <f>Table39[[#This Row],[RN Hours Contract (W/ Admin, DON)]]/Table39[[#This Row],[RN Hours (w/ Admin, DON)]]</f>
        <v>9.2779721282330682E-2</v>
      </c>
      <c r="L373" s="3">
        <v>40.836111111111109</v>
      </c>
      <c r="M373" s="3">
        <v>4.4938888888888888</v>
      </c>
      <c r="N373" s="4">
        <f>Table39[[#This Row],[RN Hours Contract]]/Table39[[#This Row],[RN Hours]]</f>
        <v>0.11004693558261343</v>
      </c>
      <c r="O373" s="3">
        <v>0</v>
      </c>
      <c r="P373" s="3">
        <v>0</v>
      </c>
      <c r="Q373" s="4">
        <v>0</v>
      </c>
      <c r="R373" s="3">
        <v>7.6</v>
      </c>
      <c r="S373" s="3">
        <v>0</v>
      </c>
      <c r="T373" s="4">
        <f>Table39[[#This Row],[RN DON Hours Contract]]/Table39[[#This Row],[RN DON Hours]]</f>
        <v>0</v>
      </c>
      <c r="U373" s="3">
        <f>SUM(Table39[[#This Row],[LPN Hours]], Table39[[#This Row],[LPN Admin Hours]])</f>
        <v>113.72966666666667</v>
      </c>
      <c r="V373" s="3">
        <f>Table39[[#This Row],[LPN Hours Contract]]+Table39[[#This Row],[LPN Admin Hours Contract]]</f>
        <v>20.529111111111103</v>
      </c>
      <c r="W373" s="4">
        <f t="shared" si="19"/>
        <v>0.1805079687016091</v>
      </c>
      <c r="X373" s="3">
        <v>113.72966666666667</v>
      </c>
      <c r="Y373" s="3">
        <v>20.529111111111103</v>
      </c>
      <c r="Z373" s="4">
        <f>Table39[[#This Row],[LPN Hours Contract]]/Table39[[#This Row],[LPN Hours]]</f>
        <v>0.1805079687016091</v>
      </c>
      <c r="AA373" s="3">
        <v>0</v>
      </c>
      <c r="AB373" s="3">
        <v>0</v>
      </c>
      <c r="AC373" s="4">
        <v>0</v>
      </c>
      <c r="AD373" s="3">
        <f>SUM(Table39[[#This Row],[CNA Hours]], Table39[[#This Row],[NA in Training Hours]], Table39[[#This Row],[Med Aide/Tech Hours]])</f>
        <v>212.98544444444443</v>
      </c>
      <c r="AE373" s="3">
        <f>SUM(Table39[[#This Row],[CNA Hours Contract]], Table39[[#This Row],[NA in Training Hours Contract]], Table39[[#This Row],[Med Aide/Tech Hours Contract]])</f>
        <v>36.267111111111092</v>
      </c>
      <c r="AF373" s="4">
        <f>Table39[[#This Row],[CNA/NA/Med Aide Contract Hours]]/Table39[[#This Row],[Total CNA, NA in Training, Med Aide/Tech Hours]]</f>
        <v>0.17027976351018242</v>
      </c>
      <c r="AG373" s="3">
        <v>212.98544444444443</v>
      </c>
      <c r="AH373" s="3">
        <v>36.267111111111092</v>
      </c>
      <c r="AI373" s="4">
        <f>Table39[[#This Row],[CNA Hours Contract]]/Table39[[#This Row],[CNA Hours]]</f>
        <v>0.17027976351018242</v>
      </c>
      <c r="AJ373" s="3">
        <v>0</v>
      </c>
      <c r="AK373" s="3">
        <v>0</v>
      </c>
      <c r="AL373" s="4">
        <v>0</v>
      </c>
      <c r="AM373" s="3">
        <v>0</v>
      </c>
      <c r="AN373" s="3">
        <v>0</v>
      </c>
      <c r="AO373" s="4">
        <v>0</v>
      </c>
      <c r="AP373" s="1" t="s">
        <v>371</v>
      </c>
      <c r="AQ373" s="1">
        <v>4</v>
      </c>
    </row>
    <row r="374" spans="1:43" x14ac:dyDescent="0.2">
      <c r="A374" s="1" t="s">
        <v>407</v>
      </c>
      <c r="B374" s="1" t="s">
        <v>782</v>
      </c>
      <c r="C374" s="1" t="s">
        <v>838</v>
      </c>
      <c r="D374" s="1" t="s">
        <v>1042</v>
      </c>
      <c r="E374" s="3">
        <v>1.4555555555555555</v>
      </c>
      <c r="F374" s="3">
        <f t="shared" si="17"/>
        <v>6.6216666666666661</v>
      </c>
      <c r="G374" s="3">
        <f>SUM(Table39[[#This Row],[RN Hours Contract (W/ Admin, DON)]], Table39[[#This Row],[LPN Contract Hours (w/ Admin)]], Table39[[#This Row],[CNA/NA/Med Aide Contract Hours]])</f>
        <v>0</v>
      </c>
      <c r="H374" s="4">
        <f>Table39[[#This Row],[Total Contract Hours]]/Table39[[#This Row],[Total Hours Nurse Staffing]]</f>
        <v>0</v>
      </c>
      <c r="I374" s="3">
        <f>SUM(Table39[[#This Row],[RN Hours]], Table39[[#This Row],[RN Admin Hours]], Table39[[#This Row],[RN DON Hours]])</f>
        <v>1.5116666666666667</v>
      </c>
      <c r="J374" s="3">
        <f t="shared" si="18"/>
        <v>0</v>
      </c>
      <c r="K374" s="4">
        <f>Table39[[#This Row],[RN Hours Contract (W/ Admin, DON)]]/Table39[[#This Row],[RN Hours (w/ Admin, DON)]]</f>
        <v>0</v>
      </c>
      <c r="L374" s="3">
        <v>1.5116666666666667</v>
      </c>
      <c r="M374" s="3">
        <v>0</v>
      </c>
      <c r="N374" s="4">
        <f>Table39[[#This Row],[RN Hours Contract]]/Table39[[#This Row],[RN Hours]]</f>
        <v>0</v>
      </c>
      <c r="O374" s="3">
        <v>0</v>
      </c>
      <c r="P374" s="3">
        <v>0</v>
      </c>
      <c r="Q374" s="4">
        <v>0</v>
      </c>
      <c r="R374" s="3">
        <v>0</v>
      </c>
      <c r="S374" s="3">
        <v>0</v>
      </c>
      <c r="T374" s="4">
        <v>0</v>
      </c>
      <c r="U374" s="3">
        <f>SUM(Table39[[#This Row],[LPN Hours]], Table39[[#This Row],[LPN Admin Hours]])</f>
        <v>1.2155555555555557</v>
      </c>
      <c r="V374" s="3">
        <f>Table39[[#This Row],[LPN Hours Contract]]+Table39[[#This Row],[LPN Admin Hours Contract]]</f>
        <v>0</v>
      </c>
      <c r="W374" s="4">
        <f t="shared" si="19"/>
        <v>0</v>
      </c>
      <c r="X374" s="3">
        <v>1.2155555555555557</v>
      </c>
      <c r="Y374" s="3">
        <v>0</v>
      </c>
      <c r="Z374" s="4">
        <f>Table39[[#This Row],[LPN Hours Contract]]/Table39[[#This Row],[LPN Hours]]</f>
        <v>0</v>
      </c>
      <c r="AA374" s="3">
        <v>0</v>
      </c>
      <c r="AB374" s="3">
        <v>0</v>
      </c>
      <c r="AC374" s="4">
        <v>0</v>
      </c>
      <c r="AD374" s="3">
        <f>SUM(Table39[[#This Row],[CNA Hours]], Table39[[#This Row],[NA in Training Hours]], Table39[[#This Row],[Med Aide/Tech Hours]])</f>
        <v>3.8944444444444444</v>
      </c>
      <c r="AE374" s="3">
        <f>SUM(Table39[[#This Row],[CNA Hours Contract]], Table39[[#This Row],[NA in Training Hours Contract]], Table39[[#This Row],[Med Aide/Tech Hours Contract]])</f>
        <v>0</v>
      </c>
      <c r="AF374" s="4">
        <f>Table39[[#This Row],[CNA/NA/Med Aide Contract Hours]]/Table39[[#This Row],[Total CNA, NA in Training, Med Aide/Tech Hours]]</f>
        <v>0</v>
      </c>
      <c r="AG374" s="3">
        <v>3.8944444444444444</v>
      </c>
      <c r="AH374" s="3">
        <v>0</v>
      </c>
      <c r="AI374" s="4">
        <f>Table39[[#This Row],[CNA Hours Contract]]/Table39[[#This Row],[CNA Hours]]</f>
        <v>0</v>
      </c>
      <c r="AJ374" s="3">
        <v>0</v>
      </c>
      <c r="AK374" s="3">
        <v>0</v>
      </c>
      <c r="AL374" s="4">
        <v>0</v>
      </c>
      <c r="AM374" s="3">
        <v>0</v>
      </c>
      <c r="AN374" s="3">
        <v>0</v>
      </c>
      <c r="AO374" s="4">
        <v>0</v>
      </c>
      <c r="AP374" s="1" t="s">
        <v>372</v>
      </c>
      <c r="AQ374" s="1">
        <v>4</v>
      </c>
    </row>
    <row r="375" spans="1:43" x14ac:dyDescent="0.2">
      <c r="A375" s="1" t="s">
        <v>407</v>
      </c>
      <c r="B375" s="1" t="s">
        <v>783</v>
      </c>
      <c r="C375" s="1" t="s">
        <v>882</v>
      </c>
      <c r="D375" s="1" t="s">
        <v>1064</v>
      </c>
      <c r="E375" s="3">
        <v>66.922222222222217</v>
      </c>
      <c r="F375" s="3">
        <f t="shared" si="17"/>
        <v>273.81444444444446</v>
      </c>
      <c r="G375" s="3">
        <f>SUM(Table39[[#This Row],[RN Hours Contract (W/ Admin, DON)]], Table39[[#This Row],[LPN Contract Hours (w/ Admin)]], Table39[[#This Row],[CNA/NA/Med Aide Contract Hours]])</f>
        <v>58.050000000000004</v>
      </c>
      <c r="H375" s="4">
        <f>Table39[[#This Row],[Total Contract Hours]]/Table39[[#This Row],[Total Hours Nurse Staffing]]</f>
        <v>0.21200488570930029</v>
      </c>
      <c r="I375" s="3">
        <f>SUM(Table39[[#This Row],[RN Hours]], Table39[[#This Row],[RN Admin Hours]], Table39[[#This Row],[RN DON Hours]])</f>
        <v>40.247777777777785</v>
      </c>
      <c r="J375" s="3">
        <f t="shared" si="18"/>
        <v>1.5555555555555556</v>
      </c>
      <c r="K375" s="4">
        <f>Table39[[#This Row],[RN Hours Contract (W/ Admin, DON)]]/Table39[[#This Row],[RN Hours (w/ Admin, DON)]]</f>
        <v>3.8649476851724034E-2</v>
      </c>
      <c r="L375" s="3">
        <v>29.314444444444447</v>
      </c>
      <c r="M375" s="3">
        <v>1.5555555555555556</v>
      </c>
      <c r="N375" s="4">
        <f>Table39[[#This Row],[RN Hours Contract]]/Table39[[#This Row],[RN Hours]]</f>
        <v>5.3064473335102141E-2</v>
      </c>
      <c r="O375" s="3">
        <v>5.7777777777777777</v>
      </c>
      <c r="P375" s="3">
        <v>0</v>
      </c>
      <c r="Q375" s="4">
        <f>Table39[[#This Row],[RN Admin Hours Contract]]/Table39[[#This Row],[RN Admin Hours]]</f>
        <v>0</v>
      </c>
      <c r="R375" s="3">
        <v>5.1555555555555559</v>
      </c>
      <c r="S375" s="3">
        <v>0</v>
      </c>
      <c r="T375" s="4">
        <f>Table39[[#This Row],[RN DON Hours Contract]]/Table39[[#This Row],[RN DON Hours]]</f>
        <v>0</v>
      </c>
      <c r="U375" s="3">
        <f>SUM(Table39[[#This Row],[LPN Hours]], Table39[[#This Row],[LPN Admin Hours]])</f>
        <v>76.241111111111124</v>
      </c>
      <c r="V375" s="3">
        <f>Table39[[#This Row],[LPN Hours Contract]]+Table39[[#This Row],[LPN Admin Hours Contract]]</f>
        <v>14.722222222222221</v>
      </c>
      <c r="W375" s="4">
        <f t="shared" si="19"/>
        <v>0.19310083507002634</v>
      </c>
      <c r="X375" s="3">
        <v>70.675555555555562</v>
      </c>
      <c r="Y375" s="3">
        <v>14.722222222222221</v>
      </c>
      <c r="Z375" s="4">
        <f>Table39[[#This Row],[LPN Hours Contract]]/Table39[[#This Row],[LPN Hours]]</f>
        <v>0.20830713117846808</v>
      </c>
      <c r="AA375" s="3">
        <v>5.565555555555556</v>
      </c>
      <c r="AB375" s="3">
        <v>0</v>
      </c>
      <c r="AC375" s="4">
        <f>Table39[[#This Row],[LPN Admin Hours Contract]]/Table39[[#This Row],[LPN Admin Hours]]</f>
        <v>0</v>
      </c>
      <c r="AD375" s="3">
        <f>SUM(Table39[[#This Row],[CNA Hours]], Table39[[#This Row],[NA in Training Hours]], Table39[[#This Row],[Med Aide/Tech Hours]])</f>
        <v>157.32555555555555</v>
      </c>
      <c r="AE375" s="3">
        <f>SUM(Table39[[#This Row],[CNA Hours Contract]], Table39[[#This Row],[NA in Training Hours Contract]], Table39[[#This Row],[Med Aide/Tech Hours Contract]])</f>
        <v>41.772222222222226</v>
      </c>
      <c r="AF375" s="4">
        <f>Table39[[#This Row],[CNA/NA/Med Aide Contract Hours]]/Table39[[#This Row],[Total CNA, NA in Training, Med Aide/Tech Hours]]</f>
        <v>0.2655145381480723</v>
      </c>
      <c r="AG375" s="3">
        <v>145.77222222222221</v>
      </c>
      <c r="AH375" s="3">
        <v>41.772222222222226</v>
      </c>
      <c r="AI375" s="4">
        <f>Table39[[#This Row],[CNA Hours Contract]]/Table39[[#This Row],[CNA Hours]]</f>
        <v>0.28655817675978512</v>
      </c>
      <c r="AJ375" s="3">
        <v>11.553333333333338</v>
      </c>
      <c r="AK375" s="3">
        <v>0</v>
      </c>
      <c r="AL375" s="4">
        <f>Table39[[#This Row],[NA in Training Hours Contract]]/Table39[[#This Row],[NA in Training Hours]]</f>
        <v>0</v>
      </c>
      <c r="AM375" s="3">
        <v>0</v>
      </c>
      <c r="AN375" s="3">
        <v>0</v>
      </c>
      <c r="AO375" s="4">
        <v>0</v>
      </c>
      <c r="AP375" s="1" t="s">
        <v>373</v>
      </c>
      <c r="AQ375" s="1">
        <v>4</v>
      </c>
    </row>
    <row r="376" spans="1:43" x14ac:dyDescent="0.2">
      <c r="A376" s="1" t="s">
        <v>407</v>
      </c>
      <c r="B376" s="1" t="s">
        <v>784</v>
      </c>
      <c r="C376" s="1" t="s">
        <v>873</v>
      </c>
      <c r="D376" s="1" t="s">
        <v>1046</v>
      </c>
      <c r="E376" s="3">
        <v>90.444444444444443</v>
      </c>
      <c r="F376" s="3">
        <f t="shared" si="17"/>
        <v>457.70366666666666</v>
      </c>
      <c r="G376" s="3">
        <f>SUM(Table39[[#This Row],[RN Hours Contract (W/ Admin, DON)]], Table39[[#This Row],[LPN Contract Hours (w/ Admin)]], Table39[[#This Row],[CNA/NA/Med Aide Contract Hours]])</f>
        <v>0</v>
      </c>
      <c r="H376" s="4">
        <f>Table39[[#This Row],[Total Contract Hours]]/Table39[[#This Row],[Total Hours Nurse Staffing]]</f>
        <v>0</v>
      </c>
      <c r="I376" s="3">
        <f>SUM(Table39[[#This Row],[RN Hours]], Table39[[#This Row],[RN Admin Hours]], Table39[[#This Row],[RN DON Hours]])</f>
        <v>34.18633333333333</v>
      </c>
      <c r="J376" s="3">
        <f t="shared" si="18"/>
        <v>0</v>
      </c>
      <c r="K376" s="4">
        <f>Table39[[#This Row],[RN Hours Contract (W/ Admin, DON)]]/Table39[[#This Row],[RN Hours (w/ Admin, DON)]]</f>
        <v>0</v>
      </c>
      <c r="L376" s="3">
        <v>34.108555555555554</v>
      </c>
      <c r="M376" s="3">
        <v>0</v>
      </c>
      <c r="N376" s="4">
        <f>Table39[[#This Row],[RN Hours Contract]]/Table39[[#This Row],[RN Hours]]</f>
        <v>0</v>
      </c>
      <c r="O376" s="3">
        <v>0</v>
      </c>
      <c r="P376" s="3">
        <v>0</v>
      </c>
      <c r="Q376" s="4">
        <v>0</v>
      </c>
      <c r="R376" s="3">
        <v>7.7777777777777779E-2</v>
      </c>
      <c r="S376" s="3">
        <v>0</v>
      </c>
      <c r="T376" s="4">
        <f>Table39[[#This Row],[RN DON Hours Contract]]/Table39[[#This Row],[RN DON Hours]]</f>
        <v>0</v>
      </c>
      <c r="U376" s="3">
        <f>SUM(Table39[[#This Row],[LPN Hours]], Table39[[#This Row],[LPN Admin Hours]])</f>
        <v>137.01422222222223</v>
      </c>
      <c r="V376" s="3">
        <f>Table39[[#This Row],[LPN Hours Contract]]+Table39[[#This Row],[LPN Admin Hours Contract]]</f>
        <v>0</v>
      </c>
      <c r="W376" s="4">
        <f t="shared" si="19"/>
        <v>0</v>
      </c>
      <c r="X376" s="3">
        <v>137.01422222222223</v>
      </c>
      <c r="Y376" s="3">
        <v>0</v>
      </c>
      <c r="Z376" s="4">
        <f>Table39[[#This Row],[LPN Hours Contract]]/Table39[[#This Row],[LPN Hours]]</f>
        <v>0</v>
      </c>
      <c r="AA376" s="3">
        <v>0</v>
      </c>
      <c r="AB376" s="3">
        <v>0</v>
      </c>
      <c r="AC376" s="4">
        <v>0</v>
      </c>
      <c r="AD376" s="3">
        <f>SUM(Table39[[#This Row],[CNA Hours]], Table39[[#This Row],[NA in Training Hours]], Table39[[#This Row],[Med Aide/Tech Hours]])</f>
        <v>286.50311111111108</v>
      </c>
      <c r="AE376" s="3">
        <f>SUM(Table39[[#This Row],[CNA Hours Contract]], Table39[[#This Row],[NA in Training Hours Contract]], Table39[[#This Row],[Med Aide/Tech Hours Contract]])</f>
        <v>0</v>
      </c>
      <c r="AF376" s="4">
        <f>Table39[[#This Row],[CNA/NA/Med Aide Contract Hours]]/Table39[[#This Row],[Total CNA, NA in Training, Med Aide/Tech Hours]]</f>
        <v>0</v>
      </c>
      <c r="AG376" s="3">
        <v>286.50311111111108</v>
      </c>
      <c r="AH376" s="3">
        <v>0</v>
      </c>
      <c r="AI376" s="4">
        <f>Table39[[#This Row],[CNA Hours Contract]]/Table39[[#This Row],[CNA Hours]]</f>
        <v>0</v>
      </c>
      <c r="AJ376" s="3">
        <v>0</v>
      </c>
      <c r="AK376" s="3">
        <v>0</v>
      </c>
      <c r="AL376" s="4">
        <v>0</v>
      </c>
      <c r="AM376" s="3">
        <v>0</v>
      </c>
      <c r="AN376" s="3">
        <v>0</v>
      </c>
      <c r="AO376" s="4">
        <v>0</v>
      </c>
      <c r="AP376" s="1" t="s">
        <v>374</v>
      </c>
      <c r="AQ376" s="1">
        <v>4</v>
      </c>
    </row>
    <row r="377" spans="1:43" x14ac:dyDescent="0.2">
      <c r="A377" s="1" t="s">
        <v>407</v>
      </c>
      <c r="B377" s="1" t="s">
        <v>785</v>
      </c>
      <c r="C377" s="1" t="s">
        <v>834</v>
      </c>
      <c r="D377" s="1" t="s">
        <v>1059</v>
      </c>
      <c r="E377" s="3">
        <v>12</v>
      </c>
      <c r="F377" s="3">
        <f t="shared" si="17"/>
        <v>50.12255555555555</v>
      </c>
      <c r="G377" s="3">
        <f>SUM(Table39[[#This Row],[RN Hours Contract (W/ Admin, DON)]], Table39[[#This Row],[LPN Contract Hours (w/ Admin)]], Table39[[#This Row],[CNA/NA/Med Aide Contract Hours]])</f>
        <v>0</v>
      </c>
      <c r="H377" s="4">
        <f>Table39[[#This Row],[Total Contract Hours]]/Table39[[#This Row],[Total Hours Nurse Staffing]]</f>
        <v>0</v>
      </c>
      <c r="I377" s="3">
        <f>SUM(Table39[[#This Row],[RN Hours]], Table39[[#This Row],[RN Admin Hours]], Table39[[#This Row],[RN DON Hours]])</f>
        <v>18.86588888888889</v>
      </c>
      <c r="J377" s="3">
        <f t="shared" si="18"/>
        <v>0</v>
      </c>
      <c r="K377" s="4">
        <f>Table39[[#This Row],[RN Hours Contract (W/ Admin, DON)]]/Table39[[#This Row],[RN Hours (w/ Admin, DON)]]</f>
        <v>0</v>
      </c>
      <c r="L377" s="3">
        <v>13.699222222222224</v>
      </c>
      <c r="M377" s="3">
        <v>0</v>
      </c>
      <c r="N377" s="4">
        <f>Table39[[#This Row],[RN Hours Contract]]/Table39[[#This Row],[RN Hours]]</f>
        <v>0</v>
      </c>
      <c r="O377" s="3">
        <v>0</v>
      </c>
      <c r="P377" s="3">
        <v>0</v>
      </c>
      <c r="Q377" s="4">
        <v>0</v>
      </c>
      <c r="R377" s="3">
        <v>5.166666666666667</v>
      </c>
      <c r="S377" s="3">
        <v>0</v>
      </c>
      <c r="T377" s="4">
        <f>Table39[[#This Row],[RN DON Hours Contract]]/Table39[[#This Row],[RN DON Hours]]</f>
        <v>0</v>
      </c>
      <c r="U377" s="3">
        <f>SUM(Table39[[#This Row],[LPN Hours]], Table39[[#This Row],[LPN Admin Hours]])</f>
        <v>8.6333333333333329</v>
      </c>
      <c r="V377" s="3">
        <f>Table39[[#This Row],[LPN Hours Contract]]+Table39[[#This Row],[LPN Admin Hours Contract]]</f>
        <v>0</v>
      </c>
      <c r="W377" s="4">
        <f t="shared" si="19"/>
        <v>0</v>
      </c>
      <c r="X377" s="3">
        <v>8.6333333333333329</v>
      </c>
      <c r="Y377" s="3">
        <v>0</v>
      </c>
      <c r="Z377" s="4">
        <f>Table39[[#This Row],[LPN Hours Contract]]/Table39[[#This Row],[LPN Hours]]</f>
        <v>0</v>
      </c>
      <c r="AA377" s="3">
        <v>0</v>
      </c>
      <c r="AB377" s="3">
        <v>0</v>
      </c>
      <c r="AC377" s="4">
        <v>0</v>
      </c>
      <c r="AD377" s="3">
        <f>SUM(Table39[[#This Row],[CNA Hours]], Table39[[#This Row],[NA in Training Hours]], Table39[[#This Row],[Med Aide/Tech Hours]])</f>
        <v>22.623333333333331</v>
      </c>
      <c r="AE377" s="3">
        <f>SUM(Table39[[#This Row],[CNA Hours Contract]], Table39[[#This Row],[NA in Training Hours Contract]], Table39[[#This Row],[Med Aide/Tech Hours Contract]])</f>
        <v>0</v>
      </c>
      <c r="AF377" s="4">
        <f>Table39[[#This Row],[CNA/NA/Med Aide Contract Hours]]/Table39[[#This Row],[Total CNA, NA in Training, Med Aide/Tech Hours]]</f>
        <v>0</v>
      </c>
      <c r="AG377" s="3">
        <v>22.623333333333331</v>
      </c>
      <c r="AH377" s="3">
        <v>0</v>
      </c>
      <c r="AI377" s="4">
        <f>Table39[[#This Row],[CNA Hours Contract]]/Table39[[#This Row],[CNA Hours]]</f>
        <v>0</v>
      </c>
      <c r="AJ377" s="3">
        <v>0</v>
      </c>
      <c r="AK377" s="3">
        <v>0</v>
      </c>
      <c r="AL377" s="4">
        <v>0</v>
      </c>
      <c r="AM377" s="3">
        <v>0</v>
      </c>
      <c r="AN377" s="3">
        <v>0</v>
      </c>
      <c r="AO377" s="4">
        <v>0</v>
      </c>
      <c r="AP377" s="1" t="s">
        <v>375</v>
      </c>
      <c r="AQ377" s="1">
        <v>4</v>
      </c>
    </row>
    <row r="378" spans="1:43" x14ac:dyDescent="0.2">
      <c r="A378" s="1" t="s">
        <v>407</v>
      </c>
      <c r="B378" s="1" t="s">
        <v>786</v>
      </c>
      <c r="C378" s="1" t="s">
        <v>880</v>
      </c>
      <c r="D378" s="1" t="s">
        <v>1047</v>
      </c>
      <c r="E378" s="3">
        <v>34.788888888888891</v>
      </c>
      <c r="F378" s="3">
        <f t="shared" si="17"/>
        <v>212.66677777777778</v>
      </c>
      <c r="G378" s="3">
        <f>SUM(Table39[[#This Row],[RN Hours Contract (W/ Admin, DON)]], Table39[[#This Row],[LPN Contract Hours (w/ Admin)]], Table39[[#This Row],[CNA/NA/Med Aide Contract Hours]])</f>
        <v>0</v>
      </c>
      <c r="H378" s="4">
        <f>Table39[[#This Row],[Total Contract Hours]]/Table39[[#This Row],[Total Hours Nurse Staffing]]</f>
        <v>0</v>
      </c>
      <c r="I378" s="3">
        <f>SUM(Table39[[#This Row],[RN Hours]], Table39[[#This Row],[RN Admin Hours]], Table39[[#This Row],[RN DON Hours]])</f>
        <v>25.35466666666666</v>
      </c>
      <c r="J378" s="3">
        <f t="shared" si="18"/>
        <v>0</v>
      </c>
      <c r="K378" s="4">
        <f>Table39[[#This Row],[RN Hours Contract (W/ Admin, DON)]]/Table39[[#This Row],[RN Hours (w/ Admin, DON)]]</f>
        <v>0</v>
      </c>
      <c r="L378" s="3">
        <v>13.828888888888887</v>
      </c>
      <c r="M378" s="3">
        <v>0</v>
      </c>
      <c r="N378" s="4">
        <f>Table39[[#This Row],[RN Hours Contract]]/Table39[[#This Row],[RN Hours]]</f>
        <v>0</v>
      </c>
      <c r="O378" s="3">
        <v>6.485777777777777</v>
      </c>
      <c r="P378" s="3">
        <v>0</v>
      </c>
      <c r="Q378" s="4">
        <f>Table39[[#This Row],[RN Admin Hours Contract]]/Table39[[#This Row],[RN Admin Hours]]</f>
        <v>0</v>
      </c>
      <c r="R378" s="3">
        <v>5.0399999999999947</v>
      </c>
      <c r="S378" s="3">
        <v>0</v>
      </c>
      <c r="T378" s="4">
        <f>Table39[[#This Row],[RN DON Hours Contract]]/Table39[[#This Row],[RN DON Hours]]</f>
        <v>0</v>
      </c>
      <c r="U378" s="3">
        <f>SUM(Table39[[#This Row],[LPN Hours]], Table39[[#This Row],[LPN Admin Hours]])</f>
        <v>66.049555555555557</v>
      </c>
      <c r="V378" s="3">
        <f>Table39[[#This Row],[LPN Hours Contract]]+Table39[[#This Row],[LPN Admin Hours Contract]]</f>
        <v>0</v>
      </c>
      <c r="W378" s="4">
        <f t="shared" si="19"/>
        <v>0</v>
      </c>
      <c r="X378" s="3">
        <v>66.049555555555557</v>
      </c>
      <c r="Y378" s="3">
        <v>0</v>
      </c>
      <c r="Z378" s="4">
        <f>Table39[[#This Row],[LPN Hours Contract]]/Table39[[#This Row],[LPN Hours]]</f>
        <v>0</v>
      </c>
      <c r="AA378" s="3">
        <v>0</v>
      </c>
      <c r="AB378" s="3">
        <v>0</v>
      </c>
      <c r="AC378" s="4">
        <v>0</v>
      </c>
      <c r="AD378" s="3">
        <f>SUM(Table39[[#This Row],[CNA Hours]], Table39[[#This Row],[NA in Training Hours]], Table39[[#This Row],[Med Aide/Tech Hours]])</f>
        <v>121.26255555555555</v>
      </c>
      <c r="AE378" s="3">
        <f>SUM(Table39[[#This Row],[CNA Hours Contract]], Table39[[#This Row],[NA in Training Hours Contract]], Table39[[#This Row],[Med Aide/Tech Hours Contract]])</f>
        <v>0</v>
      </c>
      <c r="AF378" s="4">
        <f>Table39[[#This Row],[CNA/NA/Med Aide Contract Hours]]/Table39[[#This Row],[Total CNA, NA in Training, Med Aide/Tech Hours]]</f>
        <v>0</v>
      </c>
      <c r="AG378" s="3">
        <v>121.26255555555555</v>
      </c>
      <c r="AH378" s="3">
        <v>0</v>
      </c>
      <c r="AI378" s="4">
        <f>Table39[[#This Row],[CNA Hours Contract]]/Table39[[#This Row],[CNA Hours]]</f>
        <v>0</v>
      </c>
      <c r="AJ378" s="3">
        <v>0</v>
      </c>
      <c r="AK378" s="3">
        <v>0</v>
      </c>
      <c r="AL378" s="4">
        <v>0</v>
      </c>
      <c r="AM378" s="3">
        <v>0</v>
      </c>
      <c r="AN378" s="3">
        <v>0</v>
      </c>
      <c r="AO378" s="4">
        <v>0</v>
      </c>
      <c r="AP378" s="1" t="s">
        <v>376</v>
      </c>
      <c r="AQ378" s="1">
        <v>4</v>
      </c>
    </row>
    <row r="379" spans="1:43" x14ac:dyDescent="0.2">
      <c r="A379" s="1" t="s">
        <v>407</v>
      </c>
      <c r="B379" s="1" t="s">
        <v>787</v>
      </c>
      <c r="C379" s="1" t="s">
        <v>824</v>
      </c>
      <c r="D379" s="1" t="s">
        <v>1045</v>
      </c>
      <c r="E379" s="3">
        <v>119.4</v>
      </c>
      <c r="F379" s="3">
        <f t="shared" si="17"/>
        <v>425.48099999999999</v>
      </c>
      <c r="G379" s="3">
        <f>SUM(Table39[[#This Row],[RN Hours Contract (W/ Admin, DON)]], Table39[[#This Row],[LPN Contract Hours (w/ Admin)]], Table39[[#This Row],[CNA/NA/Med Aide Contract Hours]])</f>
        <v>13.630222222222223</v>
      </c>
      <c r="H379" s="4">
        <f>Table39[[#This Row],[Total Contract Hours]]/Table39[[#This Row],[Total Hours Nurse Staffing]]</f>
        <v>3.2034855192646025E-2</v>
      </c>
      <c r="I379" s="3">
        <f>SUM(Table39[[#This Row],[RN Hours]], Table39[[#This Row],[RN Admin Hours]], Table39[[#This Row],[RN DON Hours]])</f>
        <v>59.623666666666665</v>
      </c>
      <c r="J379" s="3">
        <f t="shared" si="18"/>
        <v>0</v>
      </c>
      <c r="K379" s="4">
        <f>Table39[[#This Row],[RN Hours Contract (W/ Admin, DON)]]/Table39[[#This Row],[RN Hours (w/ Admin, DON)]]</f>
        <v>0</v>
      </c>
      <c r="L379" s="3">
        <v>36.018888888888888</v>
      </c>
      <c r="M379" s="3">
        <v>0</v>
      </c>
      <c r="N379" s="4">
        <f>Table39[[#This Row],[RN Hours Contract]]/Table39[[#This Row],[RN Hours]]</f>
        <v>0</v>
      </c>
      <c r="O379" s="3">
        <v>16.48811111111111</v>
      </c>
      <c r="P379" s="3">
        <v>0</v>
      </c>
      <c r="Q379" s="4">
        <f>Table39[[#This Row],[RN Admin Hours Contract]]/Table39[[#This Row],[RN Admin Hours]]</f>
        <v>0</v>
      </c>
      <c r="R379" s="3">
        <v>7.1166666666666663</v>
      </c>
      <c r="S379" s="3">
        <v>0</v>
      </c>
      <c r="T379" s="4">
        <f>Table39[[#This Row],[RN DON Hours Contract]]/Table39[[#This Row],[RN DON Hours]]</f>
        <v>0</v>
      </c>
      <c r="U379" s="3">
        <f>SUM(Table39[[#This Row],[LPN Hours]], Table39[[#This Row],[LPN Admin Hours]])</f>
        <v>79.751999999999995</v>
      </c>
      <c r="V379" s="3">
        <f>Table39[[#This Row],[LPN Hours Contract]]+Table39[[#This Row],[LPN Admin Hours Contract]]</f>
        <v>7.3913333333333338</v>
      </c>
      <c r="W379" s="4">
        <f t="shared" si="19"/>
        <v>9.2678971478249245E-2</v>
      </c>
      <c r="X379" s="3">
        <v>79.474222222222224</v>
      </c>
      <c r="Y379" s="3">
        <v>7.3913333333333338</v>
      </c>
      <c r="Z379" s="4">
        <f>Table39[[#This Row],[LPN Hours Contract]]/Table39[[#This Row],[LPN Hours]]</f>
        <v>9.3002902408607688E-2</v>
      </c>
      <c r="AA379" s="3">
        <v>0.27777777777777779</v>
      </c>
      <c r="AB379" s="3">
        <v>0</v>
      </c>
      <c r="AC379" s="4">
        <f>Table39[[#This Row],[LPN Admin Hours Contract]]/Table39[[#This Row],[LPN Admin Hours]]</f>
        <v>0</v>
      </c>
      <c r="AD379" s="3">
        <f>SUM(Table39[[#This Row],[CNA Hours]], Table39[[#This Row],[NA in Training Hours]], Table39[[#This Row],[Med Aide/Tech Hours]])</f>
        <v>286.10533333333331</v>
      </c>
      <c r="AE379" s="3">
        <f>SUM(Table39[[#This Row],[CNA Hours Contract]], Table39[[#This Row],[NA in Training Hours Contract]], Table39[[#This Row],[Med Aide/Tech Hours Contract]])</f>
        <v>6.2388888888888889</v>
      </c>
      <c r="AF379" s="4">
        <f>Table39[[#This Row],[CNA/NA/Med Aide Contract Hours]]/Table39[[#This Row],[Total CNA, NA in Training, Med Aide/Tech Hours]]</f>
        <v>2.1806265602256826E-2</v>
      </c>
      <c r="AG379" s="3">
        <v>229.64922222222222</v>
      </c>
      <c r="AH379" s="3">
        <v>6.2388888888888889</v>
      </c>
      <c r="AI379" s="4">
        <f>Table39[[#This Row],[CNA Hours Contract]]/Table39[[#This Row],[CNA Hours]]</f>
        <v>2.7167036877014848E-2</v>
      </c>
      <c r="AJ379" s="3">
        <v>19.349444444444444</v>
      </c>
      <c r="AK379" s="3">
        <v>0</v>
      </c>
      <c r="AL379" s="4">
        <f>Table39[[#This Row],[NA in Training Hours Contract]]/Table39[[#This Row],[NA in Training Hours]]</f>
        <v>0</v>
      </c>
      <c r="AM379" s="3">
        <v>37.106666666666655</v>
      </c>
      <c r="AN379" s="3">
        <v>0</v>
      </c>
      <c r="AO379" s="4">
        <f>Table39[[#This Row],[Med Aide/Tech Hours Contract]]/Table39[[#This Row],[Med Aide/Tech Hours]]</f>
        <v>0</v>
      </c>
      <c r="AP379" s="1" t="s">
        <v>377</v>
      </c>
      <c r="AQ379" s="1">
        <v>4</v>
      </c>
    </row>
    <row r="380" spans="1:43" x14ac:dyDescent="0.2">
      <c r="A380" s="1" t="s">
        <v>407</v>
      </c>
      <c r="B380" s="1" t="s">
        <v>788</v>
      </c>
      <c r="C380" s="1" t="s">
        <v>1004</v>
      </c>
      <c r="D380" s="1" t="s">
        <v>1045</v>
      </c>
      <c r="E380" s="3">
        <v>99.666666666666671</v>
      </c>
      <c r="F380" s="3">
        <f t="shared" si="17"/>
        <v>336.96188888888889</v>
      </c>
      <c r="G380" s="3">
        <f>SUM(Table39[[#This Row],[RN Hours Contract (W/ Admin, DON)]], Table39[[#This Row],[LPN Contract Hours (w/ Admin)]], Table39[[#This Row],[CNA/NA/Med Aide Contract Hours]])</f>
        <v>2.3722222222222222</v>
      </c>
      <c r="H380" s="4">
        <f>Table39[[#This Row],[Total Contract Hours]]/Table39[[#This Row],[Total Hours Nurse Staffing]]</f>
        <v>7.0400312333376309E-3</v>
      </c>
      <c r="I380" s="3">
        <f>SUM(Table39[[#This Row],[RN Hours]], Table39[[#This Row],[RN Admin Hours]], Table39[[#This Row],[RN DON Hours]])</f>
        <v>26.062777777777779</v>
      </c>
      <c r="J380" s="3">
        <f t="shared" si="18"/>
        <v>2.3722222222222222</v>
      </c>
      <c r="K380" s="4">
        <f>Table39[[#This Row],[RN Hours Contract (W/ Admin, DON)]]/Table39[[#This Row],[RN Hours (w/ Admin, DON)]]</f>
        <v>9.1019546820710673E-2</v>
      </c>
      <c r="L380" s="3">
        <v>3.0627777777777774</v>
      </c>
      <c r="M380" s="3">
        <v>0</v>
      </c>
      <c r="N380" s="4">
        <f>Table39[[#This Row],[RN Hours Contract]]/Table39[[#This Row],[RN Hours]]</f>
        <v>0</v>
      </c>
      <c r="O380" s="3">
        <v>17.211111111111112</v>
      </c>
      <c r="P380" s="3">
        <v>2.3722222222222222</v>
      </c>
      <c r="Q380" s="4">
        <f>Table39[[#This Row],[RN Admin Hours Contract]]/Table39[[#This Row],[RN Admin Hours]]</f>
        <v>0.13783085861846353</v>
      </c>
      <c r="R380" s="3">
        <v>5.7888888888888888</v>
      </c>
      <c r="S380" s="3">
        <v>0</v>
      </c>
      <c r="T380" s="4">
        <f>Table39[[#This Row],[RN DON Hours Contract]]/Table39[[#This Row],[RN DON Hours]]</f>
        <v>0</v>
      </c>
      <c r="U380" s="3">
        <f>SUM(Table39[[#This Row],[LPN Hours]], Table39[[#This Row],[LPN Admin Hours]])</f>
        <v>116.00655555555555</v>
      </c>
      <c r="V380" s="3">
        <f>Table39[[#This Row],[LPN Hours Contract]]+Table39[[#This Row],[LPN Admin Hours Contract]]</f>
        <v>0</v>
      </c>
      <c r="W380" s="4">
        <f t="shared" si="19"/>
        <v>0</v>
      </c>
      <c r="X380" s="3">
        <v>113.41766666666666</v>
      </c>
      <c r="Y380" s="3">
        <v>0</v>
      </c>
      <c r="Z380" s="4">
        <f>Table39[[#This Row],[LPN Hours Contract]]/Table39[[#This Row],[LPN Hours]]</f>
        <v>0</v>
      </c>
      <c r="AA380" s="3">
        <v>2.588888888888889</v>
      </c>
      <c r="AB380" s="3">
        <v>0</v>
      </c>
      <c r="AC380" s="4">
        <f>Table39[[#This Row],[LPN Admin Hours Contract]]/Table39[[#This Row],[LPN Admin Hours]]</f>
        <v>0</v>
      </c>
      <c r="AD380" s="3">
        <f>SUM(Table39[[#This Row],[CNA Hours]], Table39[[#This Row],[NA in Training Hours]], Table39[[#This Row],[Med Aide/Tech Hours]])</f>
        <v>194.89255555555556</v>
      </c>
      <c r="AE380" s="3">
        <f>SUM(Table39[[#This Row],[CNA Hours Contract]], Table39[[#This Row],[NA in Training Hours Contract]], Table39[[#This Row],[Med Aide/Tech Hours Contract]])</f>
        <v>0</v>
      </c>
      <c r="AF380" s="4">
        <f>Table39[[#This Row],[CNA/NA/Med Aide Contract Hours]]/Table39[[#This Row],[Total CNA, NA in Training, Med Aide/Tech Hours]]</f>
        <v>0</v>
      </c>
      <c r="AG380" s="3">
        <v>185.34033333333335</v>
      </c>
      <c r="AH380" s="3">
        <v>0</v>
      </c>
      <c r="AI380" s="4">
        <f>Table39[[#This Row],[CNA Hours Contract]]/Table39[[#This Row],[CNA Hours]]</f>
        <v>0</v>
      </c>
      <c r="AJ380" s="3">
        <v>0</v>
      </c>
      <c r="AK380" s="3">
        <v>0</v>
      </c>
      <c r="AL380" s="4">
        <v>0</v>
      </c>
      <c r="AM380" s="3">
        <v>9.5522222222222233</v>
      </c>
      <c r="AN380" s="3">
        <v>0</v>
      </c>
      <c r="AO380" s="4">
        <f>Table39[[#This Row],[Med Aide/Tech Hours Contract]]/Table39[[#This Row],[Med Aide/Tech Hours]]</f>
        <v>0</v>
      </c>
      <c r="AP380" s="1" t="s">
        <v>378</v>
      </c>
      <c r="AQ380" s="1">
        <v>4</v>
      </c>
    </row>
    <row r="381" spans="1:43" x14ac:dyDescent="0.2">
      <c r="A381" s="1" t="s">
        <v>407</v>
      </c>
      <c r="B381" s="1" t="s">
        <v>789</v>
      </c>
      <c r="C381" s="1" t="s">
        <v>1005</v>
      </c>
      <c r="D381" s="1" t="s">
        <v>1095</v>
      </c>
      <c r="E381" s="3">
        <v>72.722222222222229</v>
      </c>
      <c r="F381" s="3">
        <f t="shared" si="17"/>
        <v>259.83077777777777</v>
      </c>
      <c r="G381" s="3">
        <f>SUM(Table39[[#This Row],[RN Hours Contract (W/ Admin, DON)]], Table39[[#This Row],[LPN Contract Hours (w/ Admin)]], Table39[[#This Row],[CNA/NA/Med Aide Contract Hours]])</f>
        <v>25.028333333333329</v>
      </c>
      <c r="H381" s="4">
        <f>Table39[[#This Row],[Total Contract Hours]]/Table39[[#This Row],[Total Hours Nurse Staffing]]</f>
        <v>9.6325514426697359E-2</v>
      </c>
      <c r="I381" s="3">
        <f>SUM(Table39[[#This Row],[RN Hours]], Table39[[#This Row],[RN Admin Hours]], Table39[[#This Row],[RN DON Hours]])</f>
        <v>15.316666666666666</v>
      </c>
      <c r="J381" s="3">
        <f t="shared" si="18"/>
        <v>0</v>
      </c>
      <c r="K381" s="4">
        <f>Table39[[#This Row],[RN Hours Contract (W/ Admin, DON)]]/Table39[[#This Row],[RN Hours (w/ Admin, DON)]]</f>
        <v>0</v>
      </c>
      <c r="L381" s="3">
        <v>3.2916666666666665</v>
      </c>
      <c r="M381" s="3">
        <v>0</v>
      </c>
      <c r="N381" s="4">
        <f>Table39[[#This Row],[RN Hours Contract]]/Table39[[#This Row],[RN Hours]]</f>
        <v>0</v>
      </c>
      <c r="O381" s="3">
        <v>6.4249999999999998</v>
      </c>
      <c r="P381" s="3">
        <v>0</v>
      </c>
      <c r="Q381" s="4">
        <f>Table39[[#This Row],[RN Admin Hours Contract]]/Table39[[#This Row],[RN Admin Hours]]</f>
        <v>0</v>
      </c>
      <c r="R381" s="3">
        <v>5.6</v>
      </c>
      <c r="S381" s="3">
        <v>0</v>
      </c>
      <c r="T381" s="4">
        <f>Table39[[#This Row],[RN DON Hours Contract]]/Table39[[#This Row],[RN DON Hours]]</f>
        <v>0</v>
      </c>
      <c r="U381" s="3">
        <f>SUM(Table39[[#This Row],[LPN Hours]], Table39[[#This Row],[LPN Admin Hours]])</f>
        <v>55.292555555555552</v>
      </c>
      <c r="V381" s="3">
        <f>Table39[[#This Row],[LPN Hours Contract]]+Table39[[#This Row],[LPN Admin Hours Contract]]</f>
        <v>10.292555555555555</v>
      </c>
      <c r="W381" s="4">
        <f t="shared" si="19"/>
        <v>0.18614722094394867</v>
      </c>
      <c r="X381" s="3">
        <v>53.689777777777778</v>
      </c>
      <c r="Y381" s="3">
        <v>10.292555555555555</v>
      </c>
      <c r="Z381" s="4">
        <f>Table39[[#This Row],[LPN Hours Contract]]/Table39[[#This Row],[LPN Hours]]</f>
        <v>0.19170419363917815</v>
      </c>
      <c r="AA381" s="3">
        <v>1.6027777777777779</v>
      </c>
      <c r="AB381" s="3">
        <v>0</v>
      </c>
      <c r="AC381" s="4">
        <f>Table39[[#This Row],[LPN Admin Hours Contract]]/Table39[[#This Row],[LPN Admin Hours]]</f>
        <v>0</v>
      </c>
      <c r="AD381" s="3">
        <f>SUM(Table39[[#This Row],[CNA Hours]], Table39[[#This Row],[NA in Training Hours]], Table39[[#This Row],[Med Aide/Tech Hours]])</f>
        <v>189.22155555555554</v>
      </c>
      <c r="AE381" s="3">
        <f>SUM(Table39[[#This Row],[CNA Hours Contract]], Table39[[#This Row],[NA in Training Hours Contract]], Table39[[#This Row],[Med Aide/Tech Hours Contract]])</f>
        <v>14.735777777777775</v>
      </c>
      <c r="AF381" s="4">
        <f>Table39[[#This Row],[CNA/NA/Med Aide Contract Hours]]/Table39[[#This Row],[Total CNA, NA in Training, Med Aide/Tech Hours]]</f>
        <v>7.7875788170715804E-2</v>
      </c>
      <c r="AG381" s="3">
        <v>127.51044444444445</v>
      </c>
      <c r="AH381" s="3">
        <v>14.735777777777775</v>
      </c>
      <c r="AI381" s="4">
        <f>Table39[[#This Row],[CNA Hours Contract]]/Table39[[#This Row],[CNA Hours]]</f>
        <v>0.11556526088494709</v>
      </c>
      <c r="AJ381" s="3">
        <v>39.855555555555554</v>
      </c>
      <c r="AK381" s="3">
        <v>0</v>
      </c>
      <c r="AL381" s="4">
        <f>Table39[[#This Row],[NA in Training Hours Contract]]/Table39[[#This Row],[NA in Training Hours]]</f>
        <v>0</v>
      </c>
      <c r="AM381" s="3">
        <v>21.855555555555554</v>
      </c>
      <c r="AN381" s="3">
        <v>0</v>
      </c>
      <c r="AO381" s="4">
        <f>Table39[[#This Row],[Med Aide/Tech Hours Contract]]/Table39[[#This Row],[Med Aide/Tech Hours]]</f>
        <v>0</v>
      </c>
      <c r="AP381" s="1" t="s">
        <v>379</v>
      </c>
      <c r="AQ381" s="1">
        <v>4</v>
      </c>
    </row>
    <row r="382" spans="1:43" x14ac:dyDescent="0.2">
      <c r="A382" s="1" t="s">
        <v>407</v>
      </c>
      <c r="B382" s="1" t="s">
        <v>790</v>
      </c>
      <c r="C382" s="1" t="s">
        <v>1006</v>
      </c>
      <c r="D382" s="1" t="s">
        <v>1021</v>
      </c>
      <c r="E382" s="3">
        <v>80.966666666666669</v>
      </c>
      <c r="F382" s="3">
        <f t="shared" si="17"/>
        <v>330.45833333333337</v>
      </c>
      <c r="G382" s="3">
        <f>SUM(Table39[[#This Row],[RN Hours Contract (W/ Admin, DON)]], Table39[[#This Row],[LPN Contract Hours (w/ Admin)]], Table39[[#This Row],[CNA/NA/Med Aide Contract Hours]])</f>
        <v>0</v>
      </c>
      <c r="H382" s="4">
        <f>Table39[[#This Row],[Total Contract Hours]]/Table39[[#This Row],[Total Hours Nurse Staffing]]</f>
        <v>0</v>
      </c>
      <c r="I382" s="3">
        <f>SUM(Table39[[#This Row],[RN Hours]], Table39[[#This Row],[RN Admin Hours]], Table39[[#This Row],[RN DON Hours]])</f>
        <v>63.227777777777774</v>
      </c>
      <c r="J382" s="3">
        <f t="shared" si="18"/>
        <v>0</v>
      </c>
      <c r="K382" s="4">
        <f>Table39[[#This Row],[RN Hours Contract (W/ Admin, DON)]]/Table39[[#This Row],[RN Hours (w/ Admin, DON)]]</f>
        <v>0</v>
      </c>
      <c r="L382" s="3">
        <v>39.336111111111109</v>
      </c>
      <c r="M382" s="3">
        <v>0</v>
      </c>
      <c r="N382" s="4">
        <f>Table39[[#This Row],[RN Hours Contract]]/Table39[[#This Row],[RN Hours]]</f>
        <v>0</v>
      </c>
      <c r="O382" s="3">
        <v>19.419444444444444</v>
      </c>
      <c r="P382" s="3">
        <v>0</v>
      </c>
      <c r="Q382" s="4">
        <f>Table39[[#This Row],[RN Admin Hours Contract]]/Table39[[#This Row],[RN Admin Hours]]</f>
        <v>0</v>
      </c>
      <c r="R382" s="3">
        <v>4.4722222222222223</v>
      </c>
      <c r="S382" s="3">
        <v>0</v>
      </c>
      <c r="T382" s="4">
        <f>Table39[[#This Row],[RN DON Hours Contract]]/Table39[[#This Row],[RN DON Hours]]</f>
        <v>0</v>
      </c>
      <c r="U382" s="3">
        <f>SUM(Table39[[#This Row],[LPN Hours]], Table39[[#This Row],[LPN Admin Hours]])</f>
        <v>60.969444444444441</v>
      </c>
      <c r="V382" s="3">
        <f>Table39[[#This Row],[LPN Hours Contract]]+Table39[[#This Row],[LPN Admin Hours Contract]]</f>
        <v>0</v>
      </c>
      <c r="W382" s="4">
        <f t="shared" si="19"/>
        <v>0</v>
      </c>
      <c r="X382" s="3">
        <v>60.969444444444441</v>
      </c>
      <c r="Y382" s="3">
        <v>0</v>
      </c>
      <c r="Z382" s="4">
        <f>Table39[[#This Row],[LPN Hours Contract]]/Table39[[#This Row],[LPN Hours]]</f>
        <v>0</v>
      </c>
      <c r="AA382" s="3">
        <v>0</v>
      </c>
      <c r="AB382" s="3">
        <v>0</v>
      </c>
      <c r="AC382" s="4">
        <v>0</v>
      </c>
      <c r="AD382" s="3">
        <f>SUM(Table39[[#This Row],[CNA Hours]], Table39[[#This Row],[NA in Training Hours]], Table39[[#This Row],[Med Aide/Tech Hours]])</f>
        <v>206.26111111111112</v>
      </c>
      <c r="AE382" s="3">
        <f>SUM(Table39[[#This Row],[CNA Hours Contract]], Table39[[#This Row],[NA in Training Hours Contract]], Table39[[#This Row],[Med Aide/Tech Hours Contract]])</f>
        <v>0</v>
      </c>
      <c r="AF382" s="4">
        <f>Table39[[#This Row],[CNA/NA/Med Aide Contract Hours]]/Table39[[#This Row],[Total CNA, NA in Training, Med Aide/Tech Hours]]</f>
        <v>0</v>
      </c>
      <c r="AG382" s="3">
        <v>189.06944444444446</v>
      </c>
      <c r="AH382" s="3">
        <v>0</v>
      </c>
      <c r="AI382" s="4">
        <f>Table39[[#This Row],[CNA Hours Contract]]/Table39[[#This Row],[CNA Hours]]</f>
        <v>0</v>
      </c>
      <c r="AJ382" s="3">
        <v>4.3305555555555557</v>
      </c>
      <c r="AK382" s="3">
        <v>0</v>
      </c>
      <c r="AL382" s="4">
        <f>Table39[[#This Row],[NA in Training Hours Contract]]/Table39[[#This Row],[NA in Training Hours]]</f>
        <v>0</v>
      </c>
      <c r="AM382" s="3">
        <v>12.861111111111111</v>
      </c>
      <c r="AN382" s="3">
        <v>0</v>
      </c>
      <c r="AO382" s="4">
        <f>Table39[[#This Row],[Med Aide/Tech Hours Contract]]/Table39[[#This Row],[Med Aide/Tech Hours]]</f>
        <v>0</v>
      </c>
      <c r="AP382" s="1" t="s">
        <v>380</v>
      </c>
      <c r="AQ382" s="1">
        <v>4</v>
      </c>
    </row>
    <row r="383" spans="1:43" x14ac:dyDescent="0.2">
      <c r="A383" s="1" t="s">
        <v>407</v>
      </c>
      <c r="B383" s="1" t="s">
        <v>791</v>
      </c>
      <c r="C383" s="1" t="s">
        <v>838</v>
      </c>
      <c r="D383" s="1" t="s">
        <v>1042</v>
      </c>
      <c r="E383" s="3">
        <v>86.166666666666671</v>
      </c>
      <c r="F383" s="3">
        <f t="shared" si="17"/>
        <v>247.52677777777777</v>
      </c>
      <c r="G383" s="3">
        <f>SUM(Table39[[#This Row],[RN Hours Contract (W/ Admin, DON)]], Table39[[#This Row],[LPN Contract Hours (w/ Admin)]], Table39[[#This Row],[CNA/NA/Med Aide Contract Hours]])</f>
        <v>0</v>
      </c>
      <c r="H383" s="4">
        <f>Table39[[#This Row],[Total Contract Hours]]/Table39[[#This Row],[Total Hours Nurse Staffing]]</f>
        <v>0</v>
      </c>
      <c r="I383" s="3">
        <f>SUM(Table39[[#This Row],[RN Hours]], Table39[[#This Row],[RN Admin Hours]], Table39[[#This Row],[RN DON Hours]])</f>
        <v>42.548888888888889</v>
      </c>
      <c r="J383" s="3">
        <f t="shared" si="18"/>
        <v>0</v>
      </c>
      <c r="K383" s="4">
        <f>Table39[[#This Row],[RN Hours Contract (W/ Admin, DON)]]/Table39[[#This Row],[RN Hours (w/ Admin, DON)]]</f>
        <v>0</v>
      </c>
      <c r="L383" s="3">
        <v>28.56388888888889</v>
      </c>
      <c r="M383" s="3">
        <v>0</v>
      </c>
      <c r="N383" s="4">
        <f>Table39[[#This Row],[RN Hours Contract]]/Table39[[#This Row],[RN Hours]]</f>
        <v>0</v>
      </c>
      <c r="O383" s="3">
        <v>9.6294444444444434</v>
      </c>
      <c r="P383" s="3">
        <v>0</v>
      </c>
      <c r="Q383" s="4">
        <f>Table39[[#This Row],[RN Admin Hours Contract]]/Table39[[#This Row],[RN Admin Hours]]</f>
        <v>0</v>
      </c>
      <c r="R383" s="3">
        <v>4.3555555555555552</v>
      </c>
      <c r="S383" s="3">
        <v>0</v>
      </c>
      <c r="T383" s="4">
        <f>Table39[[#This Row],[RN DON Hours Contract]]/Table39[[#This Row],[RN DON Hours]]</f>
        <v>0</v>
      </c>
      <c r="U383" s="3">
        <f>SUM(Table39[[#This Row],[LPN Hours]], Table39[[#This Row],[LPN Admin Hours]])</f>
        <v>71.431333333333328</v>
      </c>
      <c r="V383" s="3">
        <f>Table39[[#This Row],[LPN Hours Contract]]+Table39[[#This Row],[LPN Admin Hours Contract]]</f>
        <v>0</v>
      </c>
      <c r="W383" s="4">
        <f t="shared" si="19"/>
        <v>0</v>
      </c>
      <c r="X383" s="3">
        <v>66.842444444444439</v>
      </c>
      <c r="Y383" s="3">
        <v>0</v>
      </c>
      <c r="Z383" s="4">
        <f>Table39[[#This Row],[LPN Hours Contract]]/Table39[[#This Row],[LPN Hours]]</f>
        <v>0</v>
      </c>
      <c r="AA383" s="3">
        <v>4.5888888888888886</v>
      </c>
      <c r="AB383" s="3">
        <v>0</v>
      </c>
      <c r="AC383" s="4">
        <f>Table39[[#This Row],[LPN Admin Hours Contract]]/Table39[[#This Row],[LPN Admin Hours]]</f>
        <v>0</v>
      </c>
      <c r="AD383" s="3">
        <f>SUM(Table39[[#This Row],[CNA Hours]], Table39[[#This Row],[NA in Training Hours]], Table39[[#This Row],[Med Aide/Tech Hours]])</f>
        <v>133.54655555555556</v>
      </c>
      <c r="AE383" s="3">
        <f>SUM(Table39[[#This Row],[CNA Hours Contract]], Table39[[#This Row],[NA in Training Hours Contract]], Table39[[#This Row],[Med Aide/Tech Hours Contract]])</f>
        <v>0</v>
      </c>
      <c r="AF383" s="4">
        <f>Table39[[#This Row],[CNA/NA/Med Aide Contract Hours]]/Table39[[#This Row],[Total CNA, NA in Training, Med Aide/Tech Hours]]</f>
        <v>0</v>
      </c>
      <c r="AG383" s="3">
        <v>125.22433333333333</v>
      </c>
      <c r="AH383" s="3">
        <v>0</v>
      </c>
      <c r="AI383" s="4">
        <f>Table39[[#This Row],[CNA Hours Contract]]/Table39[[#This Row],[CNA Hours]]</f>
        <v>0</v>
      </c>
      <c r="AJ383" s="3">
        <v>8.3222222222222229</v>
      </c>
      <c r="AK383" s="3">
        <v>0</v>
      </c>
      <c r="AL383" s="4">
        <f>Table39[[#This Row],[NA in Training Hours Contract]]/Table39[[#This Row],[NA in Training Hours]]</f>
        <v>0</v>
      </c>
      <c r="AM383" s="3">
        <v>0</v>
      </c>
      <c r="AN383" s="3">
        <v>0</v>
      </c>
      <c r="AO383" s="4">
        <v>0</v>
      </c>
      <c r="AP383" s="1" t="s">
        <v>381</v>
      </c>
      <c r="AQ383" s="1">
        <v>4</v>
      </c>
    </row>
    <row r="384" spans="1:43" x14ac:dyDescent="0.2">
      <c r="A384" s="1" t="s">
        <v>407</v>
      </c>
      <c r="B384" s="1" t="s">
        <v>792</v>
      </c>
      <c r="C384" s="1" t="s">
        <v>865</v>
      </c>
      <c r="D384" s="1" t="s">
        <v>1045</v>
      </c>
      <c r="E384" s="3">
        <v>64.166666666666671</v>
      </c>
      <c r="F384" s="3">
        <f t="shared" si="17"/>
        <v>238.3848888888889</v>
      </c>
      <c r="G384" s="3">
        <f>SUM(Table39[[#This Row],[RN Hours Contract (W/ Admin, DON)]], Table39[[#This Row],[LPN Contract Hours (w/ Admin)]], Table39[[#This Row],[CNA/NA/Med Aide Contract Hours]])</f>
        <v>30.823777777777778</v>
      </c>
      <c r="H384" s="4">
        <f>Table39[[#This Row],[Total Contract Hours]]/Table39[[#This Row],[Total Hours Nurse Staffing]]</f>
        <v>0.1293025657853033</v>
      </c>
      <c r="I384" s="3">
        <f>SUM(Table39[[#This Row],[RN Hours]], Table39[[#This Row],[RN Admin Hours]], Table39[[#This Row],[RN DON Hours]])</f>
        <v>37.19477777777778</v>
      </c>
      <c r="J384" s="3">
        <f t="shared" si="18"/>
        <v>16.961444444444446</v>
      </c>
      <c r="K384" s="4">
        <f>Table39[[#This Row],[RN Hours Contract (W/ Admin, DON)]]/Table39[[#This Row],[RN Hours (w/ Admin, DON)]]</f>
        <v>0.45601682434511415</v>
      </c>
      <c r="L384" s="3">
        <v>31.139222222222223</v>
      </c>
      <c r="M384" s="3">
        <v>16.961444444444446</v>
      </c>
      <c r="N384" s="4">
        <f>Table39[[#This Row],[RN Hours Contract]]/Table39[[#This Row],[RN Hours]]</f>
        <v>0.54469711296578449</v>
      </c>
      <c r="O384" s="3">
        <v>6.0555555555555554</v>
      </c>
      <c r="P384" s="3">
        <v>0</v>
      </c>
      <c r="Q384" s="4">
        <f>Table39[[#This Row],[RN Admin Hours Contract]]/Table39[[#This Row],[RN Admin Hours]]</f>
        <v>0</v>
      </c>
      <c r="R384" s="3">
        <v>0</v>
      </c>
      <c r="S384" s="3">
        <v>0</v>
      </c>
      <c r="T384" s="4">
        <v>0</v>
      </c>
      <c r="U384" s="3">
        <f>SUM(Table39[[#This Row],[LPN Hours]], Table39[[#This Row],[LPN Admin Hours]])</f>
        <v>51.408333333333331</v>
      </c>
      <c r="V384" s="3">
        <f>Table39[[#This Row],[LPN Hours Contract]]+Table39[[#This Row],[LPN Admin Hours Contract]]</f>
        <v>0.4</v>
      </c>
      <c r="W384" s="4">
        <f t="shared" si="19"/>
        <v>7.7808396822823802E-3</v>
      </c>
      <c r="X384" s="3">
        <v>47.088888888888889</v>
      </c>
      <c r="Y384" s="3">
        <v>0.4</v>
      </c>
      <c r="Z384" s="4">
        <f>Table39[[#This Row],[LPN Hours Contract]]/Table39[[#This Row],[LPN Hours]]</f>
        <v>8.4945729117508265E-3</v>
      </c>
      <c r="AA384" s="3">
        <v>4.3194444444444446</v>
      </c>
      <c r="AB384" s="3">
        <v>0</v>
      </c>
      <c r="AC384" s="4">
        <f>Table39[[#This Row],[LPN Admin Hours Contract]]/Table39[[#This Row],[LPN Admin Hours]]</f>
        <v>0</v>
      </c>
      <c r="AD384" s="3">
        <f>SUM(Table39[[#This Row],[CNA Hours]], Table39[[#This Row],[NA in Training Hours]], Table39[[#This Row],[Med Aide/Tech Hours]])</f>
        <v>149.78177777777779</v>
      </c>
      <c r="AE384" s="3">
        <f>SUM(Table39[[#This Row],[CNA Hours Contract]], Table39[[#This Row],[NA in Training Hours Contract]], Table39[[#This Row],[Med Aide/Tech Hours Contract]])</f>
        <v>13.462333333333335</v>
      </c>
      <c r="AF384" s="4">
        <f>Table39[[#This Row],[CNA/NA/Med Aide Contract Hours]]/Table39[[#This Row],[Total CNA, NA in Training, Med Aide/Tech Hours]]</f>
        <v>8.9879647131085524E-2</v>
      </c>
      <c r="AG384" s="3">
        <v>149.69844444444445</v>
      </c>
      <c r="AH384" s="3">
        <v>13.379000000000001</v>
      </c>
      <c r="AI384" s="4">
        <f>Table39[[#This Row],[CNA Hours Contract]]/Table39[[#This Row],[CNA Hours]]</f>
        <v>8.9373006176862238E-2</v>
      </c>
      <c r="AJ384" s="3">
        <v>0</v>
      </c>
      <c r="AK384" s="3">
        <v>0</v>
      </c>
      <c r="AL384" s="4">
        <v>0</v>
      </c>
      <c r="AM384" s="3">
        <v>8.3333333333333329E-2</v>
      </c>
      <c r="AN384" s="3">
        <v>8.3333333333333329E-2</v>
      </c>
      <c r="AO384" s="4">
        <f>Table39[[#This Row],[Med Aide/Tech Hours Contract]]/Table39[[#This Row],[Med Aide/Tech Hours]]</f>
        <v>1</v>
      </c>
      <c r="AP384" s="1" t="s">
        <v>382</v>
      </c>
      <c r="AQ384" s="1">
        <v>4</v>
      </c>
    </row>
    <row r="385" spans="1:43" x14ac:dyDescent="0.2">
      <c r="A385" s="1" t="s">
        <v>407</v>
      </c>
      <c r="B385" s="1" t="s">
        <v>793</v>
      </c>
      <c r="C385" s="1" t="s">
        <v>826</v>
      </c>
      <c r="D385" s="1" t="s">
        <v>1035</v>
      </c>
      <c r="E385" s="3">
        <v>72.477777777777774</v>
      </c>
      <c r="F385" s="3">
        <f t="shared" si="17"/>
        <v>275.93411111111112</v>
      </c>
      <c r="G385" s="3">
        <f>SUM(Table39[[#This Row],[RN Hours Contract (W/ Admin, DON)]], Table39[[#This Row],[LPN Contract Hours (w/ Admin)]], Table39[[#This Row],[CNA/NA/Med Aide Contract Hours]])</f>
        <v>5.1633333333333331</v>
      </c>
      <c r="H385" s="4">
        <f>Table39[[#This Row],[Total Contract Hours]]/Table39[[#This Row],[Total Hours Nurse Staffing]]</f>
        <v>1.8712196591215213E-2</v>
      </c>
      <c r="I385" s="3">
        <f>SUM(Table39[[#This Row],[RN Hours]], Table39[[#This Row],[RN Admin Hours]], Table39[[#This Row],[RN DON Hours]])</f>
        <v>39.55833333333333</v>
      </c>
      <c r="J385" s="3">
        <f t="shared" si="18"/>
        <v>0.54866666666666675</v>
      </c>
      <c r="K385" s="4">
        <f>Table39[[#This Row],[RN Hours Contract (W/ Admin, DON)]]/Table39[[#This Row],[RN Hours (w/ Admin, DON)]]</f>
        <v>1.3869812513166213E-2</v>
      </c>
      <c r="L385" s="3">
        <v>20.002777777777776</v>
      </c>
      <c r="M385" s="3">
        <v>0.54866666666666675</v>
      </c>
      <c r="N385" s="4">
        <f>Table39[[#This Row],[RN Hours Contract]]/Table39[[#This Row],[RN Hours]]</f>
        <v>2.7429523677267052E-2</v>
      </c>
      <c r="O385" s="3">
        <v>13.955555555555556</v>
      </c>
      <c r="P385" s="3">
        <v>0</v>
      </c>
      <c r="Q385" s="4">
        <f>Table39[[#This Row],[RN Admin Hours Contract]]/Table39[[#This Row],[RN Admin Hours]]</f>
        <v>0</v>
      </c>
      <c r="R385" s="3">
        <v>5.6</v>
      </c>
      <c r="S385" s="3">
        <v>0</v>
      </c>
      <c r="T385" s="4">
        <f>Table39[[#This Row],[RN DON Hours Contract]]/Table39[[#This Row],[RN DON Hours]]</f>
        <v>0</v>
      </c>
      <c r="U385" s="3">
        <f>SUM(Table39[[#This Row],[LPN Hours]], Table39[[#This Row],[LPN Admin Hours]])</f>
        <v>82.927777777777777</v>
      </c>
      <c r="V385" s="3">
        <f>Table39[[#This Row],[LPN Hours Contract]]+Table39[[#This Row],[LPN Admin Hours Contract]]</f>
        <v>0</v>
      </c>
      <c r="W385" s="4">
        <f t="shared" si="19"/>
        <v>0</v>
      </c>
      <c r="X385" s="3">
        <v>82.597222222222229</v>
      </c>
      <c r="Y385" s="3">
        <v>0</v>
      </c>
      <c r="Z385" s="4">
        <f>Table39[[#This Row],[LPN Hours Contract]]/Table39[[#This Row],[LPN Hours]]</f>
        <v>0</v>
      </c>
      <c r="AA385" s="3">
        <v>0.33055555555555555</v>
      </c>
      <c r="AB385" s="3">
        <v>0</v>
      </c>
      <c r="AC385" s="4">
        <f>Table39[[#This Row],[LPN Admin Hours Contract]]/Table39[[#This Row],[LPN Admin Hours]]</f>
        <v>0</v>
      </c>
      <c r="AD385" s="3">
        <f>SUM(Table39[[#This Row],[CNA Hours]], Table39[[#This Row],[NA in Training Hours]], Table39[[#This Row],[Med Aide/Tech Hours]])</f>
        <v>153.44800000000001</v>
      </c>
      <c r="AE385" s="3">
        <f>SUM(Table39[[#This Row],[CNA Hours Contract]], Table39[[#This Row],[NA in Training Hours Contract]], Table39[[#This Row],[Med Aide/Tech Hours Contract]])</f>
        <v>4.6146666666666665</v>
      </c>
      <c r="AF385" s="4">
        <f>Table39[[#This Row],[CNA/NA/Med Aide Contract Hours]]/Table39[[#This Row],[Total CNA, NA in Training, Med Aide/Tech Hours]]</f>
        <v>3.0073162678344888E-2</v>
      </c>
      <c r="AG385" s="3">
        <v>137.84522222222222</v>
      </c>
      <c r="AH385" s="3">
        <v>4.4257777777777774</v>
      </c>
      <c r="AI385" s="4">
        <f>Table39[[#This Row],[CNA Hours Contract]]/Table39[[#This Row],[CNA Hours]]</f>
        <v>3.2106863817469994E-2</v>
      </c>
      <c r="AJ385" s="3">
        <v>15.602777777777778</v>
      </c>
      <c r="AK385" s="3">
        <v>0.18888888888888888</v>
      </c>
      <c r="AL385" s="4">
        <f>Table39[[#This Row],[NA in Training Hours Contract]]/Table39[[#This Row],[NA in Training Hours]]</f>
        <v>1.2106106462524479E-2</v>
      </c>
      <c r="AM385" s="3">
        <v>0</v>
      </c>
      <c r="AN385" s="3">
        <v>0</v>
      </c>
      <c r="AO385" s="4">
        <v>0</v>
      </c>
      <c r="AP385" s="1" t="s">
        <v>383</v>
      </c>
      <c r="AQ385" s="1">
        <v>4</v>
      </c>
    </row>
    <row r="386" spans="1:43" x14ac:dyDescent="0.2">
      <c r="A386" s="1" t="s">
        <v>407</v>
      </c>
      <c r="B386" s="1" t="s">
        <v>794</v>
      </c>
      <c r="C386" s="1" t="s">
        <v>839</v>
      </c>
      <c r="D386" s="1" t="s">
        <v>1043</v>
      </c>
      <c r="E386" s="3">
        <v>88.177777777777777</v>
      </c>
      <c r="F386" s="3">
        <f t="shared" ref="F386:F408" si="20">SUM(I386,U386,AD386)</f>
        <v>459.65055555555557</v>
      </c>
      <c r="G386" s="3">
        <f>SUM(Table39[[#This Row],[RN Hours Contract (W/ Admin, DON)]], Table39[[#This Row],[LPN Contract Hours (w/ Admin)]], Table39[[#This Row],[CNA/NA/Med Aide Contract Hours]])</f>
        <v>0</v>
      </c>
      <c r="H386" s="4">
        <f>Table39[[#This Row],[Total Contract Hours]]/Table39[[#This Row],[Total Hours Nurse Staffing]]</f>
        <v>0</v>
      </c>
      <c r="I386" s="3">
        <f>SUM(Table39[[#This Row],[RN Hours]], Table39[[#This Row],[RN Admin Hours]], Table39[[#This Row],[RN DON Hours]])</f>
        <v>50.501333333333328</v>
      </c>
      <c r="J386" s="3">
        <f t="shared" si="18"/>
        <v>0</v>
      </c>
      <c r="K386" s="4">
        <f>Table39[[#This Row],[RN Hours Contract (W/ Admin, DON)]]/Table39[[#This Row],[RN Hours (w/ Admin, DON)]]</f>
        <v>0</v>
      </c>
      <c r="L386" s="3">
        <v>28.588222222222221</v>
      </c>
      <c r="M386" s="3">
        <v>0</v>
      </c>
      <c r="N386" s="4">
        <f>Table39[[#This Row],[RN Hours Contract]]/Table39[[#This Row],[RN Hours]]</f>
        <v>0</v>
      </c>
      <c r="O386" s="3">
        <v>16.690777777777779</v>
      </c>
      <c r="P386" s="3">
        <v>0</v>
      </c>
      <c r="Q386" s="4">
        <f>Table39[[#This Row],[RN Admin Hours Contract]]/Table39[[#This Row],[RN Admin Hours]]</f>
        <v>0</v>
      </c>
      <c r="R386" s="3">
        <v>5.2223333333333342</v>
      </c>
      <c r="S386" s="3">
        <v>0</v>
      </c>
      <c r="T386" s="4">
        <f>Table39[[#This Row],[RN DON Hours Contract]]/Table39[[#This Row],[RN DON Hours]]</f>
        <v>0</v>
      </c>
      <c r="U386" s="3">
        <f>SUM(Table39[[#This Row],[LPN Hours]], Table39[[#This Row],[LPN Admin Hours]])</f>
        <v>117.62977777777778</v>
      </c>
      <c r="V386" s="3">
        <f>Table39[[#This Row],[LPN Hours Contract]]+Table39[[#This Row],[LPN Admin Hours Contract]]</f>
        <v>0</v>
      </c>
      <c r="W386" s="4">
        <f t="shared" si="19"/>
        <v>0</v>
      </c>
      <c r="X386" s="3">
        <v>112.21122222222222</v>
      </c>
      <c r="Y386" s="3">
        <v>0</v>
      </c>
      <c r="Z386" s="4">
        <f>Table39[[#This Row],[LPN Hours Contract]]/Table39[[#This Row],[LPN Hours]]</f>
        <v>0</v>
      </c>
      <c r="AA386" s="3">
        <v>5.4185555555555549</v>
      </c>
      <c r="AB386" s="3">
        <v>0</v>
      </c>
      <c r="AC386" s="4">
        <f>Table39[[#This Row],[LPN Admin Hours Contract]]/Table39[[#This Row],[LPN Admin Hours]]</f>
        <v>0</v>
      </c>
      <c r="AD386" s="3">
        <f>SUM(Table39[[#This Row],[CNA Hours]], Table39[[#This Row],[NA in Training Hours]], Table39[[#This Row],[Med Aide/Tech Hours]])</f>
        <v>291.5194444444445</v>
      </c>
      <c r="AE386" s="3">
        <f>SUM(Table39[[#This Row],[CNA Hours Contract]], Table39[[#This Row],[NA in Training Hours Contract]], Table39[[#This Row],[Med Aide/Tech Hours Contract]])</f>
        <v>0</v>
      </c>
      <c r="AF386" s="4">
        <f>Table39[[#This Row],[CNA/NA/Med Aide Contract Hours]]/Table39[[#This Row],[Total CNA, NA in Training, Med Aide/Tech Hours]]</f>
        <v>0</v>
      </c>
      <c r="AG386" s="3">
        <v>281.50277777777779</v>
      </c>
      <c r="AH386" s="3">
        <v>0</v>
      </c>
      <c r="AI386" s="4">
        <f>Table39[[#This Row],[CNA Hours Contract]]/Table39[[#This Row],[CNA Hours]]</f>
        <v>0</v>
      </c>
      <c r="AJ386" s="3">
        <v>5.177777777777778</v>
      </c>
      <c r="AK386" s="3">
        <v>0</v>
      </c>
      <c r="AL386" s="4">
        <f>Table39[[#This Row],[NA in Training Hours Contract]]/Table39[[#This Row],[NA in Training Hours]]</f>
        <v>0</v>
      </c>
      <c r="AM386" s="3">
        <v>4.8388888888888886</v>
      </c>
      <c r="AN386" s="3">
        <v>0</v>
      </c>
      <c r="AO386" s="4">
        <f>Table39[[#This Row],[Med Aide/Tech Hours Contract]]/Table39[[#This Row],[Med Aide/Tech Hours]]</f>
        <v>0</v>
      </c>
      <c r="AP386" s="1" t="s">
        <v>384</v>
      </c>
      <c r="AQ386" s="1">
        <v>4</v>
      </c>
    </row>
    <row r="387" spans="1:43" x14ac:dyDescent="0.2">
      <c r="A387" s="1" t="s">
        <v>407</v>
      </c>
      <c r="B387" s="1" t="s">
        <v>795</v>
      </c>
      <c r="C387" s="1" t="s">
        <v>880</v>
      </c>
      <c r="D387" s="1" t="s">
        <v>1047</v>
      </c>
      <c r="E387" s="3">
        <v>88.155555555555551</v>
      </c>
      <c r="F387" s="3">
        <f t="shared" si="20"/>
        <v>371.48099999999999</v>
      </c>
      <c r="G387" s="3">
        <f>SUM(Table39[[#This Row],[RN Hours Contract (W/ Admin, DON)]], Table39[[#This Row],[LPN Contract Hours (w/ Admin)]], Table39[[#This Row],[CNA/NA/Med Aide Contract Hours]])</f>
        <v>16.819111111111109</v>
      </c>
      <c r="H387" s="4">
        <f>Table39[[#This Row],[Total Contract Hours]]/Table39[[#This Row],[Total Hours Nurse Staffing]]</f>
        <v>4.5275831364487304E-2</v>
      </c>
      <c r="I387" s="3">
        <f>SUM(Table39[[#This Row],[RN Hours]], Table39[[#This Row],[RN Admin Hours]], Table39[[#This Row],[RN DON Hours]])</f>
        <v>66.03</v>
      </c>
      <c r="J387" s="3">
        <f t="shared" si="18"/>
        <v>6.1163333333333325</v>
      </c>
      <c r="K387" s="4">
        <f>Table39[[#This Row],[RN Hours Contract (W/ Admin, DON)]]/Table39[[#This Row],[RN Hours (w/ Admin, DON)]]</f>
        <v>9.2629612802261591E-2</v>
      </c>
      <c r="L387" s="3">
        <v>37.459333333333333</v>
      </c>
      <c r="M387" s="3">
        <v>6.1163333333333325</v>
      </c>
      <c r="N387" s="4">
        <f>Table39[[#This Row],[RN Hours Contract]]/Table39[[#This Row],[RN Hours]]</f>
        <v>0.1632792895406574</v>
      </c>
      <c r="O387" s="3">
        <v>16.77622222222222</v>
      </c>
      <c r="P387" s="3">
        <v>0</v>
      </c>
      <c r="Q387" s="4">
        <f>Table39[[#This Row],[RN Admin Hours Contract]]/Table39[[#This Row],[RN Admin Hours]]</f>
        <v>0</v>
      </c>
      <c r="R387" s="3">
        <v>11.794444444444444</v>
      </c>
      <c r="S387" s="3">
        <v>0</v>
      </c>
      <c r="T387" s="4">
        <f>Table39[[#This Row],[RN DON Hours Contract]]/Table39[[#This Row],[RN DON Hours]]</f>
        <v>0</v>
      </c>
      <c r="U387" s="3">
        <f>SUM(Table39[[#This Row],[LPN Hours]], Table39[[#This Row],[LPN Admin Hours]])</f>
        <v>101.96300000000001</v>
      </c>
      <c r="V387" s="3">
        <f>Table39[[#This Row],[LPN Hours Contract]]+Table39[[#This Row],[LPN Admin Hours Contract]]</f>
        <v>1.9154444444444445</v>
      </c>
      <c r="W387" s="4">
        <f t="shared" si="19"/>
        <v>1.8785681516279868E-2</v>
      </c>
      <c r="X387" s="3">
        <v>101.77966666666667</v>
      </c>
      <c r="Y387" s="3">
        <v>1.9154444444444445</v>
      </c>
      <c r="Z387" s="4">
        <f>Table39[[#This Row],[LPN Hours Contract]]/Table39[[#This Row],[LPN Hours]]</f>
        <v>1.8819519725070604E-2</v>
      </c>
      <c r="AA387" s="3">
        <v>0.18333333333333332</v>
      </c>
      <c r="AB387" s="3">
        <v>0</v>
      </c>
      <c r="AC387" s="4">
        <f>Table39[[#This Row],[LPN Admin Hours Contract]]/Table39[[#This Row],[LPN Admin Hours]]</f>
        <v>0</v>
      </c>
      <c r="AD387" s="3">
        <f>SUM(Table39[[#This Row],[CNA Hours]], Table39[[#This Row],[NA in Training Hours]], Table39[[#This Row],[Med Aide/Tech Hours]])</f>
        <v>203.48799999999997</v>
      </c>
      <c r="AE387" s="3">
        <f>SUM(Table39[[#This Row],[CNA Hours Contract]], Table39[[#This Row],[NA in Training Hours Contract]], Table39[[#This Row],[Med Aide/Tech Hours Contract]])</f>
        <v>8.7873333333333328</v>
      </c>
      <c r="AF387" s="4">
        <f>Table39[[#This Row],[CNA/NA/Med Aide Contract Hours]]/Table39[[#This Row],[Total CNA, NA in Training, Med Aide/Tech Hours]]</f>
        <v>4.3183545630864392E-2</v>
      </c>
      <c r="AG387" s="3">
        <v>203.48799999999997</v>
      </c>
      <c r="AH387" s="3">
        <v>8.7873333333333328</v>
      </c>
      <c r="AI387" s="4">
        <f>Table39[[#This Row],[CNA Hours Contract]]/Table39[[#This Row],[CNA Hours]]</f>
        <v>4.3183545630864392E-2</v>
      </c>
      <c r="AJ387" s="3">
        <v>0</v>
      </c>
      <c r="AK387" s="3">
        <v>0</v>
      </c>
      <c r="AL387" s="4">
        <v>0</v>
      </c>
      <c r="AM387" s="3">
        <v>0</v>
      </c>
      <c r="AN387" s="3">
        <v>0</v>
      </c>
      <c r="AO387" s="4">
        <v>0</v>
      </c>
      <c r="AP387" s="1" t="s">
        <v>385</v>
      </c>
      <c r="AQ387" s="1">
        <v>4</v>
      </c>
    </row>
    <row r="388" spans="1:43" x14ac:dyDescent="0.2">
      <c r="A388" s="1" t="s">
        <v>407</v>
      </c>
      <c r="B388" s="1" t="s">
        <v>796</v>
      </c>
      <c r="C388" s="1" t="s">
        <v>839</v>
      </c>
      <c r="D388" s="1" t="s">
        <v>1043</v>
      </c>
      <c r="E388" s="3">
        <v>61.366666666666667</v>
      </c>
      <c r="F388" s="3">
        <f t="shared" si="20"/>
        <v>254.59911111111111</v>
      </c>
      <c r="G388" s="3">
        <f>SUM(Table39[[#This Row],[RN Hours Contract (W/ Admin, DON)]], Table39[[#This Row],[LPN Contract Hours (w/ Admin)]], Table39[[#This Row],[CNA/NA/Med Aide Contract Hours]])</f>
        <v>15.641888888888891</v>
      </c>
      <c r="H388" s="4">
        <f>Table39[[#This Row],[Total Contract Hours]]/Table39[[#This Row],[Total Hours Nurse Staffing]]</f>
        <v>6.1437327179286662E-2</v>
      </c>
      <c r="I388" s="3">
        <f>SUM(Table39[[#This Row],[RN Hours]], Table39[[#This Row],[RN Admin Hours]], Table39[[#This Row],[RN DON Hours]])</f>
        <v>52.355555555555554</v>
      </c>
      <c r="J388" s="3">
        <f t="shared" si="18"/>
        <v>0</v>
      </c>
      <c r="K388" s="4">
        <f>Table39[[#This Row],[RN Hours Contract (W/ Admin, DON)]]/Table39[[#This Row],[RN Hours (w/ Admin, DON)]]</f>
        <v>0</v>
      </c>
      <c r="L388" s="3">
        <v>36.37222222222222</v>
      </c>
      <c r="M388" s="3">
        <v>0</v>
      </c>
      <c r="N388" s="4">
        <f>Table39[[#This Row],[RN Hours Contract]]/Table39[[#This Row],[RN Hours]]</f>
        <v>0</v>
      </c>
      <c r="O388" s="3">
        <v>10.294444444444444</v>
      </c>
      <c r="P388" s="3">
        <v>0</v>
      </c>
      <c r="Q388" s="4">
        <f>Table39[[#This Row],[RN Admin Hours Contract]]/Table39[[#This Row],[RN Admin Hours]]</f>
        <v>0</v>
      </c>
      <c r="R388" s="3">
        <v>5.6888888888888891</v>
      </c>
      <c r="S388" s="3">
        <v>0</v>
      </c>
      <c r="T388" s="4">
        <f>Table39[[#This Row],[RN DON Hours Contract]]/Table39[[#This Row],[RN DON Hours]]</f>
        <v>0</v>
      </c>
      <c r="U388" s="3">
        <f>SUM(Table39[[#This Row],[LPN Hours]], Table39[[#This Row],[LPN Admin Hours]])</f>
        <v>62.524888888888889</v>
      </c>
      <c r="V388" s="3">
        <f>Table39[[#This Row],[LPN Hours Contract]]+Table39[[#This Row],[LPN Admin Hours Contract]]</f>
        <v>2.2137777777777781</v>
      </c>
      <c r="W388" s="4">
        <f t="shared" si="19"/>
        <v>3.5406344851117072E-2</v>
      </c>
      <c r="X388" s="3">
        <v>62.524888888888889</v>
      </c>
      <c r="Y388" s="3">
        <v>2.2137777777777781</v>
      </c>
      <c r="Z388" s="4">
        <f>Table39[[#This Row],[LPN Hours Contract]]/Table39[[#This Row],[LPN Hours]]</f>
        <v>3.5406344851117072E-2</v>
      </c>
      <c r="AA388" s="3">
        <v>0</v>
      </c>
      <c r="AB388" s="3">
        <v>0</v>
      </c>
      <c r="AC388" s="4">
        <v>0</v>
      </c>
      <c r="AD388" s="3">
        <f>SUM(Table39[[#This Row],[CNA Hours]], Table39[[#This Row],[NA in Training Hours]], Table39[[#This Row],[Med Aide/Tech Hours]])</f>
        <v>139.71866666666668</v>
      </c>
      <c r="AE388" s="3">
        <f>SUM(Table39[[#This Row],[CNA Hours Contract]], Table39[[#This Row],[NA in Training Hours Contract]], Table39[[#This Row],[Med Aide/Tech Hours Contract]])</f>
        <v>13.428111111111113</v>
      </c>
      <c r="AF388" s="4">
        <f>Table39[[#This Row],[CNA/NA/Med Aide Contract Hours]]/Table39[[#This Row],[Total CNA, NA in Training, Med Aide/Tech Hours]]</f>
        <v>9.6108211103582752E-2</v>
      </c>
      <c r="AG388" s="3">
        <v>117.01977777777779</v>
      </c>
      <c r="AH388" s="3">
        <v>11.722555555555557</v>
      </c>
      <c r="AI388" s="4">
        <f>Table39[[#This Row],[CNA Hours Contract]]/Table39[[#This Row],[CNA Hours]]</f>
        <v>0.10017584871693104</v>
      </c>
      <c r="AJ388" s="3">
        <v>22.698888888888892</v>
      </c>
      <c r="AK388" s="3">
        <v>1.7055555555555555</v>
      </c>
      <c r="AL388" s="4">
        <f>Table39[[#This Row],[NA in Training Hours Contract]]/Table39[[#This Row],[NA in Training Hours]]</f>
        <v>7.5138283812227702E-2</v>
      </c>
      <c r="AM388" s="3">
        <v>0</v>
      </c>
      <c r="AN388" s="3">
        <v>0</v>
      </c>
      <c r="AO388" s="4">
        <v>0</v>
      </c>
      <c r="AP388" s="1" t="s">
        <v>386</v>
      </c>
      <c r="AQ388" s="1">
        <v>4</v>
      </c>
    </row>
    <row r="389" spans="1:43" x14ac:dyDescent="0.2">
      <c r="A389" s="1" t="s">
        <v>407</v>
      </c>
      <c r="B389" s="1" t="s">
        <v>797</v>
      </c>
      <c r="C389" s="1" t="s">
        <v>896</v>
      </c>
      <c r="D389" s="1" t="s">
        <v>1048</v>
      </c>
      <c r="E389" s="3">
        <v>88.488888888888894</v>
      </c>
      <c r="F389" s="3">
        <f t="shared" si="20"/>
        <v>401.74722222222226</v>
      </c>
      <c r="G389" s="3">
        <f>SUM(Table39[[#This Row],[RN Hours Contract (W/ Admin, DON)]], Table39[[#This Row],[LPN Contract Hours (w/ Admin)]], Table39[[#This Row],[CNA/NA/Med Aide Contract Hours]])</f>
        <v>0.24444444444444444</v>
      </c>
      <c r="H389" s="4">
        <f>Table39[[#This Row],[Total Contract Hours]]/Table39[[#This Row],[Total Hours Nurse Staffing]]</f>
        <v>6.0845335306197225E-4</v>
      </c>
      <c r="I389" s="3">
        <f>SUM(Table39[[#This Row],[RN Hours]], Table39[[#This Row],[RN Admin Hours]], Table39[[#This Row],[RN DON Hours]])</f>
        <v>76.097999999999999</v>
      </c>
      <c r="J389" s="3">
        <f t="shared" ref="J389:J408" si="21">SUM(M389,P389,S389)</f>
        <v>0.24444444444444444</v>
      </c>
      <c r="K389" s="4">
        <f>Table39[[#This Row],[RN Hours Contract (W/ Admin, DON)]]/Table39[[#This Row],[RN Hours (w/ Admin, DON)]]</f>
        <v>3.2122321801419805E-3</v>
      </c>
      <c r="L389" s="3">
        <v>53.091666666666669</v>
      </c>
      <c r="M389" s="3">
        <v>0.24444444444444444</v>
      </c>
      <c r="N389" s="4">
        <f>Table39[[#This Row],[RN Hours Contract]]/Table39[[#This Row],[RN Hours]]</f>
        <v>4.6041960968973995E-3</v>
      </c>
      <c r="O389" s="3">
        <v>17.761888888888887</v>
      </c>
      <c r="P389" s="3">
        <v>0</v>
      </c>
      <c r="Q389" s="4">
        <f>Table39[[#This Row],[RN Admin Hours Contract]]/Table39[[#This Row],[RN Admin Hours]]</f>
        <v>0</v>
      </c>
      <c r="R389" s="3">
        <v>5.2444444444444445</v>
      </c>
      <c r="S389" s="3">
        <v>0</v>
      </c>
      <c r="T389" s="4">
        <f>Table39[[#This Row],[RN DON Hours Contract]]/Table39[[#This Row],[RN DON Hours]]</f>
        <v>0</v>
      </c>
      <c r="U389" s="3">
        <f>SUM(Table39[[#This Row],[LPN Hours]], Table39[[#This Row],[LPN Admin Hours]])</f>
        <v>99.702777777777783</v>
      </c>
      <c r="V389" s="3">
        <f>Table39[[#This Row],[LPN Hours Contract]]+Table39[[#This Row],[LPN Admin Hours Contract]]</f>
        <v>0</v>
      </c>
      <c r="W389" s="4">
        <f t="shared" ref="W389:W408" si="22">V389/U389</f>
        <v>0</v>
      </c>
      <c r="X389" s="3">
        <v>94.413888888888891</v>
      </c>
      <c r="Y389" s="3">
        <v>0</v>
      </c>
      <c r="Z389" s="4">
        <f>Table39[[#This Row],[LPN Hours Contract]]/Table39[[#This Row],[LPN Hours]]</f>
        <v>0</v>
      </c>
      <c r="AA389" s="3">
        <v>5.2888888888888888</v>
      </c>
      <c r="AB389" s="3">
        <v>0</v>
      </c>
      <c r="AC389" s="4">
        <f>Table39[[#This Row],[LPN Admin Hours Contract]]/Table39[[#This Row],[LPN Admin Hours]]</f>
        <v>0</v>
      </c>
      <c r="AD389" s="3">
        <f>SUM(Table39[[#This Row],[CNA Hours]], Table39[[#This Row],[NA in Training Hours]], Table39[[#This Row],[Med Aide/Tech Hours]])</f>
        <v>225.94644444444444</v>
      </c>
      <c r="AE389" s="3">
        <f>SUM(Table39[[#This Row],[CNA Hours Contract]], Table39[[#This Row],[NA in Training Hours Contract]], Table39[[#This Row],[Med Aide/Tech Hours Contract]])</f>
        <v>0</v>
      </c>
      <c r="AF389" s="4">
        <f>Table39[[#This Row],[CNA/NA/Med Aide Contract Hours]]/Table39[[#This Row],[Total CNA, NA in Training, Med Aide/Tech Hours]]</f>
        <v>0</v>
      </c>
      <c r="AG389" s="3">
        <v>216.89366666666666</v>
      </c>
      <c r="AH389" s="3">
        <v>0</v>
      </c>
      <c r="AI389" s="4">
        <f>Table39[[#This Row],[CNA Hours Contract]]/Table39[[#This Row],[CNA Hours]]</f>
        <v>0</v>
      </c>
      <c r="AJ389" s="3">
        <v>9.0527777777777771</v>
      </c>
      <c r="AK389" s="3">
        <v>0</v>
      </c>
      <c r="AL389" s="4">
        <f>Table39[[#This Row],[NA in Training Hours Contract]]/Table39[[#This Row],[NA in Training Hours]]</f>
        <v>0</v>
      </c>
      <c r="AM389" s="3">
        <v>0</v>
      </c>
      <c r="AN389" s="3">
        <v>0</v>
      </c>
      <c r="AO389" s="4">
        <v>0</v>
      </c>
      <c r="AP389" s="1" t="s">
        <v>387</v>
      </c>
      <c r="AQ389" s="1">
        <v>4</v>
      </c>
    </row>
    <row r="390" spans="1:43" x14ac:dyDescent="0.2">
      <c r="A390" s="1" t="s">
        <v>407</v>
      </c>
      <c r="B390" s="1" t="s">
        <v>798</v>
      </c>
      <c r="C390" s="1" t="s">
        <v>952</v>
      </c>
      <c r="D390" s="1" t="s">
        <v>1033</v>
      </c>
      <c r="E390" s="3">
        <v>19.488888888888887</v>
      </c>
      <c r="F390" s="3">
        <f t="shared" si="20"/>
        <v>119.50277777777777</v>
      </c>
      <c r="G390" s="3">
        <f>SUM(Table39[[#This Row],[RN Hours Contract (W/ Admin, DON)]], Table39[[#This Row],[LPN Contract Hours (w/ Admin)]], Table39[[#This Row],[CNA/NA/Med Aide Contract Hours]])</f>
        <v>34.736111111111107</v>
      </c>
      <c r="H390" s="4">
        <f>Table39[[#This Row],[Total Contract Hours]]/Table39[[#This Row],[Total Hours Nurse Staffing]]</f>
        <v>0.29067199739662025</v>
      </c>
      <c r="I390" s="3">
        <f>SUM(Table39[[#This Row],[RN Hours]], Table39[[#This Row],[RN Admin Hours]], Table39[[#This Row],[RN DON Hours]])</f>
        <v>14.373888888888889</v>
      </c>
      <c r="J390" s="3">
        <f t="shared" si="21"/>
        <v>3.1850000000000005</v>
      </c>
      <c r="K390" s="4">
        <f>Table39[[#This Row],[RN Hours Contract (W/ Admin, DON)]]/Table39[[#This Row],[RN Hours (w/ Admin, DON)]]</f>
        <v>0.22158234452904577</v>
      </c>
      <c r="L390" s="3">
        <v>9.0905555555555555</v>
      </c>
      <c r="M390" s="3">
        <v>3.1850000000000005</v>
      </c>
      <c r="N390" s="4">
        <f>Table39[[#This Row],[RN Hours Contract]]/Table39[[#This Row],[RN Hours]]</f>
        <v>0.35036362525209319</v>
      </c>
      <c r="O390" s="3">
        <v>1.461111111111111</v>
      </c>
      <c r="P390" s="3">
        <v>0</v>
      </c>
      <c r="Q390" s="4">
        <f>Table39[[#This Row],[RN Admin Hours Contract]]/Table39[[#This Row],[RN Admin Hours]]</f>
        <v>0</v>
      </c>
      <c r="R390" s="3">
        <v>3.8222222222222224</v>
      </c>
      <c r="S390" s="3">
        <v>0</v>
      </c>
      <c r="T390" s="4">
        <f>Table39[[#This Row],[RN DON Hours Contract]]/Table39[[#This Row],[RN DON Hours]]</f>
        <v>0</v>
      </c>
      <c r="U390" s="3">
        <f>SUM(Table39[[#This Row],[LPN Hours]], Table39[[#This Row],[LPN Admin Hours]])</f>
        <v>35.028777777777776</v>
      </c>
      <c r="V390" s="3">
        <f>Table39[[#This Row],[LPN Hours Contract]]+Table39[[#This Row],[LPN Admin Hours Contract]]</f>
        <v>2.3371111111111107</v>
      </c>
      <c r="W390" s="4">
        <f t="shared" si="22"/>
        <v>6.6719744717835164E-2</v>
      </c>
      <c r="X390" s="3">
        <v>35.028777777777776</v>
      </c>
      <c r="Y390" s="3">
        <v>2.3371111111111107</v>
      </c>
      <c r="Z390" s="4">
        <f>Table39[[#This Row],[LPN Hours Contract]]/Table39[[#This Row],[LPN Hours]]</f>
        <v>6.6719744717835164E-2</v>
      </c>
      <c r="AA390" s="3">
        <v>0</v>
      </c>
      <c r="AB390" s="3">
        <v>0</v>
      </c>
      <c r="AC390" s="4">
        <v>0</v>
      </c>
      <c r="AD390" s="3">
        <f>SUM(Table39[[#This Row],[CNA Hours]], Table39[[#This Row],[NA in Training Hours]], Table39[[#This Row],[Med Aide/Tech Hours]])</f>
        <v>70.100111111111104</v>
      </c>
      <c r="AE390" s="3">
        <f>SUM(Table39[[#This Row],[CNA Hours Contract]], Table39[[#This Row],[NA in Training Hours Contract]], Table39[[#This Row],[Med Aide/Tech Hours Contract]])</f>
        <v>29.213999999999999</v>
      </c>
      <c r="AF390" s="4">
        <f>Table39[[#This Row],[CNA/NA/Med Aide Contract Hours]]/Table39[[#This Row],[Total CNA, NA in Training, Med Aide/Tech Hours]]</f>
        <v>0.41674684300706449</v>
      </c>
      <c r="AG390" s="3">
        <v>62.197333333333333</v>
      </c>
      <c r="AH390" s="3">
        <v>29.213999999999999</v>
      </c>
      <c r="AI390" s="4">
        <f>Table39[[#This Row],[CNA Hours Contract]]/Table39[[#This Row],[CNA Hours]]</f>
        <v>0.46969859372320355</v>
      </c>
      <c r="AJ390" s="3">
        <v>0</v>
      </c>
      <c r="AK390" s="3">
        <v>0</v>
      </c>
      <c r="AL390" s="4">
        <v>0</v>
      </c>
      <c r="AM390" s="3">
        <v>7.9027777777777777</v>
      </c>
      <c r="AN390" s="3">
        <v>0</v>
      </c>
      <c r="AO390" s="4">
        <f>Table39[[#This Row],[Med Aide/Tech Hours Contract]]/Table39[[#This Row],[Med Aide/Tech Hours]]</f>
        <v>0</v>
      </c>
      <c r="AP390" s="1" t="s">
        <v>388</v>
      </c>
      <c r="AQ390" s="1">
        <v>4</v>
      </c>
    </row>
    <row r="391" spans="1:43" x14ac:dyDescent="0.2">
      <c r="A391" s="1" t="s">
        <v>407</v>
      </c>
      <c r="B391" s="1" t="s">
        <v>799</v>
      </c>
      <c r="C391" s="1" t="s">
        <v>920</v>
      </c>
      <c r="D391" s="1" t="s">
        <v>1068</v>
      </c>
      <c r="E391" s="3">
        <v>85.911111111111111</v>
      </c>
      <c r="F391" s="3">
        <f t="shared" si="20"/>
        <v>418.67888888888888</v>
      </c>
      <c r="G391" s="3">
        <f>SUM(Table39[[#This Row],[RN Hours Contract (W/ Admin, DON)]], Table39[[#This Row],[LPN Contract Hours (w/ Admin)]], Table39[[#This Row],[CNA/NA/Med Aide Contract Hours]])</f>
        <v>0.32777777777777778</v>
      </c>
      <c r="H391" s="4">
        <f>Table39[[#This Row],[Total Contract Hours]]/Table39[[#This Row],[Total Hours Nurse Staffing]]</f>
        <v>7.8288584993537879E-4</v>
      </c>
      <c r="I391" s="3">
        <f>SUM(Table39[[#This Row],[RN Hours]], Table39[[#This Row],[RN Admin Hours]], Table39[[#This Row],[RN DON Hours]])</f>
        <v>86.829555555555558</v>
      </c>
      <c r="J391" s="3">
        <f t="shared" si="21"/>
        <v>0.32777777777777778</v>
      </c>
      <c r="K391" s="4">
        <f>Table39[[#This Row],[RN Hours Contract (W/ Admin, DON)]]/Table39[[#This Row],[RN Hours (w/ Admin, DON)]]</f>
        <v>3.774956300082153E-3</v>
      </c>
      <c r="L391" s="3">
        <v>48.559777777777782</v>
      </c>
      <c r="M391" s="3">
        <v>0.32777777777777778</v>
      </c>
      <c r="N391" s="4">
        <f>Table39[[#This Row],[RN Hours Contract]]/Table39[[#This Row],[RN Hours]]</f>
        <v>6.7499851271514144E-3</v>
      </c>
      <c r="O391" s="3">
        <v>32.580888888888886</v>
      </c>
      <c r="P391" s="3">
        <v>0</v>
      </c>
      <c r="Q391" s="4">
        <f>Table39[[#This Row],[RN Admin Hours Contract]]/Table39[[#This Row],[RN Admin Hours]]</f>
        <v>0</v>
      </c>
      <c r="R391" s="3">
        <v>5.6888888888888891</v>
      </c>
      <c r="S391" s="3">
        <v>0</v>
      </c>
      <c r="T391" s="4">
        <f>Table39[[#This Row],[RN DON Hours Contract]]/Table39[[#This Row],[RN DON Hours]]</f>
        <v>0</v>
      </c>
      <c r="U391" s="3">
        <f>SUM(Table39[[#This Row],[LPN Hours]], Table39[[#This Row],[LPN Admin Hours]])</f>
        <v>89.552888888888887</v>
      </c>
      <c r="V391" s="3">
        <f>Table39[[#This Row],[LPN Hours Contract]]+Table39[[#This Row],[LPN Admin Hours Contract]]</f>
        <v>0</v>
      </c>
      <c r="W391" s="4">
        <f t="shared" si="22"/>
        <v>0</v>
      </c>
      <c r="X391" s="3">
        <v>84.327888888888893</v>
      </c>
      <c r="Y391" s="3">
        <v>0</v>
      </c>
      <c r="Z391" s="4">
        <f>Table39[[#This Row],[LPN Hours Contract]]/Table39[[#This Row],[LPN Hours]]</f>
        <v>0</v>
      </c>
      <c r="AA391" s="3">
        <v>5.2249999999999996</v>
      </c>
      <c r="AB391" s="3">
        <v>0</v>
      </c>
      <c r="AC391" s="4">
        <f>Table39[[#This Row],[LPN Admin Hours Contract]]/Table39[[#This Row],[LPN Admin Hours]]</f>
        <v>0</v>
      </c>
      <c r="AD391" s="3">
        <f>SUM(Table39[[#This Row],[CNA Hours]], Table39[[#This Row],[NA in Training Hours]], Table39[[#This Row],[Med Aide/Tech Hours]])</f>
        <v>242.29644444444446</v>
      </c>
      <c r="AE391" s="3">
        <f>SUM(Table39[[#This Row],[CNA Hours Contract]], Table39[[#This Row],[NA in Training Hours Contract]], Table39[[#This Row],[Med Aide/Tech Hours Contract]])</f>
        <v>0</v>
      </c>
      <c r="AF391" s="4">
        <f>Table39[[#This Row],[CNA/NA/Med Aide Contract Hours]]/Table39[[#This Row],[Total CNA, NA in Training, Med Aide/Tech Hours]]</f>
        <v>0</v>
      </c>
      <c r="AG391" s="3">
        <v>239.53533333333334</v>
      </c>
      <c r="AH391" s="3">
        <v>0</v>
      </c>
      <c r="AI391" s="4">
        <f>Table39[[#This Row],[CNA Hours Contract]]/Table39[[#This Row],[CNA Hours]]</f>
        <v>0</v>
      </c>
      <c r="AJ391" s="3">
        <v>2.7611111111111111</v>
      </c>
      <c r="AK391" s="3">
        <v>0</v>
      </c>
      <c r="AL391" s="4">
        <f>Table39[[#This Row],[NA in Training Hours Contract]]/Table39[[#This Row],[NA in Training Hours]]</f>
        <v>0</v>
      </c>
      <c r="AM391" s="3">
        <v>0</v>
      </c>
      <c r="AN391" s="3">
        <v>0</v>
      </c>
      <c r="AO391" s="4">
        <v>0</v>
      </c>
      <c r="AP391" s="1" t="s">
        <v>389</v>
      </c>
      <c r="AQ391" s="1">
        <v>4</v>
      </c>
    </row>
    <row r="392" spans="1:43" x14ac:dyDescent="0.2">
      <c r="A392" s="1" t="s">
        <v>407</v>
      </c>
      <c r="B392" s="1" t="s">
        <v>800</v>
      </c>
      <c r="C392" s="1" t="s">
        <v>998</v>
      </c>
      <c r="D392" s="1" t="s">
        <v>1047</v>
      </c>
      <c r="E392" s="3">
        <v>88.966666666666669</v>
      </c>
      <c r="F392" s="3">
        <f t="shared" si="20"/>
        <v>256.67499999999995</v>
      </c>
      <c r="G392" s="3">
        <f>SUM(Table39[[#This Row],[RN Hours Contract (W/ Admin, DON)]], Table39[[#This Row],[LPN Contract Hours (w/ Admin)]], Table39[[#This Row],[CNA/NA/Med Aide Contract Hours]])</f>
        <v>0</v>
      </c>
      <c r="H392" s="4">
        <f>Table39[[#This Row],[Total Contract Hours]]/Table39[[#This Row],[Total Hours Nurse Staffing]]</f>
        <v>0</v>
      </c>
      <c r="I392" s="3">
        <f>SUM(Table39[[#This Row],[RN Hours]], Table39[[#This Row],[RN Admin Hours]], Table39[[#This Row],[RN DON Hours]])</f>
        <v>23.461111111111112</v>
      </c>
      <c r="J392" s="3">
        <f t="shared" si="21"/>
        <v>0</v>
      </c>
      <c r="K392" s="4">
        <f>Table39[[#This Row],[RN Hours Contract (W/ Admin, DON)]]/Table39[[#This Row],[RN Hours (w/ Admin, DON)]]</f>
        <v>0</v>
      </c>
      <c r="L392" s="3">
        <v>10.061111111111112</v>
      </c>
      <c r="M392" s="3">
        <v>0</v>
      </c>
      <c r="N392" s="4">
        <f>Table39[[#This Row],[RN Hours Contract]]/Table39[[#This Row],[RN Hours]]</f>
        <v>0</v>
      </c>
      <c r="O392" s="3">
        <v>10.822222222222223</v>
      </c>
      <c r="P392" s="3">
        <v>0</v>
      </c>
      <c r="Q392" s="4">
        <f>Table39[[#This Row],[RN Admin Hours Contract]]/Table39[[#This Row],[RN Admin Hours]]</f>
        <v>0</v>
      </c>
      <c r="R392" s="3">
        <v>2.5777777777777779</v>
      </c>
      <c r="S392" s="3">
        <v>0</v>
      </c>
      <c r="T392" s="4">
        <f>Table39[[#This Row],[RN DON Hours Contract]]/Table39[[#This Row],[RN DON Hours]]</f>
        <v>0</v>
      </c>
      <c r="U392" s="3">
        <f>SUM(Table39[[#This Row],[LPN Hours]], Table39[[#This Row],[LPN Admin Hours]])</f>
        <v>71.313888888888897</v>
      </c>
      <c r="V392" s="3">
        <f>Table39[[#This Row],[LPN Hours Contract]]+Table39[[#This Row],[LPN Admin Hours Contract]]</f>
        <v>0</v>
      </c>
      <c r="W392" s="4">
        <f t="shared" si="22"/>
        <v>0</v>
      </c>
      <c r="X392" s="3">
        <v>59.111111111111114</v>
      </c>
      <c r="Y392" s="3">
        <v>0</v>
      </c>
      <c r="Z392" s="4">
        <f>Table39[[#This Row],[LPN Hours Contract]]/Table39[[#This Row],[LPN Hours]]</f>
        <v>0</v>
      </c>
      <c r="AA392" s="3">
        <v>12.202777777777778</v>
      </c>
      <c r="AB392" s="3">
        <v>0</v>
      </c>
      <c r="AC392" s="4">
        <f>Table39[[#This Row],[LPN Admin Hours Contract]]/Table39[[#This Row],[LPN Admin Hours]]</f>
        <v>0</v>
      </c>
      <c r="AD392" s="3">
        <f>SUM(Table39[[#This Row],[CNA Hours]], Table39[[#This Row],[NA in Training Hours]], Table39[[#This Row],[Med Aide/Tech Hours]])</f>
        <v>161.89999999999998</v>
      </c>
      <c r="AE392" s="3">
        <f>SUM(Table39[[#This Row],[CNA Hours Contract]], Table39[[#This Row],[NA in Training Hours Contract]], Table39[[#This Row],[Med Aide/Tech Hours Contract]])</f>
        <v>0</v>
      </c>
      <c r="AF392" s="4">
        <f>Table39[[#This Row],[CNA/NA/Med Aide Contract Hours]]/Table39[[#This Row],[Total CNA, NA in Training, Med Aide/Tech Hours]]</f>
        <v>0</v>
      </c>
      <c r="AG392" s="3">
        <v>102.9</v>
      </c>
      <c r="AH392" s="3">
        <v>0</v>
      </c>
      <c r="AI392" s="4">
        <f>Table39[[#This Row],[CNA Hours Contract]]/Table39[[#This Row],[CNA Hours]]</f>
        <v>0</v>
      </c>
      <c r="AJ392" s="3">
        <v>39.049999999999997</v>
      </c>
      <c r="AK392" s="3">
        <v>0</v>
      </c>
      <c r="AL392" s="4">
        <f>Table39[[#This Row],[NA in Training Hours Contract]]/Table39[[#This Row],[NA in Training Hours]]</f>
        <v>0</v>
      </c>
      <c r="AM392" s="3">
        <v>19.95</v>
      </c>
      <c r="AN392" s="3">
        <v>0</v>
      </c>
      <c r="AO392" s="4">
        <f>Table39[[#This Row],[Med Aide/Tech Hours Contract]]/Table39[[#This Row],[Med Aide/Tech Hours]]</f>
        <v>0</v>
      </c>
      <c r="AP392" s="1" t="s">
        <v>390</v>
      </c>
      <c r="AQ392" s="1">
        <v>4</v>
      </c>
    </row>
    <row r="393" spans="1:43" x14ac:dyDescent="0.2">
      <c r="A393" s="1" t="s">
        <v>407</v>
      </c>
      <c r="B393" s="1" t="s">
        <v>801</v>
      </c>
      <c r="C393" s="1" t="s">
        <v>1007</v>
      </c>
      <c r="D393" s="1" t="s">
        <v>1046</v>
      </c>
      <c r="E393" s="3">
        <v>55.033333333333331</v>
      </c>
      <c r="F393" s="3">
        <f t="shared" si="20"/>
        <v>250.78244444444442</v>
      </c>
      <c r="G393" s="3">
        <f>SUM(Table39[[#This Row],[RN Hours Contract (W/ Admin, DON)]], Table39[[#This Row],[LPN Contract Hours (w/ Admin)]], Table39[[#This Row],[CNA/NA/Med Aide Contract Hours]])</f>
        <v>84.36944444444444</v>
      </c>
      <c r="H393" s="4">
        <f>Table39[[#This Row],[Total Contract Hours]]/Table39[[#This Row],[Total Hours Nurse Staffing]]</f>
        <v>0.33642484278094958</v>
      </c>
      <c r="I393" s="3">
        <f>SUM(Table39[[#This Row],[RN Hours]], Table39[[#This Row],[RN Admin Hours]], Table39[[#This Row],[RN DON Hours]])</f>
        <v>49.29622222222222</v>
      </c>
      <c r="J393" s="3">
        <f t="shared" si="21"/>
        <v>5.6944444444444446</v>
      </c>
      <c r="K393" s="4">
        <f>Table39[[#This Row],[RN Hours Contract (W/ Admin, DON)]]/Table39[[#This Row],[RN Hours (w/ Admin, DON)]]</f>
        <v>0.1155148242146119</v>
      </c>
      <c r="L393" s="3">
        <v>28.490666666666666</v>
      </c>
      <c r="M393" s="3">
        <v>5.6944444444444446</v>
      </c>
      <c r="N393" s="4">
        <f>Table39[[#This Row],[RN Hours Contract]]/Table39[[#This Row],[RN Hours]]</f>
        <v>0.19987052290028703</v>
      </c>
      <c r="O393" s="3">
        <v>15.672222222222222</v>
      </c>
      <c r="P393" s="3">
        <v>0</v>
      </c>
      <c r="Q393" s="4">
        <f>Table39[[#This Row],[RN Admin Hours Contract]]/Table39[[#This Row],[RN Admin Hours]]</f>
        <v>0</v>
      </c>
      <c r="R393" s="3">
        <v>5.1333333333333337</v>
      </c>
      <c r="S393" s="3">
        <v>0</v>
      </c>
      <c r="T393" s="4">
        <f>Table39[[#This Row],[RN DON Hours Contract]]/Table39[[#This Row],[RN DON Hours]]</f>
        <v>0</v>
      </c>
      <c r="U393" s="3">
        <f>SUM(Table39[[#This Row],[LPN Hours]], Table39[[#This Row],[LPN Admin Hours]])</f>
        <v>74.447000000000003</v>
      </c>
      <c r="V393" s="3">
        <f>Table39[[#This Row],[LPN Hours Contract]]+Table39[[#This Row],[LPN Admin Hours Contract]]</f>
        <v>14.727777777777778</v>
      </c>
      <c r="W393" s="4">
        <f t="shared" si="22"/>
        <v>0.19782902974972499</v>
      </c>
      <c r="X393" s="3">
        <v>71.141444444444446</v>
      </c>
      <c r="Y393" s="3">
        <v>14.727777777777778</v>
      </c>
      <c r="Z393" s="4">
        <f>Table39[[#This Row],[LPN Hours Contract]]/Table39[[#This Row],[LPN Hours]]</f>
        <v>0.20702106757586217</v>
      </c>
      <c r="AA393" s="3">
        <v>3.3055555555555554</v>
      </c>
      <c r="AB393" s="3">
        <v>0</v>
      </c>
      <c r="AC393" s="4">
        <f>Table39[[#This Row],[LPN Admin Hours Contract]]/Table39[[#This Row],[LPN Admin Hours]]</f>
        <v>0</v>
      </c>
      <c r="AD393" s="3">
        <f>SUM(Table39[[#This Row],[CNA Hours]], Table39[[#This Row],[NA in Training Hours]], Table39[[#This Row],[Med Aide/Tech Hours]])</f>
        <v>127.03922222222222</v>
      </c>
      <c r="AE393" s="3">
        <f>SUM(Table39[[#This Row],[CNA Hours Contract]], Table39[[#This Row],[NA in Training Hours Contract]], Table39[[#This Row],[Med Aide/Tech Hours Contract]])</f>
        <v>63.947222222222223</v>
      </c>
      <c r="AF393" s="4">
        <f>Table39[[#This Row],[CNA/NA/Med Aide Contract Hours]]/Table39[[#This Row],[Total CNA, NA in Training, Med Aide/Tech Hours]]</f>
        <v>0.50336597708669151</v>
      </c>
      <c r="AG393" s="3">
        <v>125.82866666666666</v>
      </c>
      <c r="AH393" s="3">
        <v>63.947222222222223</v>
      </c>
      <c r="AI393" s="4">
        <f>Table39[[#This Row],[CNA Hours Contract]]/Table39[[#This Row],[CNA Hours]]</f>
        <v>0.50820869294931914</v>
      </c>
      <c r="AJ393" s="3">
        <v>0</v>
      </c>
      <c r="AK393" s="3">
        <v>0</v>
      </c>
      <c r="AL393" s="4">
        <v>0</v>
      </c>
      <c r="AM393" s="3">
        <v>1.2105555555555556</v>
      </c>
      <c r="AN393" s="3">
        <v>0</v>
      </c>
      <c r="AO393" s="4">
        <f>Table39[[#This Row],[Med Aide/Tech Hours Contract]]/Table39[[#This Row],[Med Aide/Tech Hours]]</f>
        <v>0</v>
      </c>
      <c r="AP393" s="1" t="s">
        <v>391</v>
      </c>
      <c r="AQ393" s="1">
        <v>4</v>
      </c>
    </row>
    <row r="394" spans="1:43" x14ac:dyDescent="0.2">
      <c r="A394" s="1" t="s">
        <v>407</v>
      </c>
      <c r="B394" s="1" t="s">
        <v>802</v>
      </c>
      <c r="C394" s="1" t="s">
        <v>873</v>
      </c>
      <c r="D394" s="1" t="s">
        <v>1046</v>
      </c>
      <c r="E394" s="3">
        <v>82.7</v>
      </c>
      <c r="F394" s="3">
        <f t="shared" si="20"/>
        <v>267.02444444444438</v>
      </c>
      <c r="G394" s="3">
        <f>SUM(Table39[[#This Row],[RN Hours Contract (W/ Admin, DON)]], Table39[[#This Row],[LPN Contract Hours (w/ Admin)]], Table39[[#This Row],[CNA/NA/Med Aide Contract Hours]])</f>
        <v>0</v>
      </c>
      <c r="H394" s="4">
        <f>Table39[[#This Row],[Total Contract Hours]]/Table39[[#This Row],[Total Hours Nurse Staffing]]</f>
        <v>0</v>
      </c>
      <c r="I394" s="3">
        <f>SUM(Table39[[#This Row],[RN Hours]], Table39[[#This Row],[RN Admin Hours]], Table39[[#This Row],[RN DON Hours]])</f>
        <v>49.251111111111115</v>
      </c>
      <c r="J394" s="3">
        <f t="shared" si="21"/>
        <v>0</v>
      </c>
      <c r="K394" s="4">
        <f>Table39[[#This Row],[RN Hours Contract (W/ Admin, DON)]]/Table39[[#This Row],[RN Hours (w/ Admin, DON)]]</f>
        <v>0</v>
      </c>
      <c r="L394" s="3">
        <v>39.116666666666667</v>
      </c>
      <c r="M394" s="3">
        <v>0</v>
      </c>
      <c r="N394" s="4">
        <f>Table39[[#This Row],[RN Hours Contract]]/Table39[[#This Row],[RN Hours]]</f>
        <v>0</v>
      </c>
      <c r="O394" s="3">
        <v>5.1566666666666663</v>
      </c>
      <c r="P394" s="3">
        <v>0</v>
      </c>
      <c r="Q394" s="4">
        <f>Table39[[#This Row],[RN Admin Hours Contract]]/Table39[[#This Row],[RN Admin Hours]]</f>
        <v>0</v>
      </c>
      <c r="R394" s="3">
        <v>4.9777777777777787</v>
      </c>
      <c r="S394" s="3">
        <v>0</v>
      </c>
      <c r="T394" s="4">
        <f>Table39[[#This Row],[RN DON Hours Contract]]/Table39[[#This Row],[RN DON Hours]]</f>
        <v>0</v>
      </c>
      <c r="U394" s="3">
        <f>SUM(Table39[[#This Row],[LPN Hours]], Table39[[#This Row],[LPN Admin Hours]])</f>
        <v>82.49444444444444</v>
      </c>
      <c r="V394" s="3">
        <f>Table39[[#This Row],[LPN Hours Contract]]+Table39[[#This Row],[LPN Admin Hours Contract]]</f>
        <v>0</v>
      </c>
      <c r="W394" s="4">
        <f t="shared" si="22"/>
        <v>0</v>
      </c>
      <c r="X394" s="3">
        <v>78.066666666666663</v>
      </c>
      <c r="Y394" s="3">
        <v>0</v>
      </c>
      <c r="Z394" s="4">
        <f>Table39[[#This Row],[LPN Hours Contract]]/Table39[[#This Row],[LPN Hours]]</f>
        <v>0</v>
      </c>
      <c r="AA394" s="3">
        <v>4.427777777777778</v>
      </c>
      <c r="AB394" s="3">
        <v>0</v>
      </c>
      <c r="AC394" s="4">
        <f>Table39[[#This Row],[LPN Admin Hours Contract]]/Table39[[#This Row],[LPN Admin Hours]]</f>
        <v>0</v>
      </c>
      <c r="AD394" s="3">
        <f>SUM(Table39[[#This Row],[CNA Hours]], Table39[[#This Row],[NA in Training Hours]], Table39[[#This Row],[Med Aide/Tech Hours]])</f>
        <v>135.27888888888887</v>
      </c>
      <c r="AE394" s="3">
        <f>SUM(Table39[[#This Row],[CNA Hours Contract]], Table39[[#This Row],[NA in Training Hours Contract]], Table39[[#This Row],[Med Aide/Tech Hours Contract]])</f>
        <v>0</v>
      </c>
      <c r="AF394" s="4">
        <f>Table39[[#This Row],[CNA/NA/Med Aide Contract Hours]]/Table39[[#This Row],[Total CNA, NA in Training, Med Aide/Tech Hours]]</f>
        <v>0</v>
      </c>
      <c r="AG394" s="3">
        <v>120.75888888888888</v>
      </c>
      <c r="AH394" s="3">
        <v>0</v>
      </c>
      <c r="AI394" s="4">
        <f>Table39[[#This Row],[CNA Hours Contract]]/Table39[[#This Row],[CNA Hours]]</f>
        <v>0</v>
      </c>
      <c r="AJ394" s="3">
        <v>3.4555555555555557</v>
      </c>
      <c r="AK394" s="3">
        <v>0</v>
      </c>
      <c r="AL394" s="4">
        <f>Table39[[#This Row],[NA in Training Hours Contract]]/Table39[[#This Row],[NA in Training Hours]]</f>
        <v>0</v>
      </c>
      <c r="AM394" s="3">
        <v>11.064444444444446</v>
      </c>
      <c r="AN394" s="3">
        <v>0</v>
      </c>
      <c r="AO394" s="4">
        <f>Table39[[#This Row],[Med Aide/Tech Hours Contract]]/Table39[[#This Row],[Med Aide/Tech Hours]]</f>
        <v>0</v>
      </c>
      <c r="AP394" s="1" t="s">
        <v>392</v>
      </c>
      <c r="AQ394" s="1">
        <v>4</v>
      </c>
    </row>
    <row r="395" spans="1:43" x14ac:dyDescent="0.2">
      <c r="A395" s="1" t="s">
        <v>407</v>
      </c>
      <c r="B395" s="1" t="s">
        <v>803</v>
      </c>
      <c r="C395" s="1" t="s">
        <v>873</v>
      </c>
      <c r="D395" s="1" t="s">
        <v>1046</v>
      </c>
      <c r="E395" s="3">
        <v>7.2</v>
      </c>
      <c r="F395" s="3">
        <f t="shared" si="20"/>
        <v>72.929888888888883</v>
      </c>
      <c r="G395" s="3">
        <f>SUM(Table39[[#This Row],[RN Hours Contract (W/ Admin, DON)]], Table39[[#This Row],[LPN Contract Hours (w/ Admin)]], Table39[[#This Row],[CNA/NA/Med Aide Contract Hours]])</f>
        <v>1.3333333333333332E-2</v>
      </c>
      <c r="H395" s="4">
        <f>Table39[[#This Row],[Total Contract Hours]]/Table39[[#This Row],[Total Hours Nurse Staffing]]</f>
        <v>1.8282399077348261E-4</v>
      </c>
      <c r="I395" s="3">
        <f>SUM(Table39[[#This Row],[RN Hours]], Table39[[#This Row],[RN Admin Hours]], Table39[[#This Row],[RN DON Hours]])</f>
        <v>28.90111111111111</v>
      </c>
      <c r="J395" s="3">
        <f t="shared" si="21"/>
        <v>0</v>
      </c>
      <c r="K395" s="4">
        <f>Table39[[#This Row],[RN Hours Contract (W/ Admin, DON)]]/Table39[[#This Row],[RN Hours (w/ Admin, DON)]]</f>
        <v>0</v>
      </c>
      <c r="L395" s="3">
        <v>17.245555555555555</v>
      </c>
      <c r="M395" s="3">
        <v>0</v>
      </c>
      <c r="N395" s="4">
        <f>Table39[[#This Row],[RN Hours Contract]]/Table39[[#This Row],[RN Hours]]</f>
        <v>0</v>
      </c>
      <c r="O395" s="3">
        <v>5.9888888888888889</v>
      </c>
      <c r="P395" s="3">
        <v>0</v>
      </c>
      <c r="Q395" s="4">
        <f>Table39[[#This Row],[RN Admin Hours Contract]]/Table39[[#This Row],[RN Admin Hours]]</f>
        <v>0</v>
      </c>
      <c r="R395" s="3">
        <v>5.666666666666667</v>
      </c>
      <c r="S395" s="3">
        <v>0</v>
      </c>
      <c r="T395" s="4">
        <f>Table39[[#This Row],[RN DON Hours Contract]]/Table39[[#This Row],[RN DON Hours]]</f>
        <v>0</v>
      </c>
      <c r="U395" s="3">
        <f>SUM(Table39[[#This Row],[LPN Hours]], Table39[[#This Row],[LPN Admin Hours]])</f>
        <v>18.859333333333332</v>
      </c>
      <c r="V395" s="3">
        <f>Table39[[#This Row],[LPN Hours Contract]]+Table39[[#This Row],[LPN Admin Hours Contract]]</f>
        <v>1.3333333333333332E-2</v>
      </c>
      <c r="W395" s="4">
        <f t="shared" si="22"/>
        <v>7.0698858213439849E-4</v>
      </c>
      <c r="X395" s="3">
        <v>18.859333333333332</v>
      </c>
      <c r="Y395" s="3">
        <v>1.3333333333333332E-2</v>
      </c>
      <c r="Z395" s="4">
        <f>Table39[[#This Row],[LPN Hours Contract]]/Table39[[#This Row],[LPN Hours]]</f>
        <v>7.0698858213439849E-4</v>
      </c>
      <c r="AA395" s="3">
        <v>0</v>
      </c>
      <c r="AB395" s="3">
        <v>0</v>
      </c>
      <c r="AC395" s="4">
        <v>0</v>
      </c>
      <c r="AD395" s="3">
        <f>SUM(Table39[[#This Row],[CNA Hours]], Table39[[#This Row],[NA in Training Hours]], Table39[[#This Row],[Med Aide/Tech Hours]])</f>
        <v>25.169444444444441</v>
      </c>
      <c r="AE395" s="3">
        <f>SUM(Table39[[#This Row],[CNA Hours Contract]], Table39[[#This Row],[NA in Training Hours Contract]], Table39[[#This Row],[Med Aide/Tech Hours Contract]])</f>
        <v>0</v>
      </c>
      <c r="AF395" s="4">
        <f>Table39[[#This Row],[CNA/NA/Med Aide Contract Hours]]/Table39[[#This Row],[Total CNA, NA in Training, Med Aide/Tech Hours]]</f>
        <v>0</v>
      </c>
      <c r="AG395" s="3">
        <v>24.730999999999998</v>
      </c>
      <c r="AH395" s="3">
        <v>0</v>
      </c>
      <c r="AI395" s="4">
        <f>Table39[[#This Row],[CNA Hours Contract]]/Table39[[#This Row],[CNA Hours]]</f>
        <v>0</v>
      </c>
      <c r="AJ395" s="3">
        <v>0</v>
      </c>
      <c r="AK395" s="3">
        <v>0</v>
      </c>
      <c r="AL395" s="4">
        <v>0</v>
      </c>
      <c r="AM395" s="3">
        <v>0.43844444444444436</v>
      </c>
      <c r="AN395" s="3">
        <v>0</v>
      </c>
      <c r="AO395" s="4">
        <f>Table39[[#This Row],[Med Aide/Tech Hours Contract]]/Table39[[#This Row],[Med Aide/Tech Hours]]</f>
        <v>0</v>
      </c>
      <c r="AP395" s="1" t="s">
        <v>393</v>
      </c>
      <c r="AQ395" s="1">
        <v>4</v>
      </c>
    </row>
    <row r="396" spans="1:43" x14ac:dyDescent="0.2">
      <c r="A396" s="1" t="s">
        <v>407</v>
      </c>
      <c r="B396" s="1" t="s">
        <v>804</v>
      </c>
      <c r="C396" s="1" t="s">
        <v>913</v>
      </c>
      <c r="D396" s="1" t="s">
        <v>1033</v>
      </c>
      <c r="E396" s="3">
        <v>75.522222222222226</v>
      </c>
      <c r="F396" s="3">
        <f t="shared" si="20"/>
        <v>362.28422222222218</v>
      </c>
      <c r="G396" s="3">
        <f>SUM(Table39[[#This Row],[RN Hours Contract (W/ Admin, DON)]], Table39[[#This Row],[LPN Contract Hours (w/ Admin)]], Table39[[#This Row],[CNA/NA/Med Aide Contract Hours]])</f>
        <v>0</v>
      </c>
      <c r="H396" s="4">
        <f>Table39[[#This Row],[Total Contract Hours]]/Table39[[#This Row],[Total Hours Nurse Staffing]]</f>
        <v>0</v>
      </c>
      <c r="I396" s="3">
        <f>SUM(Table39[[#This Row],[RN Hours]], Table39[[#This Row],[RN Admin Hours]], Table39[[#This Row],[RN DON Hours]])</f>
        <v>51.175666666666658</v>
      </c>
      <c r="J396" s="3">
        <f t="shared" si="21"/>
        <v>0</v>
      </c>
      <c r="K396" s="4">
        <f>Table39[[#This Row],[RN Hours Contract (W/ Admin, DON)]]/Table39[[#This Row],[RN Hours (w/ Admin, DON)]]</f>
        <v>0</v>
      </c>
      <c r="L396" s="3">
        <v>25.50622222222222</v>
      </c>
      <c r="M396" s="3">
        <v>0</v>
      </c>
      <c r="N396" s="4">
        <f>Table39[[#This Row],[RN Hours Contract]]/Table39[[#This Row],[RN Hours]]</f>
        <v>0</v>
      </c>
      <c r="O396" s="3">
        <v>20.602777777777778</v>
      </c>
      <c r="P396" s="3">
        <v>0</v>
      </c>
      <c r="Q396" s="4">
        <f>Table39[[#This Row],[RN Admin Hours Contract]]/Table39[[#This Row],[RN Admin Hours]]</f>
        <v>0</v>
      </c>
      <c r="R396" s="3">
        <v>5.0666666666666664</v>
      </c>
      <c r="S396" s="3">
        <v>0</v>
      </c>
      <c r="T396" s="4">
        <f>Table39[[#This Row],[RN DON Hours Contract]]/Table39[[#This Row],[RN DON Hours]]</f>
        <v>0</v>
      </c>
      <c r="U396" s="3">
        <f>SUM(Table39[[#This Row],[LPN Hours]], Table39[[#This Row],[LPN Admin Hours]])</f>
        <v>79.827777777777783</v>
      </c>
      <c r="V396" s="3">
        <f>Table39[[#This Row],[LPN Hours Contract]]+Table39[[#This Row],[LPN Admin Hours Contract]]</f>
        <v>0</v>
      </c>
      <c r="W396" s="4">
        <f t="shared" si="22"/>
        <v>0</v>
      </c>
      <c r="X396" s="3">
        <v>68.697222222222223</v>
      </c>
      <c r="Y396" s="3">
        <v>0</v>
      </c>
      <c r="Z396" s="4">
        <f>Table39[[#This Row],[LPN Hours Contract]]/Table39[[#This Row],[LPN Hours]]</f>
        <v>0</v>
      </c>
      <c r="AA396" s="3">
        <v>11.130555555555556</v>
      </c>
      <c r="AB396" s="3">
        <v>0</v>
      </c>
      <c r="AC396" s="4">
        <f>Table39[[#This Row],[LPN Admin Hours Contract]]/Table39[[#This Row],[LPN Admin Hours]]</f>
        <v>0</v>
      </c>
      <c r="AD396" s="3">
        <f>SUM(Table39[[#This Row],[CNA Hours]], Table39[[#This Row],[NA in Training Hours]], Table39[[#This Row],[Med Aide/Tech Hours]])</f>
        <v>231.28077777777779</v>
      </c>
      <c r="AE396" s="3">
        <f>SUM(Table39[[#This Row],[CNA Hours Contract]], Table39[[#This Row],[NA in Training Hours Contract]], Table39[[#This Row],[Med Aide/Tech Hours Contract]])</f>
        <v>0</v>
      </c>
      <c r="AF396" s="4">
        <f>Table39[[#This Row],[CNA/NA/Med Aide Contract Hours]]/Table39[[#This Row],[Total CNA, NA in Training, Med Aide/Tech Hours]]</f>
        <v>0</v>
      </c>
      <c r="AG396" s="3">
        <v>206.38355555555557</v>
      </c>
      <c r="AH396" s="3">
        <v>0</v>
      </c>
      <c r="AI396" s="4">
        <f>Table39[[#This Row],[CNA Hours Contract]]/Table39[[#This Row],[CNA Hours]]</f>
        <v>0</v>
      </c>
      <c r="AJ396" s="3">
        <v>0</v>
      </c>
      <c r="AK396" s="3">
        <v>0</v>
      </c>
      <c r="AL396" s="4">
        <v>0</v>
      </c>
      <c r="AM396" s="3">
        <v>24.897222222222222</v>
      </c>
      <c r="AN396" s="3">
        <v>0</v>
      </c>
      <c r="AO396" s="4">
        <f>Table39[[#This Row],[Med Aide/Tech Hours Contract]]/Table39[[#This Row],[Med Aide/Tech Hours]]</f>
        <v>0</v>
      </c>
      <c r="AP396" s="1" t="s">
        <v>394</v>
      </c>
      <c r="AQ396" s="1">
        <v>4</v>
      </c>
    </row>
    <row r="397" spans="1:43" x14ac:dyDescent="0.2">
      <c r="A397" s="1" t="s">
        <v>407</v>
      </c>
      <c r="B397" s="1" t="s">
        <v>805</v>
      </c>
      <c r="C397" s="1" t="s">
        <v>843</v>
      </c>
      <c r="D397" s="1" t="s">
        <v>1021</v>
      </c>
      <c r="E397" s="3">
        <v>77.933333333333337</v>
      </c>
      <c r="F397" s="3">
        <f t="shared" si="20"/>
        <v>274.79444444444448</v>
      </c>
      <c r="G397" s="3">
        <f>SUM(Table39[[#This Row],[RN Hours Contract (W/ Admin, DON)]], Table39[[#This Row],[LPN Contract Hours (w/ Admin)]], Table39[[#This Row],[CNA/NA/Med Aide Contract Hours]])</f>
        <v>0.31111111111111112</v>
      </c>
      <c r="H397" s="4">
        <f>Table39[[#This Row],[Total Contract Hours]]/Table39[[#This Row],[Total Hours Nurse Staffing]]</f>
        <v>1.1321593918686694E-3</v>
      </c>
      <c r="I397" s="3">
        <f>SUM(Table39[[#This Row],[RN Hours]], Table39[[#This Row],[RN Admin Hours]], Table39[[#This Row],[RN DON Hours]])</f>
        <v>52.418888888888894</v>
      </c>
      <c r="J397" s="3">
        <f t="shared" si="21"/>
        <v>0.31111111111111112</v>
      </c>
      <c r="K397" s="4">
        <f>Table39[[#This Row],[RN Hours Contract (W/ Admin, DON)]]/Table39[[#This Row],[RN Hours (w/ Admin, DON)]]</f>
        <v>5.9350954914471031E-3</v>
      </c>
      <c r="L397" s="3">
        <v>17.736111111111111</v>
      </c>
      <c r="M397" s="3">
        <v>0.31111111111111112</v>
      </c>
      <c r="N397" s="4">
        <f>Table39[[#This Row],[RN Hours Contract]]/Table39[[#This Row],[RN Hours]]</f>
        <v>1.7541111981205951E-2</v>
      </c>
      <c r="O397" s="3">
        <v>29.527222222222221</v>
      </c>
      <c r="P397" s="3">
        <v>0</v>
      </c>
      <c r="Q397" s="4">
        <f>Table39[[#This Row],[RN Admin Hours Contract]]/Table39[[#This Row],[RN Admin Hours]]</f>
        <v>0</v>
      </c>
      <c r="R397" s="3">
        <v>5.1555555555555559</v>
      </c>
      <c r="S397" s="3">
        <v>0</v>
      </c>
      <c r="T397" s="4">
        <f>Table39[[#This Row],[RN DON Hours Contract]]/Table39[[#This Row],[RN DON Hours]]</f>
        <v>0</v>
      </c>
      <c r="U397" s="3">
        <f>SUM(Table39[[#This Row],[LPN Hours]], Table39[[#This Row],[LPN Admin Hours]])</f>
        <v>96.414666666666662</v>
      </c>
      <c r="V397" s="3">
        <f>Table39[[#This Row],[LPN Hours Contract]]+Table39[[#This Row],[LPN Admin Hours Contract]]</f>
        <v>0</v>
      </c>
      <c r="W397" s="4">
        <f t="shared" si="22"/>
        <v>0</v>
      </c>
      <c r="X397" s="3">
        <v>96.414666666666662</v>
      </c>
      <c r="Y397" s="3">
        <v>0</v>
      </c>
      <c r="Z397" s="4">
        <f>Table39[[#This Row],[LPN Hours Contract]]/Table39[[#This Row],[LPN Hours]]</f>
        <v>0</v>
      </c>
      <c r="AA397" s="3">
        <v>0</v>
      </c>
      <c r="AB397" s="3">
        <v>0</v>
      </c>
      <c r="AC397" s="4">
        <v>0</v>
      </c>
      <c r="AD397" s="3">
        <f>SUM(Table39[[#This Row],[CNA Hours]], Table39[[#This Row],[NA in Training Hours]], Table39[[#This Row],[Med Aide/Tech Hours]])</f>
        <v>125.96088888888889</v>
      </c>
      <c r="AE397" s="3">
        <f>SUM(Table39[[#This Row],[CNA Hours Contract]], Table39[[#This Row],[NA in Training Hours Contract]], Table39[[#This Row],[Med Aide/Tech Hours Contract]])</f>
        <v>0</v>
      </c>
      <c r="AF397" s="4">
        <f>Table39[[#This Row],[CNA/NA/Med Aide Contract Hours]]/Table39[[#This Row],[Total CNA, NA in Training, Med Aide/Tech Hours]]</f>
        <v>0</v>
      </c>
      <c r="AG397" s="3">
        <v>83.027000000000001</v>
      </c>
      <c r="AH397" s="3">
        <v>0</v>
      </c>
      <c r="AI397" s="4">
        <f>Table39[[#This Row],[CNA Hours Contract]]/Table39[[#This Row],[CNA Hours]]</f>
        <v>0</v>
      </c>
      <c r="AJ397" s="3">
        <v>42.933888888888887</v>
      </c>
      <c r="AK397" s="3">
        <v>0</v>
      </c>
      <c r="AL397" s="4">
        <f>Table39[[#This Row],[NA in Training Hours Contract]]/Table39[[#This Row],[NA in Training Hours]]</f>
        <v>0</v>
      </c>
      <c r="AM397" s="3">
        <v>0</v>
      </c>
      <c r="AN397" s="3">
        <v>0</v>
      </c>
      <c r="AO397" s="4">
        <v>0</v>
      </c>
      <c r="AP397" s="1" t="s">
        <v>395</v>
      </c>
      <c r="AQ397" s="1">
        <v>4</v>
      </c>
    </row>
    <row r="398" spans="1:43" x14ac:dyDescent="0.2">
      <c r="A398" s="1" t="s">
        <v>407</v>
      </c>
      <c r="B398" s="1" t="s">
        <v>806</v>
      </c>
      <c r="C398" s="1" t="s">
        <v>1008</v>
      </c>
      <c r="D398" s="1" t="s">
        <v>1046</v>
      </c>
      <c r="E398" s="3">
        <v>85.13333333333334</v>
      </c>
      <c r="F398" s="3">
        <f t="shared" si="20"/>
        <v>303.35411111111114</v>
      </c>
      <c r="G398" s="3">
        <f>SUM(Table39[[#This Row],[RN Hours Contract (W/ Admin, DON)]], Table39[[#This Row],[LPN Contract Hours (w/ Admin)]], Table39[[#This Row],[CNA/NA/Med Aide Contract Hours]])</f>
        <v>21.129111111111111</v>
      </c>
      <c r="H398" s="4">
        <f>Table39[[#This Row],[Total Contract Hours]]/Table39[[#This Row],[Total Hours Nurse Staffing]]</f>
        <v>6.9651639246688962E-2</v>
      </c>
      <c r="I398" s="3">
        <f>SUM(Table39[[#This Row],[RN Hours]], Table39[[#This Row],[RN Admin Hours]], Table39[[#This Row],[RN DON Hours]])</f>
        <v>27.143000000000001</v>
      </c>
      <c r="J398" s="3">
        <f t="shared" si="21"/>
        <v>1.0096666666666667</v>
      </c>
      <c r="K398" s="4">
        <f>Table39[[#This Row],[RN Hours Contract (W/ Admin, DON)]]/Table39[[#This Row],[RN Hours (w/ Admin, DON)]]</f>
        <v>3.7198049834825435E-2</v>
      </c>
      <c r="L398" s="3">
        <v>10.309666666666667</v>
      </c>
      <c r="M398" s="3">
        <v>1.0096666666666667</v>
      </c>
      <c r="N398" s="4">
        <f>Table39[[#This Row],[RN Hours Contract]]/Table39[[#This Row],[RN Hours]]</f>
        <v>9.7933977820168772E-2</v>
      </c>
      <c r="O398" s="3">
        <v>11.1</v>
      </c>
      <c r="P398" s="3">
        <v>0</v>
      </c>
      <c r="Q398" s="4">
        <f>Table39[[#This Row],[RN Admin Hours Contract]]/Table39[[#This Row],[RN Admin Hours]]</f>
        <v>0</v>
      </c>
      <c r="R398" s="3">
        <v>5.7333333333333334</v>
      </c>
      <c r="S398" s="3">
        <v>0</v>
      </c>
      <c r="T398" s="4">
        <f>Table39[[#This Row],[RN DON Hours Contract]]/Table39[[#This Row],[RN DON Hours]]</f>
        <v>0</v>
      </c>
      <c r="U398" s="3">
        <f>SUM(Table39[[#This Row],[LPN Hours]], Table39[[#This Row],[LPN Admin Hours]])</f>
        <v>97.133888888888876</v>
      </c>
      <c r="V398" s="3">
        <f>Table39[[#This Row],[LPN Hours Contract]]+Table39[[#This Row],[LPN Admin Hours Contract]]</f>
        <v>15.286666666666665</v>
      </c>
      <c r="W398" s="4">
        <f t="shared" si="22"/>
        <v>0.15737727420913861</v>
      </c>
      <c r="X398" s="3">
        <v>97.133888888888876</v>
      </c>
      <c r="Y398" s="3">
        <v>15.286666666666665</v>
      </c>
      <c r="Z398" s="4">
        <f>Table39[[#This Row],[LPN Hours Contract]]/Table39[[#This Row],[LPN Hours]]</f>
        <v>0.15737727420913861</v>
      </c>
      <c r="AA398" s="3">
        <v>0</v>
      </c>
      <c r="AB398" s="3">
        <v>0</v>
      </c>
      <c r="AC398" s="4">
        <v>0</v>
      </c>
      <c r="AD398" s="3">
        <f>SUM(Table39[[#This Row],[CNA Hours]], Table39[[#This Row],[NA in Training Hours]], Table39[[#This Row],[Med Aide/Tech Hours]])</f>
        <v>179.07722222222225</v>
      </c>
      <c r="AE398" s="3">
        <f>SUM(Table39[[#This Row],[CNA Hours Contract]], Table39[[#This Row],[NA in Training Hours Contract]], Table39[[#This Row],[Med Aide/Tech Hours Contract]])</f>
        <v>4.8327777777777783</v>
      </c>
      <c r="AF398" s="4">
        <f>Table39[[#This Row],[CNA/NA/Med Aide Contract Hours]]/Table39[[#This Row],[Total CNA, NA in Training, Med Aide/Tech Hours]]</f>
        <v>2.6987116048632031E-2</v>
      </c>
      <c r="AG398" s="3">
        <v>112.09944444444446</v>
      </c>
      <c r="AH398" s="3">
        <v>4.3050000000000006</v>
      </c>
      <c r="AI398" s="4">
        <f>Table39[[#This Row],[CNA Hours Contract]]/Table39[[#This Row],[CNA Hours]]</f>
        <v>3.8403401741509274E-2</v>
      </c>
      <c r="AJ398" s="3">
        <v>66.977777777777774</v>
      </c>
      <c r="AK398" s="3">
        <v>0.52777777777777779</v>
      </c>
      <c r="AL398" s="4">
        <f>Table39[[#This Row],[NA in Training Hours Contract]]/Table39[[#This Row],[NA in Training Hours]]</f>
        <v>7.8798938287989381E-3</v>
      </c>
      <c r="AM398" s="3">
        <v>0</v>
      </c>
      <c r="AN398" s="3">
        <v>0</v>
      </c>
      <c r="AO398" s="4">
        <v>0</v>
      </c>
      <c r="AP398" s="1" t="s">
        <v>396</v>
      </c>
      <c r="AQ398" s="1">
        <v>4</v>
      </c>
    </row>
    <row r="399" spans="1:43" x14ac:dyDescent="0.2">
      <c r="A399" s="1" t="s">
        <v>407</v>
      </c>
      <c r="B399" s="1" t="s">
        <v>807</v>
      </c>
      <c r="C399" s="1" t="s">
        <v>839</v>
      </c>
      <c r="D399" s="1" t="s">
        <v>1043</v>
      </c>
      <c r="E399" s="3">
        <v>15.844444444444445</v>
      </c>
      <c r="F399" s="3">
        <f t="shared" si="20"/>
        <v>100.93188888888888</v>
      </c>
      <c r="G399" s="3">
        <f>SUM(Table39[[#This Row],[RN Hours Contract (W/ Admin, DON)]], Table39[[#This Row],[LPN Contract Hours (w/ Admin)]], Table39[[#This Row],[CNA/NA/Med Aide Contract Hours]])</f>
        <v>3.7726666666666668</v>
      </c>
      <c r="H399" s="4">
        <f>Table39[[#This Row],[Total Contract Hours]]/Table39[[#This Row],[Total Hours Nurse Staffing]]</f>
        <v>3.7378342050249515E-2</v>
      </c>
      <c r="I399" s="3">
        <f>SUM(Table39[[#This Row],[RN Hours]], Table39[[#This Row],[RN Admin Hours]], Table39[[#This Row],[RN DON Hours]])</f>
        <v>12.380555555555556</v>
      </c>
      <c r="J399" s="3">
        <f t="shared" si="21"/>
        <v>1.4055555555555554</v>
      </c>
      <c r="K399" s="4">
        <f>Table39[[#This Row],[RN Hours Contract (W/ Admin, DON)]]/Table39[[#This Row],[RN Hours (w/ Admin, DON)]]</f>
        <v>0.11352927978460846</v>
      </c>
      <c r="L399" s="3">
        <v>5.7583333333333337</v>
      </c>
      <c r="M399" s="3">
        <v>1.4055555555555554</v>
      </c>
      <c r="N399" s="4">
        <f>Table39[[#This Row],[RN Hours Contract]]/Table39[[#This Row],[RN Hours]]</f>
        <v>0.24409068982151469</v>
      </c>
      <c r="O399" s="3">
        <v>0.97777777777777775</v>
      </c>
      <c r="P399" s="3">
        <v>0</v>
      </c>
      <c r="Q399" s="4">
        <f>Table39[[#This Row],[RN Admin Hours Contract]]/Table39[[#This Row],[RN Admin Hours]]</f>
        <v>0</v>
      </c>
      <c r="R399" s="3">
        <v>5.6444444444444448</v>
      </c>
      <c r="S399" s="3">
        <v>0</v>
      </c>
      <c r="T399" s="4">
        <f>Table39[[#This Row],[RN DON Hours Contract]]/Table39[[#This Row],[RN DON Hours]]</f>
        <v>0</v>
      </c>
      <c r="U399" s="3">
        <f>SUM(Table39[[#This Row],[LPN Hours]], Table39[[#This Row],[LPN Admin Hours]])</f>
        <v>22.502444444444443</v>
      </c>
      <c r="V399" s="3">
        <f>Table39[[#This Row],[LPN Hours Contract]]+Table39[[#This Row],[LPN Admin Hours Contract]]</f>
        <v>0.56077777777777782</v>
      </c>
      <c r="W399" s="4">
        <f t="shared" si="22"/>
        <v>2.4920749350687832E-2</v>
      </c>
      <c r="X399" s="3">
        <v>18.699666666666666</v>
      </c>
      <c r="Y399" s="3">
        <v>0.56077777777777782</v>
      </c>
      <c r="Z399" s="4">
        <f>Table39[[#This Row],[LPN Hours Contract]]/Table39[[#This Row],[LPN Hours]]</f>
        <v>2.9988651015763802E-2</v>
      </c>
      <c r="AA399" s="3">
        <v>3.8027777777777776</v>
      </c>
      <c r="AB399" s="3">
        <v>0</v>
      </c>
      <c r="AC399" s="4">
        <f>Table39[[#This Row],[LPN Admin Hours Contract]]/Table39[[#This Row],[LPN Admin Hours]]</f>
        <v>0</v>
      </c>
      <c r="AD399" s="3">
        <f>SUM(Table39[[#This Row],[CNA Hours]], Table39[[#This Row],[NA in Training Hours]], Table39[[#This Row],[Med Aide/Tech Hours]])</f>
        <v>66.048888888888882</v>
      </c>
      <c r="AE399" s="3">
        <f>SUM(Table39[[#This Row],[CNA Hours Contract]], Table39[[#This Row],[NA in Training Hours Contract]], Table39[[#This Row],[Med Aide/Tech Hours Contract]])</f>
        <v>1.8063333333333333</v>
      </c>
      <c r="AF399" s="4">
        <f>Table39[[#This Row],[CNA/NA/Med Aide Contract Hours]]/Table39[[#This Row],[Total CNA, NA in Training, Med Aide/Tech Hours]]</f>
        <v>2.7348428773299242E-2</v>
      </c>
      <c r="AG399" s="3">
        <v>60.989666666666665</v>
      </c>
      <c r="AH399" s="3">
        <v>1.8063333333333333</v>
      </c>
      <c r="AI399" s="4">
        <f>Table39[[#This Row],[CNA Hours Contract]]/Table39[[#This Row],[CNA Hours]]</f>
        <v>2.9617038951953611E-2</v>
      </c>
      <c r="AJ399" s="3">
        <v>0</v>
      </c>
      <c r="AK399" s="3">
        <v>0</v>
      </c>
      <c r="AL399" s="4">
        <v>0</v>
      </c>
      <c r="AM399" s="3">
        <v>5.0592222222222221</v>
      </c>
      <c r="AN399" s="3">
        <v>0</v>
      </c>
      <c r="AO399" s="4">
        <f>Table39[[#This Row],[Med Aide/Tech Hours Contract]]/Table39[[#This Row],[Med Aide/Tech Hours]]</f>
        <v>0</v>
      </c>
      <c r="AP399" s="1" t="s">
        <v>397</v>
      </c>
      <c r="AQ399" s="1">
        <v>4</v>
      </c>
    </row>
    <row r="400" spans="1:43" x14ac:dyDescent="0.2">
      <c r="A400" s="1" t="s">
        <v>407</v>
      </c>
      <c r="B400" s="1" t="s">
        <v>808</v>
      </c>
      <c r="C400" s="1" t="s">
        <v>850</v>
      </c>
      <c r="D400" s="1" t="s">
        <v>1076</v>
      </c>
      <c r="E400" s="3">
        <v>87.166666666666671</v>
      </c>
      <c r="F400" s="3">
        <f t="shared" si="20"/>
        <v>323.50644444444447</v>
      </c>
      <c r="G400" s="3">
        <f>SUM(Table39[[#This Row],[RN Hours Contract (W/ Admin, DON)]], Table39[[#This Row],[LPN Contract Hours (w/ Admin)]], Table39[[#This Row],[CNA/NA/Med Aide Contract Hours]])</f>
        <v>87.23888888888888</v>
      </c>
      <c r="H400" s="4">
        <f>Table39[[#This Row],[Total Contract Hours]]/Table39[[#This Row],[Total Hours Nurse Staffing]]</f>
        <v>0.26966661835347255</v>
      </c>
      <c r="I400" s="3">
        <f>SUM(Table39[[#This Row],[RN Hours]], Table39[[#This Row],[RN Admin Hours]], Table39[[#This Row],[RN DON Hours]])</f>
        <v>61.498222222222218</v>
      </c>
      <c r="J400" s="3">
        <f t="shared" si="21"/>
        <v>9.7777777777777786</v>
      </c>
      <c r="K400" s="4">
        <f>Table39[[#This Row],[RN Hours Contract (W/ Admin, DON)]]/Table39[[#This Row],[RN Hours (w/ Admin, DON)]]</f>
        <v>0.15899285254858317</v>
      </c>
      <c r="L400" s="3">
        <v>43.392777777777773</v>
      </c>
      <c r="M400" s="3">
        <v>6.1416666666666666</v>
      </c>
      <c r="N400" s="4">
        <f>Table39[[#This Row],[RN Hours Contract]]/Table39[[#This Row],[RN Hours]]</f>
        <v>0.14153661003495208</v>
      </c>
      <c r="O400" s="3">
        <v>14.563777777777778</v>
      </c>
      <c r="P400" s="3">
        <v>1.7833333333333334</v>
      </c>
      <c r="Q400" s="4">
        <f>Table39[[#This Row],[RN Admin Hours Contract]]/Table39[[#This Row],[RN Admin Hours]]</f>
        <v>0.12244991378915727</v>
      </c>
      <c r="R400" s="3">
        <v>3.5416666666666665</v>
      </c>
      <c r="S400" s="3">
        <v>1.8527777777777779</v>
      </c>
      <c r="T400" s="4">
        <f>Table39[[#This Row],[RN DON Hours Contract]]/Table39[[#This Row],[RN DON Hours]]</f>
        <v>0.52313725490196084</v>
      </c>
      <c r="U400" s="3">
        <f>SUM(Table39[[#This Row],[LPN Hours]], Table39[[#This Row],[LPN Admin Hours]])</f>
        <v>88.830666666666673</v>
      </c>
      <c r="V400" s="3">
        <f>Table39[[#This Row],[LPN Hours Contract]]+Table39[[#This Row],[LPN Admin Hours Contract]]</f>
        <v>29.702777777777779</v>
      </c>
      <c r="W400" s="4">
        <f t="shared" si="22"/>
        <v>0.33437526579909838</v>
      </c>
      <c r="X400" s="3">
        <v>79.596000000000004</v>
      </c>
      <c r="Y400" s="3">
        <v>29.702777777777779</v>
      </c>
      <c r="Z400" s="4">
        <f>Table39[[#This Row],[LPN Hours Contract]]/Table39[[#This Row],[LPN Hours]]</f>
        <v>0.37316922681765136</v>
      </c>
      <c r="AA400" s="3">
        <v>9.2346666666666657</v>
      </c>
      <c r="AB400" s="3">
        <v>0</v>
      </c>
      <c r="AC400" s="4">
        <f>Table39[[#This Row],[LPN Admin Hours Contract]]/Table39[[#This Row],[LPN Admin Hours]]</f>
        <v>0</v>
      </c>
      <c r="AD400" s="3">
        <f>SUM(Table39[[#This Row],[CNA Hours]], Table39[[#This Row],[NA in Training Hours]], Table39[[#This Row],[Med Aide/Tech Hours]])</f>
        <v>173.17755555555556</v>
      </c>
      <c r="AE400" s="3">
        <f>SUM(Table39[[#This Row],[CNA Hours Contract]], Table39[[#This Row],[NA in Training Hours Contract]], Table39[[#This Row],[Med Aide/Tech Hours Contract]])</f>
        <v>47.758333333333333</v>
      </c>
      <c r="AF400" s="4">
        <f>Table39[[#This Row],[CNA/NA/Med Aide Contract Hours]]/Table39[[#This Row],[Total CNA, NA in Training, Med Aide/Tech Hours]]</f>
        <v>0.27577669161643992</v>
      </c>
      <c r="AG400" s="3">
        <v>173.17755555555556</v>
      </c>
      <c r="AH400" s="3">
        <v>47.758333333333333</v>
      </c>
      <c r="AI400" s="4">
        <f>Table39[[#This Row],[CNA Hours Contract]]/Table39[[#This Row],[CNA Hours]]</f>
        <v>0.27577669161643992</v>
      </c>
      <c r="AJ400" s="3">
        <v>0</v>
      </c>
      <c r="AK400" s="3">
        <v>0</v>
      </c>
      <c r="AL400" s="4">
        <v>0</v>
      </c>
      <c r="AM400" s="3">
        <v>0</v>
      </c>
      <c r="AN400" s="3">
        <v>0</v>
      </c>
      <c r="AO400" s="4">
        <v>0</v>
      </c>
      <c r="AP400" s="1" t="s">
        <v>398</v>
      </c>
      <c r="AQ400" s="1">
        <v>4</v>
      </c>
    </row>
    <row r="401" spans="1:43" x14ac:dyDescent="0.2">
      <c r="A401" s="1" t="s">
        <v>407</v>
      </c>
      <c r="B401" s="1" t="s">
        <v>809</v>
      </c>
      <c r="C401" s="1" t="s">
        <v>903</v>
      </c>
      <c r="D401" s="1" t="s">
        <v>1046</v>
      </c>
      <c r="E401" s="3">
        <v>85.3</v>
      </c>
      <c r="F401" s="3">
        <f t="shared" si="20"/>
        <v>325.60222222222222</v>
      </c>
      <c r="G401" s="3">
        <f>SUM(Table39[[#This Row],[RN Hours Contract (W/ Admin, DON)]], Table39[[#This Row],[LPN Contract Hours (w/ Admin)]], Table39[[#This Row],[CNA/NA/Med Aide Contract Hours]])</f>
        <v>0</v>
      </c>
      <c r="H401" s="4">
        <f>Table39[[#This Row],[Total Contract Hours]]/Table39[[#This Row],[Total Hours Nurse Staffing]]</f>
        <v>0</v>
      </c>
      <c r="I401" s="3">
        <f>SUM(Table39[[#This Row],[RN Hours]], Table39[[#This Row],[RN Admin Hours]], Table39[[#This Row],[RN DON Hours]])</f>
        <v>39.110444444444447</v>
      </c>
      <c r="J401" s="3">
        <f t="shared" si="21"/>
        <v>0</v>
      </c>
      <c r="K401" s="4">
        <f>Table39[[#This Row],[RN Hours Contract (W/ Admin, DON)]]/Table39[[#This Row],[RN Hours (w/ Admin, DON)]]</f>
        <v>0</v>
      </c>
      <c r="L401" s="3">
        <v>10.242777777777778</v>
      </c>
      <c r="M401" s="3">
        <v>0</v>
      </c>
      <c r="N401" s="4">
        <f>Table39[[#This Row],[RN Hours Contract]]/Table39[[#This Row],[RN Hours]]</f>
        <v>0</v>
      </c>
      <c r="O401" s="3">
        <v>22.77566666666667</v>
      </c>
      <c r="P401" s="3">
        <v>0</v>
      </c>
      <c r="Q401" s="4">
        <f>Table39[[#This Row],[RN Admin Hours Contract]]/Table39[[#This Row],[RN Admin Hours]]</f>
        <v>0</v>
      </c>
      <c r="R401" s="3">
        <v>6.0919999999999996</v>
      </c>
      <c r="S401" s="3">
        <v>0</v>
      </c>
      <c r="T401" s="4">
        <f>Table39[[#This Row],[RN DON Hours Contract]]/Table39[[#This Row],[RN DON Hours]]</f>
        <v>0</v>
      </c>
      <c r="U401" s="3">
        <f>SUM(Table39[[#This Row],[LPN Hours]], Table39[[#This Row],[LPN Admin Hours]])</f>
        <v>124.57833333333333</v>
      </c>
      <c r="V401" s="3">
        <f>Table39[[#This Row],[LPN Hours Contract]]+Table39[[#This Row],[LPN Admin Hours Contract]]</f>
        <v>0</v>
      </c>
      <c r="W401" s="4">
        <f t="shared" si="22"/>
        <v>0</v>
      </c>
      <c r="X401" s="3">
        <v>113.33522222222223</v>
      </c>
      <c r="Y401" s="3">
        <v>0</v>
      </c>
      <c r="Z401" s="4">
        <f>Table39[[#This Row],[LPN Hours Contract]]/Table39[[#This Row],[LPN Hours]]</f>
        <v>0</v>
      </c>
      <c r="AA401" s="3">
        <v>11.24311111111111</v>
      </c>
      <c r="AB401" s="3">
        <v>0</v>
      </c>
      <c r="AC401" s="4">
        <f>Table39[[#This Row],[LPN Admin Hours Contract]]/Table39[[#This Row],[LPN Admin Hours]]</f>
        <v>0</v>
      </c>
      <c r="AD401" s="3">
        <f>SUM(Table39[[#This Row],[CNA Hours]], Table39[[#This Row],[NA in Training Hours]], Table39[[#This Row],[Med Aide/Tech Hours]])</f>
        <v>161.91344444444445</v>
      </c>
      <c r="AE401" s="3">
        <f>SUM(Table39[[#This Row],[CNA Hours Contract]], Table39[[#This Row],[NA in Training Hours Contract]], Table39[[#This Row],[Med Aide/Tech Hours Contract]])</f>
        <v>0</v>
      </c>
      <c r="AF401" s="4">
        <f>Table39[[#This Row],[CNA/NA/Med Aide Contract Hours]]/Table39[[#This Row],[Total CNA, NA in Training, Med Aide/Tech Hours]]</f>
        <v>0</v>
      </c>
      <c r="AG401" s="3">
        <v>150.97933333333333</v>
      </c>
      <c r="AH401" s="3">
        <v>0</v>
      </c>
      <c r="AI401" s="4">
        <f>Table39[[#This Row],[CNA Hours Contract]]/Table39[[#This Row],[CNA Hours]]</f>
        <v>0</v>
      </c>
      <c r="AJ401" s="3">
        <v>10.934111111111111</v>
      </c>
      <c r="AK401" s="3">
        <v>0</v>
      </c>
      <c r="AL401" s="4">
        <f>Table39[[#This Row],[NA in Training Hours Contract]]/Table39[[#This Row],[NA in Training Hours]]</f>
        <v>0</v>
      </c>
      <c r="AM401" s="3">
        <v>0</v>
      </c>
      <c r="AN401" s="3">
        <v>0</v>
      </c>
      <c r="AO401" s="4">
        <v>0</v>
      </c>
      <c r="AP401" s="1" t="s">
        <v>399</v>
      </c>
      <c r="AQ401" s="1">
        <v>4</v>
      </c>
    </row>
    <row r="402" spans="1:43" x14ac:dyDescent="0.2">
      <c r="A402" s="1" t="s">
        <v>407</v>
      </c>
      <c r="B402" s="1" t="s">
        <v>810</v>
      </c>
      <c r="C402" s="1" t="s">
        <v>839</v>
      </c>
      <c r="D402" s="1" t="s">
        <v>1043</v>
      </c>
      <c r="E402" s="3">
        <v>29.5</v>
      </c>
      <c r="F402" s="3">
        <f t="shared" si="20"/>
        <v>172.91822222222223</v>
      </c>
      <c r="G402" s="3">
        <f>SUM(Table39[[#This Row],[RN Hours Contract (W/ Admin, DON)]], Table39[[#This Row],[LPN Contract Hours (w/ Admin)]], Table39[[#This Row],[CNA/NA/Med Aide Contract Hours]])</f>
        <v>0</v>
      </c>
      <c r="H402" s="4">
        <f>Table39[[#This Row],[Total Contract Hours]]/Table39[[#This Row],[Total Hours Nurse Staffing]]</f>
        <v>0</v>
      </c>
      <c r="I402" s="3">
        <f>SUM(Table39[[#This Row],[RN Hours]], Table39[[#This Row],[RN Admin Hours]], Table39[[#This Row],[RN DON Hours]])</f>
        <v>38.928666666666672</v>
      </c>
      <c r="J402" s="3">
        <f t="shared" si="21"/>
        <v>0</v>
      </c>
      <c r="K402" s="4">
        <f>Table39[[#This Row],[RN Hours Contract (W/ Admin, DON)]]/Table39[[#This Row],[RN Hours (w/ Admin, DON)]]</f>
        <v>0</v>
      </c>
      <c r="L402" s="3">
        <v>27.683444444444447</v>
      </c>
      <c r="M402" s="3">
        <v>0</v>
      </c>
      <c r="N402" s="4">
        <f>Table39[[#This Row],[RN Hours Contract]]/Table39[[#This Row],[RN Hours]]</f>
        <v>0</v>
      </c>
      <c r="O402" s="3">
        <v>5.5597777777777786</v>
      </c>
      <c r="P402" s="3">
        <v>0</v>
      </c>
      <c r="Q402" s="4">
        <f>Table39[[#This Row],[RN Admin Hours Contract]]/Table39[[#This Row],[RN Admin Hours]]</f>
        <v>0</v>
      </c>
      <c r="R402" s="3">
        <v>5.6854444444444443</v>
      </c>
      <c r="S402" s="3">
        <v>0</v>
      </c>
      <c r="T402" s="4">
        <f>Table39[[#This Row],[RN DON Hours Contract]]/Table39[[#This Row],[RN DON Hours]]</f>
        <v>0</v>
      </c>
      <c r="U402" s="3">
        <f>SUM(Table39[[#This Row],[LPN Hours]], Table39[[#This Row],[LPN Admin Hours]])</f>
        <v>23.009444444444444</v>
      </c>
      <c r="V402" s="3">
        <f>Table39[[#This Row],[LPN Hours Contract]]+Table39[[#This Row],[LPN Admin Hours Contract]]</f>
        <v>0</v>
      </c>
      <c r="W402" s="4">
        <f t="shared" si="22"/>
        <v>0</v>
      </c>
      <c r="X402" s="3">
        <v>23.009444444444444</v>
      </c>
      <c r="Y402" s="3">
        <v>0</v>
      </c>
      <c r="Z402" s="4">
        <f>Table39[[#This Row],[LPN Hours Contract]]/Table39[[#This Row],[LPN Hours]]</f>
        <v>0</v>
      </c>
      <c r="AA402" s="3">
        <v>0</v>
      </c>
      <c r="AB402" s="3">
        <v>0</v>
      </c>
      <c r="AC402" s="4">
        <v>0</v>
      </c>
      <c r="AD402" s="3">
        <f>SUM(Table39[[#This Row],[CNA Hours]], Table39[[#This Row],[NA in Training Hours]], Table39[[#This Row],[Med Aide/Tech Hours]])</f>
        <v>110.98011111111111</v>
      </c>
      <c r="AE402" s="3">
        <f>SUM(Table39[[#This Row],[CNA Hours Contract]], Table39[[#This Row],[NA in Training Hours Contract]], Table39[[#This Row],[Med Aide/Tech Hours Contract]])</f>
        <v>0</v>
      </c>
      <c r="AF402" s="4">
        <f>Table39[[#This Row],[CNA/NA/Med Aide Contract Hours]]/Table39[[#This Row],[Total CNA, NA in Training, Med Aide/Tech Hours]]</f>
        <v>0</v>
      </c>
      <c r="AG402" s="3">
        <v>109.089</v>
      </c>
      <c r="AH402" s="3">
        <v>0</v>
      </c>
      <c r="AI402" s="4">
        <f>Table39[[#This Row],[CNA Hours Contract]]/Table39[[#This Row],[CNA Hours]]</f>
        <v>0</v>
      </c>
      <c r="AJ402" s="3">
        <v>0</v>
      </c>
      <c r="AK402" s="3">
        <v>0</v>
      </c>
      <c r="AL402" s="4">
        <v>0</v>
      </c>
      <c r="AM402" s="3">
        <v>1.891111111111111</v>
      </c>
      <c r="AN402" s="3">
        <v>0</v>
      </c>
      <c r="AO402" s="4">
        <f>Table39[[#This Row],[Med Aide/Tech Hours Contract]]/Table39[[#This Row],[Med Aide/Tech Hours]]</f>
        <v>0</v>
      </c>
      <c r="AP402" s="1" t="s">
        <v>400</v>
      </c>
      <c r="AQ402" s="1">
        <v>4</v>
      </c>
    </row>
    <row r="403" spans="1:43" x14ac:dyDescent="0.2">
      <c r="A403" s="1" t="s">
        <v>407</v>
      </c>
      <c r="B403" s="1" t="s">
        <v>811</v>
      </c>
      <c r="C403" s="1" t="s">
        <v>880</v>
      </c>
      <c r="D403" s="1" t="s">
        <v>1047</v>
      </c>
      <c r="E403" s="3">
        <v>11.033333333333333</v>
      </c>
      <c r="F403" s="3">
        <f t="shared" si="20"/>
        <v>73.434777777777782</v>
      </c>
      <c r="G403" s="3">
        <f>SUM(Table39[[#This Row],[RN Hours Contract (W/ Admin, DON)]], Table39[[#This Row],[LPN Contract Hours (w/ Admin)]], Table39[[#This Row],[CNA/NA/Med Aide Contract Hours]])</f>
        <v>0</v>
      </c>
      <c r="H403" s="4">
        <f>Table39[[#This Row],[Total Contract Hours]]/Table39[[#This Row],[Total Hours Nurse Staffing]]</f>
        <v>0</v>
      </c>
      <c r="I403" s="3">
        <f>SUM(Table39[[#This Row],[RN Hours]], Table39[[#This Row],[RN Admin Hours]], Table39[[#This Row],[RN DON Hours]])</f>
        <v>22.344888888888889</v>
      </c>
      <c r="J403" s="3">
        <f t="shared" si="21"/>
        <v>0</v>
      </c>
      <c r="K403" s="4">
        <f>Table39[[#This Row],[RN Hours Contract (W/ Admin, DON)]]/Table39[[#This Row],[RN Hours (w/ Admin, DON)]]</f>
        <v>0</v>
      </c>
      <c r="L403" s="3">
        <v>11.500444444444444</v>
      </c>
      <c r="M403" s="3">
        <v>0</v>
      </c>
      <c r="N403" s="4">
        <f>Table39[[#This Row],[RN Hours Contract]]/Table39[[#This Row],[RN Hours]]</f>
        <v>0</v>
      </c>
      <c r="O403" s="3">
        <v>5.4222222222222225</v>
      </c>
      <c r="P403" s="3">
        <v>0</v>
      </c>
      <c r="Q403" s="4">
        <f>Table39[[#This Row],[RN Admin Hours Contract]]/Table39[[#This Row],[RN Admin Hours]]</f>
        <v>0</v>
      </c>
      <c r="R403" s="3">
        <v>5.4222222222222225</v>
      </c>
      <c r="S403" s="3">
        <v>0</v>
      </c>
      <c r="T403" s="4">
        <f>Table39[[#This Row],[RN DON Hours Contract]]/Table39[[#This Row],[RN DON Hours]]</f>
        <v>0</v>
      </c>
      <c r="U403" s="3">
        <f>SUM(Table39[[#This Row],[LPN Hours]], Table39[[#This Row],[LPN Admin Hours]])</f>
        <v>14.507666666666667</v>
      </c>
      <c r="V403" s="3">
        <f>Table39[[#This Row],[LPN Hours Contract]]+Table39[[#This Row],[LPN Admin Hours Contract]]</f>
        <v>0</v>
      </c>
      <c r="W403" s="4">
        <f t="shared" si="22"/>
        <v>0</v>
      </c>
      <c r="X403" s="3">
        <v>14.507666666666667</v>
      </c>
      <c r="Y403" s="3">
        <v>0</v>
      </c>
      <c r="Z403" s="4">
        <f>Table39[[#This Row],[LPN Hours Contract]]/Table39[[#This Row],[LPN Hours]]</f>
        <v>0</v>
      </c>
      <c r="AA403" s="3">
        <v>0</v>
      </c>
      <c r="AB403" s="3">
        <v>0</v>
      </c>
      <c r="AC403" s="4">
        <v>0</v>
      </c>
      <c r="AD403" s="3">
        <f>SUM(Table39[[#This Row],[CNA Hours]], Table39[[#This Row],[NA in Training Hours]], Table39[[#This Row],[Med Aide/Tech Hours]])</f>
        <v>36.582222222222221</v>
      </c>
      <c r="AE403" s="3">
        <f>SUM(Table39[[#This Row],[CNA Hours Contract]], Table39[[#This Row],[NA in Training Hours Contract]], Table39[[#This Row],[Med Aide/Tech Hours Contract]])</f>
        <v>0</v>
      </c>
      <c r="AF403" s="4">
        <f>Table39[[#This Row],[CNA/NA/Med Aide Contract Hours]]/Table39[[#This Row],[Total CNA, NA in Training, Med Aide/Tech Hours]]</f>
        <v>0</v>
      </c>
      <c r="AG403" s="3">
        <v>36.582222222222221</v>
      </c>
      <c r="AH403" s="3">
        <v>0</v>
      </c>
      <c r="AI403" s="4">
        <f>Table39[[#This Row],[CNA Hours Contract]]/Table39[[#This Row],[CNA Hours]]</f>
        <v>0</v>
      </c>
      <c r="AJ403" s="3">
        <v>0</v>
      </c>
      <c r="AK403" s="3">
        <v>0</v>
      </c>
      <c r="AL403" s="4">
        <v>0</v>
      </c>
      <c r="AM403" s="3">
        <v>0</v>
      </c>
      <c r="AN403" s="3">
        <v>0</v>
      </c>
      <c r="AO403" s="4">
        <v>0</v>
      </c>
      <c r="AP403" s="1" t="s">
        <v>401</v>
      </c>
      <c r="AQ403" s="1">
        <v>4</v>
      </c>
    </row>
    <row r="404" spans="1:43" x14ac:dyDescent="0.2">
      <c r="A404" s="1" t="s">
        <v>407</v>
      </c>
      <c r="B404" s="1" t="s">
        <v>812</v>
      </c>
      <c r="C404" s="1" t="s">
        <v>952</v>
      </c>
      <c r="D404" s="1" t="s">
        <v>1033</v>
      </c>
      <c r="E404" s="3">
        <v>3.5444444444444443</v>
      </c>
      <c r="F404" s="3">
        <f t="shared" si="20"/>
        <v>22.246555555555553</v>
      </c>
      <c r="G404" s="3">
        <f>SUM(Table39[[#This Row],[RN Hours Contract (W/ Admin, DON)]], Table39[[#This Row],[LPN Contract Hours (w/ Admin)]], Table39[[#This Row],[CNA/NA/Med Aide Contract Hours]])</f>
        <v>0.53244444444444439</v>
      </c>
      <c r="H404" s="4">
        <f>Table39[[#This Row],[Total Contract Hours]]/Table39[[#This Row],[Total Hours Nurse Staffing]]</f>
        <v>2.3933792497215549E-2</v>
      </c>
      <c r="I404" s="3">
        <f>SUM(Table39[[#This Row],[RN Hours]], Table39[[#This Row],[RN Admin Hours]], Table39[[#This Row],[RN DON Hours]])</f>
        <v>1.2728888888888872</v>
      </c>
      <c r="J404" s="3">
        <f t="shared" si="21"/>
        <v>0.11277777777777778</v>
      </c>
      <c r="K404" s="4">
        <f>Table39[[#This Row],[RN Hours Contract (W/ Admin, DON)]]/Table39[[#This Row],[RN Hours (w/ Admin, DON)]]</f>
        <v>8.8599860335195652E-2</v>
      </c>
      <c r="L404" s="3">
        <v>0.17633333333333331</v>
      </c>
      <c r="M404" s="3">
        <v>0.11277777777777778</v>
      </c>
      <c r="N404" s="4">
        <f>Table39[[#This Row],[RN Hours Contract]]/Table39[[#This Row],[RN Hours]]</f>
        <v>0.6395715185885319</v>
      </c>
      <c r="O404" s="3">
        <v>0.63588888888888795</v>
      </c>
      <c r="P404" s="3">
        <v>0</v>
      </c>
      <c r="Q404" s="4">
        <f>Table39[[#This Row],[RN Admin Hours Contract]]/Table39[[#This Row],[RN Admin Hours]]</f>
        <v>0</v>
      </c>
      <c r="R404" s="3">
        <v>0.46066666666666595</v>
      </c>
      <c r="S404" s="3">
        <v>0</v>
      </c>
      <c r="T404" s="4">
        <f>Table39[[#This Row],[RN DON Hours Contract]]/Table39[[#This Row],[RN DON Hours]]</f>
        <v>0</v>
      </c>
      <c r="U404" s="3">
        <f>SUM(Table39[[#This Row],[LPN Hours]], Table39[[#This Row],[LPN Admin Hours]])</f>
        <v>8.4762222222222228</v>
      </c>
      <c r="V404" s="3">
        <f>Table39[[#This Row],[LPN Hours Contract]]+Table39[[#This Row],[LPN Admin Hours Contract]]</f>
        <v>0.41966666666666663</v>
      </c>
      <c r="W404" s="4">
        <f t="shared" si="22"/>
        <v>4.9511050520410028E-2</v>
      </c>
      <c r="X404" s="3">
        <v>6.7856666666666667</v>
      </c>
      <c r="Y404" s="3">
        <v>0.41966666666666663</v>
      </c>
      <c r="Z404" s="4">
        <f>Table39[[#This Row],[LPN Hours Contract]]/Table39[[#This Row],[LPN Hours]]</f>
        <v>6.1846048042442398E-2</v>
      </c>
      <c r="AA404" s="3">
        <v>1.6905555555555556</v>
      </c>
      <c r="AB404" s="3">
        <v>0</v>
      </c>
      <c r="AC404" s="4">
        <f>Table39[[#This Row],[LPN Admin Hours Contract]]/Table39[[#This Row],[LPN Admin Hours]]</f>
        <v>0</v>
      </c>
      <c r="AD404" s="3">
        <f>SUM(Table39[[#This Row],[CNA Hours]], Table39[[#This Row],[NA in Training Hours]], Table39[[#This Row],[Med Aide/Tech Hours]])</f>
        <v>12.497444444444444</v>
      </c>
      <c r="AE404" s="3">
        <f>SUM(Table39[[#This Row],[CNA Hours Contract]], Table39[[#This Row],[NA in Training Hours Contract]], Table39[[#This Row],[Med Aide/Tech Hours Contract]])</f>
        <v>0</v>
      </c>
      <c r="AF404" s="4">
        <f>Table39[[#This Row],[CNA/NA/Med Aide Contract Hours]]/Table39[[#This Row],[Total CNA, NA in Training, Med Aide/Tech Hours]]</f>
        <v>0</v>
      </c>
      <c r="AG404" s="3">
        <v>12.497444444444444</v>
      </c>
      <c r="AH404" s="3">
        <v>0</v>
      </c>
      <c r="AI404" s="4">
        <f>Table39[[#This Row],[CNA Hours Contract]]/Table39[[#This Row],[CNA Hours]]</f>
        <v>0</v>
      </c>
      <c r="AJ404" s="3">
        <v>0</v>
      </c>
      <c r="AK404" s="3">
        <v>0</v>
      </c>
      <c r="AL404" s="4">
        <v>0</v>
      </c>
      <c r="AM404" s="3">
        <v>0</v>
      </c>
      <c r="AN404" s="3">
        <v>0</v>
      </c>
      <c r="AO404" s="4">
        <v>0</v>
      </c>
      <c r="AP404" s="1" t="s">
        <v>402</v>
      </c>
      <c r="AQ404" s="1">
        <v>4</v>
      </c>
    </row>
    <row r="405" spans="1:43" x14ac:dyDescent="0.2">
      <c r="A405" s="1" t="s">
        <v>407</v>
      </c>
      <c r="B405" s="1" t="s">
        <v>813</v>
      </c>
      <c r="C405" s="1" t="s">
        <v>858</v>
      </c>
      <c r="D405" s="1" t="s">
        <v>1047</v>
      </c>
      <c r="E405" s="3">
        <v>70.277777777777771</v>
      </c>
      <c r="F405" s="3">
        <f t="shared" si="20"/>
        <v>341.42622222222224</v>
      </c>
      <c r="G405" s="3">
        <f>SUM(Table39[[#This Row],[RN Hours Contract (W/ Admin, DON)]], Table39[[#This Row],[LPN Contract Hours (w/ Admin)]], Table39[[#This Row],[CNA/NA/Med Aide Contract Hours]])</f>
        <v>50.134666666666668</v>
      </c>
      <c r="H405" s="4">
        <f>Table39[[#This Row],[Total Contract Hours]]/Table39[[#This Row],[Total Hours Nurse Staffing]]</f>
        <v>0.14683894617220053</v>
      </c>
      <c r="I405" s="3">
        <f>SUM(Table39[[#This Row],[RN Hours]], Table39[[#This Row],[RN Admin Hours]], Table39[[#This Row],[RN DON Hours]])</f>
        <v>47.202777777777776</v>
      </c>
      <c r="J405" s="3">
        <f t="shared" si="21"/>
        <v>0.46666666666666667</v>
      </c>
      <c r="K405" s="4">
        <f>Table39[[#This Row],[RN Hours Contract (W/ Admin, DON)]]/Table39[[#This Row],[RN Hours (w/ Admin, DON)]]</f>
        <v>9.8864238215735905E-3</v>
      </c>
      <c r="L405" s="3">
        <v>41.602777777777774</v>
      </c>
      <c r="M405" s="3">
        <v>0.46666666666666667</v>
      </c>
      <c r="N405" s="4">
        <f>Table39[[#This Row],[RN Hours Contract]]/Table39[[#This Row],[RN Hours]]</f>
        <v>1.1217199706216199E-2</v>
      </c>
      <c r="O405" s="3">
        <v>0</v>
      </c>
      <c r="P405" s="3">
        <v>0</v>
      </c>
      <c r="Q405" s="4">
        <v>0</v>
      </c>
      <c r="R405" s="3">
        <v>5.6</v>
      </c>
      <c r="S405" s="3">
        <v>0</v>
      </c>
      <c r="T405" s="4">
        <f>Table39[[#This Row],[RN DON Hours Contract]]/Table39[[#This Row],[RN DON Hours]]</f>
        <v>0</v>
      </c>
      <c r="U405" s="3">
        <f>SUM(Table39[[#This Row],[LPN Hours]], Table39[[#This Row],[LPN Admin Hours]])</f>
        <v>111.82711111111112</v>
      </c>
      <c r="V405" s="3">
        <f>Table39[[#This Row],[LPN Hours Contract]]+Table39[[#This Row],[LPN Admin Hours Contract]]</f>
        <v>10.038444444444444</v>
      </c>
      <c r="W405" s="4">
        <f t="shared" si="22"/>
        <v>8.9767537985223203E-2</v>
      </c>
      <c r="X405" s="3">
        <v>111.82711111111112</v>
      </c>
      <c r="Y405" s="3">
        <v>10.038444444444444</v>
      </c>
      <c r="Z405" s="4">
        <f>Table39[[#This Row],[LPN Hours Contract]]/Table39[[#This Row],[LPN Hours]]</f>
        <v>8.9767537985223203E-2</v>
      </c>
      <c r="AA405" s="3">
        <v>0</v>
      </c>
      <c r="AB405" s="3">
        <v>0</v>
      </c>
      <c r="AC405" s="4">
        <v>0</v>
      </c>
      <c r="AD405" s="3">
        <f>SUM(Table39[[#This Row],[CNA Hours]], Table39[[#This Row],[NA in Training Hours]], Table39[[#This Row],[Med Aide/Tech Hours]])</f>
        <v>182.3963333333333</v>
      </c>
      <c r="AE405" s="3">
        <f>SUM(Table39[[#This Row],[CNA Hours Contract]], Table39[[#This Row],[NA in Training Hours Contract]], Table39[[#This Row],[Med Aide/Tech Hours Contract]])</f>
        <v>39.629555555555555</v>
      </c>
      <c r="AF405" s="4">
        <f>Table39[[#This Row],[CNA/NA/Med Aide Contract Hours]]/Table39[[#This Row],[Total CNA, NA in Training, Med Aide/Tech Hours]]</f>
        <v>0.2172716678636937</v>
      </c>
      <c r="AG405" s="3">
        <v>182.3963333333333</v>
      </c>
      <c r="AH405" s="3">
        <v>39.629555555555555</v>
      </c>
      <c r="AI405" s="4">
        <f>Table39[[#This Row],[CNA Hours Contract]]/Table39[[#This Row],[CNA Hours]]</f>
        <v>0.2172716678636937</v>
      </c>
      <c r="AJ405" s="3">
        <v>0</v>
      </c>
      <c r="AK405" s="3">
        <v>0</v>
      </c>
      <c r="AL405" s="4">
        <v>0</v>
      </c>
      <c r="AM405" s="3">
        <v>0</v>
      </c>
      <c r="AN405" s="3">
        <v>0</v>
      </c>
      <c r="AO405" s="4">
        <v>0</v>
      </c>
      <c r="AP405" s="1" t="s">
        <v>403</v>
      </c>
      <c r="AQ405" s="1">
        <v>4</v>
      </c>
    </row>
    <row r="406" spans="1:43" x14ac:dyDescent="0.2">
      <c r="A406" s="1" t="s">
        <v>407</v>
      </c>
      <c r="B406" s="1" t="s">
        <v>814</v>
      </c>
      <c r="C406" s="1" t="s">
        <v>1009</v>
      </c>
      <c r="D406" s="1" t="s">
        <v>1095</v>
      </c>
      <c r="E406" s="3">
        <v>68.711111111111109</v>
      </c>
      <c r="F406" s="3">
        <f t="shared" si="20"/>
        <v>222.66777777777776</v>
      </c>
      <c r="G406" s="3">
        <f>SUM(Table39[[#This Row],[RN Hours Contract (W/ Admin, DON)]], Table39[[#This Row],[LPN Contract Hours (w/ Admin)]], Table39[[#This Row],[CNA/NA/Med Aide Contract Hours]])</f>
        <v>5.4992222222222225</v>
      </c>
      <c r="H406" s="4">
        <f>Table39[[#This Row],[Total Contract Hours]]/Table39[[#This Row],[Total Hours Nurse Staffing]]</f>
        <v>2.4696982549987277E-2</v>
      </c>
      <c r="I406" s="3">
        <f>SUM(Table39[[#This Row],[RN Hours]], Table39[[#This Row],[RN Admin Hours]], Table39[[#This Row],[RN DON Hours]])</f>
        <v>30.81111111111111</v>
      </c>
      <c r="J406" s="3">
        <f t="shared" si="21"/>
        <v>0</v>
      </c>
      <c r="K406" s="4">
        <f>Table39[[#This Row],[RN Hours Contract (W/ Admin, DON)]]/Table39[[#This Row],[RN Hours (w/ Admin, DON)]]</f>
        <v>0</v>
      </c>
      <c r="L406" s="3">
        <v>10.1</v>
      </c>
      <c r="M406" s="3">
        <v>0</v>
      </c>
      <c r="N406" s="4">
        <f>Table39[[#This Row],[RN Hours Contract]]/Table39[[#This Row],[RN Hours]]</f>
        <v>0</v>
      </c>
      <c r="O406" s="3">
        <v>15.466666666666667</v>
      </c>
      <c r="P406" s="3">
        <v>0</v>
      </c>
      <c r="Q406" s="4">
        <f>Table39[[#This Row],[RN Admin Hours Contract]]/Table39[[#This Row],[RN Admin Hours]]</f>
        <v>0</v>
      </c>
      <c r="R406" s="3">
        <v>5.2444444444444445</v>
      </c>
      <c r="S406" s="3">
        <v>0</v>
      </c>
      <c r="T406" s="4">
        <f>Table39[[#This Row],[RN DON Hours Contract]]/Table39[[#This Row],[RN DON Hours]]</f>
        <v>0</v>
      </c>
      <c r="U406" s="3">
        <f>SUM(Table39[[#This Row],[LPN Hours]], Table39[[#This Row],[LPN Admin Hours]])</f>
        <v>73.435222222222222</v>
      </c>
      <c r="V406" s="3">
        <f>Table39[[#This Row],[LPN Hours Contract]]+Table39[[#This Row],[LPN Admin Hours Contract]]</f>
        <v>0</v>
      </c>
      <c r="W406" s="4">
        <f t="shared" si="22"/>
        <v>0</v>
      </c>
      <c r="X406" s="3">
        <v>73.435222222222222</v>
      </c>
      <c r="Y406" s="3">
        <v>0</v>
      </c>
      <c r="Z406" s="4">
        <f>Table39[[#This Row],[LPN Hours Contract]]/Table39[[#This Row],[LPN Hours]]</f>
        <v>0</v>
      </c>
      <c r="AA406" s="3">
        <v>0</v>
      </c>
      <c r="AB406" s="3">
        <v>0</v>
      </c>
      <c r="AC406" s="4">
        <v>0</v>
      </c>
      <c r="AD406" s="3">
        <f>SUM(Table39[[#This Row],[CNA Hours]], Table39[[#This Row],[NA in Training Hours]], Table39[[#This Row],[Med Aide/Tech Hours]])</f>
        <v>118.42144444444445</v>
      </c>
      <c r="AE406" s="3">
        <f>SUM(Table39[[#This Row],[CNA Hours Contract]], Table39[[#This Row],[NA in Training Hours Contract]], Table39[[#This Row],[Med Aide/Tech Hours Contract]])</f>
        <v>5.4992222222222225</v>
      </c>
      <c r="AF406" s="4">
        <f>Table39[[#This Row],[CNA/NA/Med Aide Contract Hours]]/Table39[[#This Row],[Total CNA, NA in Training, Med Aide/Tech Hours]]</f>
        <v>4.643772289741066E-2</v>
      </c>
      <c r="AG406" s="3">
        <v>75.352000000000004</v>
      </c>
      <c r="AH406" s="3">
        <v>4.3408888888888892</v>
      </c>
      <c r="AI406" s="4">
        <f>Table39[[#This Row],[CNA Hours Contract]]/Table39[[#This Row],[CNA Hours]]</f>
        <v>5.7608144294629064E-2</v>
      </c>
      <c r="AJ406" s="3">
        <v>43.069444444444443</v>
      </c>
      <c r="AK406" s="3">
        <v>1.1583333333333334</v>
      </c>
      <c r="AL406" s="4">
        <f>Table39[[#This Row],[NA in Training Hours Contract]]/Table39[[#This Row],[NA in Training Hours]]</f>
        <v>2.6894550145114483E-2</v>
      </c>
      <c r="AM406" s="3">
        <v>0</v>
      </c>
      <c r="AN406" s="3">
        <v>0</v>
      </c>
      <c r="AO406" s="4">
        <v>0</v>
      </c>
      <c r="AP406" s="1" t="s">
        <v>404</v>
      </c>
      <c r="AQ406" s="1">
        <v>4</v>
      </c>
    </row>
    <row r="407" spans="1:43" x14ac:dyDescent="0.2">
      <c r="A407" s="1" t="s">
        <v>407</v>
      </c>
      <c r="B407" s="1" t="s">
        <v>815</v>
      </c>
      <c r="C407" s="1" t="s">
        <v>934</v>
      </c>
      <c r="D407" s="1" t="s">
        <v>1042</v>
      </c>
      <c r="E407" s="3">
        <v>62.988888888888887</v>
      </c>
      <c r="F407" s="3">
        <f t="shared" si="20"/>
        <v>271.45855555555556</v>
      </c>
      <c r="G407" s="3">
        <f>SUM(Table39[[#This Row],[RN Hours Contract (W/ Admin, DON)]], Table39[[#This Row],[LPN Contract Hours (w/ Admin)]], Table39[[#This Row],[CNA/NA/Med Aide Contract Hours]])</f>
        <v>63.915222222222219</v>
      </c>
      <c r="H407" s="4">
        <f>Table39[[#This Row],[Total Contract Hours]]/Table39[[#This Row],[Total Hours Nurse Staffing]]</f>
        <v>0.23545112472663104</v>
      </c>
      <c r="I407" s="3">
        <f>SUM(Table39[[#This Row],[RN Hours]], Table39[[#This Row],[RN Admin Hours]], Table39[[#This Row],[RN DON Hours]])</f>
        <v>34.181000000000004</v>
      </c>
      <c r="J407" s="3">
        <f t="shared" si="21"/>
        <v>2.0965555555555557</v>
      </c>
      <c r="K407" s="4">
        <f>Table39[[#This Row],[RN Hours Contract (W/ Admin, DON)]]/Table39[[#This Row],[RN Hours (w/ Admin, DON)]]</f>
        <v>6.1336870061015049E-2</v>
      </c>
      <c r="L407" s="3">
        <v>14.408222222222223</v>
      </c>
      <c r="M407" s="3">
        <v>1.7437777777777781</v>
      </c>
      <c r="N407" s="4">
        <f>Table39[[#This Row],[RN Hours Contract]]/Table39[[#This Row],[RN Hours]]</f>
        <v>0.12102657433255704</v>
      </c>
      <c r="O407" s="3">
        <v>13.693333333333335</v>
      </c>
      <c r="P407" s="3">
        <v>0</v>
      </c>
      <c r="Q407" s="4">
        <f>Table39[[#This Row],[RN Admin Hours Contract]]/Table39[[#This Row],[RN Admin Hours]]</f>
        <v>0</v>
      </c>
      <c r="R407" s="3">
        <v>6.0794444444444453</v>
      </c>
      <c r="S407" s="3">
        <v>0.3527777777777778</v>
      </c>
      <c r="T407" s="4">
        <f>Table39[[#This Row],[RN DON Hours Contract]]/Table39[[#This Row],[RN DON Hours]]</f>
        <v>5.8027963081421906E-2</v>
      </c>
      <c r="U407" s="3">
        <f>SUM(Table39[[#This Row],[LPN Hours]], Table39[[#This Row],[LPN Admin Hours]])</f>
        <v>92.760222222222225</v>
      </c>
      <c r="V407" s="3">
        <f>Table39[[#This Row],[LPN Hours Contract]]+Table39[[#This Row],[LPN Admin Hours Contract]]</f>
        <v>22.856888888888893</v>
      </c>
      <c r="W407" s="4">
        <f t="shared" si="22"/>
        <v>0.24640830240931821</v>
      </c>
      <c r="X407" s="3">
        <v>90.659555555555556</v>
      </c>
      <c r="Y407" s="3">
        <v>20.756222222222227</v>
      </c>
      <c r="Z407" s="4">
        <f>Table39[[#This Row],[LPN Hours Contract]]/Table39[[#This Row],[LPN Hours]]</f>
        <v>0.22894687818652448</v>
      </c>
      <c r="AA407" s="3">
        <v>2.1006666666666662</v>
      </c>
      <c r="AB407" s="3">
        <v>2.1006666666666662</v>
      </c>
      <c r="AC407" s="4">
        <f>Table39[[#This Row],[LPN Admin Hours Contract]]/Table39[[#This Row],[LPN Admin Hours]]</f>
        <v>1</v>
      </c>
      <c r="AD407" s="3">
        <f>SUM(Table39[[#This Row],[CNA Hours]], Table39[[#This Row],[NA in Training Hours]], Table39[[#This Row],[Med Aide/Tech Hours]])</f>
        <v>144.51733333333334</v>
      </c>
      <c r="AE407" s="3">
        <f>SUM(Table39[[#This Row],[CNA Hours Contract]], Table39[[#This Row],[NA in Training Hours Contract]], Table39[[#This Row],[Med Aide/Tech Hours Contract]])</f>
        <v>38.961777777777769</v>
      </c>
      <c r="AF407" s="4">
        <f>Table39[[#This Row],[CNA/NA/Med Aide Contract Hours]]/Table39[[#This Row],[Total CNA, NA in Training, Med Aide/Tech Hours]]</f>
        <v>0.26959934064041524</v>
      </c>
      <c r="AG407" s="3">
        <v>144.51733333333334</v>
      </c>
      <c r="AH407" s="3">
        <v>38.961777777777769</v>
      </c>
      <c r="AI407" s="4">
        <f>Table39[[#This Row],[CNA Hours Contract]]/Table39[[#This Row],[CNA Hours]]</f>
        <v>0.26959934064041524</v>
      </c>
      <c r="AJ407" s="3">
        <v>0</v>
      </c>
      <c r="AK407" s="3">
        <v>0</v>
      </c>
      <c r="AL407" s="4">
        <v>0</v>
      </c>
      <c r="AM407" s="3">
        <v>0</v>
      </c>
      <c r="AN407" s="3">
        <v>0</v>
      </c>
      <c r="AO407" s="4">
        <v>0</v>
      </c>
      <c r="AP407" s="1" t="s">
        <v>405</v>
      </c>
      <c r="AQ407" s="1">
        <v>4</v>
      </c>
    </row>
    <row r="408" spans="1:43" x14ac:dyDescent="0.2">
      <c r="A408" s="1" t="s">
        <v>407</v>
      </c>
      <c r="B408" s="1" t="s">
        <v>816</v>
      </c>
      <c r="C408" s="1" t="s">
        <v>979</v>
      </c>
      <c r="D408" s="1" t="s">
        <v>1047</v>
      </c>
      <c r="E408" s="3">
        <v>15.922222222222222</v>
      </c>
      <c r="F408" s="3">
        <f t="shared" si="20"/>
        <v>96.958888888888893</v>
      </c>
      <c r="G408" s="3">
        <f>SUM(Table39[[#This Row],[RN Hours Contract (W/ Admin, DON)]], Table39[[#This Row],[LPN Contract Hours (w/ Admin)]], Table39[[#This Row],[CNA/NA/Med Aide Contract Hours]])</f>
        <v>0</v>
      </c>
      <c r="H408" s="4">
        <f>Table39[[#This Row],[Total Contract Hours]]/Table39[[#This Row],[Total Hours Nurse Staffing]]</f>
        <v>0</v>
      </c>
      <c r="I408" s="3">
        <f>SUM(Table39[[#This Row],[RN Hours]], Table39[[#This Row],[RN Admin Hours]], Table39[[#This Row],[RN DON Hours]])</f>
        <v>33.026666666666671</v>
      </c>
      <c r="J408" s="3">
        <f t="shared" si="21"/>
        <v>0</v>
      </c>
      <c r="K408" s="4">
        <f>Table39[[#This Row],[RN Hours Contract (W/ Admin, DON)]]/Table39[[#This Row],[RN Hours (w/ Admin, DON)]]</f>
        <v>0</v>
      </c>
      <c r="L408" s="3">
        <v>13.391111111111112</v>
      </c>
      <c r="M408" s="3">
        <v>0</v>
      </c>
      <c r="N408" s="4">
        <f>Table39[[#This Row],[RN Hours Contract]]/Table39[[#This Row],[RN Hours]]</f>
        <v>0</v>
      </c>
      <c r="O408" s="3">
        <v>13.56666666666667</v>
      </c>
      <c r="P408" s="3">
        <v>0</v>
      </c>
      <c r="Q408" s="4">
        <f>Table39[[#This Row],[RN Admin Hours Contract]]/Table39[[#This Row],[RN Admin Hours]]</f>
        <v>0</v>
      </c>
      <c r="R408" s="3">
        <v>6.068888888888889</v>
      </c>
      <c r="S408" s="3">
        <v>0</v>
      </c>
      <c r="T408" s="4">
        <f>Table39[[#This Row],[RN DON Hours Contract]]/Table39[[#This Row],[RN DON Hours]]</f>
        <v>0</v>
      </c>
      <c r="U408" s="3">
        <f>SUM(Table39[[#This Row],[LPN Hours]], Table39[[#This Row],[LPN Admin Hours]])</f>
        <v>34.978888888888889</v>
      </c>
      <c r="V408" s="3">
        <f>Table39[[#This Row],[LPN Hours Contract]]+Table39[[#This Row],[LPN Admin Hours Contract]]</f>
        <v>0</v>
      </c>
      <c r="W408" s="4">
        <f t="shared" si="22"/>
        <v>0</v>
      </c>
      <c r="X408" s="3">
        <v>34.978888888888889</v>
      </c>
      <c r="Y408" s="3">
        <v>0</v>
      </c>
      <c r="Z408" s="4">
        <f>Table39[[#This Row],[LPN Hours Contract]]/Table39[[#This Row],[LPN Hours]]</f>
        <v>0</v>
      </c>
      <c r="AA408" s="3">
        <v>0</v>
      </c>
      <c r="AB408" s="3">
        <v>0</v>
      </c>
      <c r="AC408" s="4">
        <v>0</v>
      </c>
      <c r="AD408" s="3">
        <f>SUM(Table39[[#This Row],[CNA Hours]], Table39[[#This Row],[NA in Training Hours]], Table39[[#This Row],[Med Aide/Tech Hours]])</f>
        <v>28.953333333333337</v>
      </c>
      <c r="AE408" s="3">
        <f>SUM(Table39[[#This Row],[CNA Hours Contract]], Table39[[#This Row],[NA in Training Hours Contract]], Table39[[#This Row],[Med Aide/Tech Hours Contract]])</f>
        <v>0</v>
      </c>
      <c r="AF408" s="4">
        <f>Table39[[#This Row],[CNA/NA/Med Aide Contract Hours]]/Table39[[#This Row],[Total CNA, NA in Training, Med Aide/Tech Hours]]</f>
        <v>0</v>
      </c>
      <c r="AG408" s="3">
        <v>28.953333333333337</v>
      </c>
      <c r="AH408" s="3">
        <v>0</v>
      </c>
      <c r="AI408" s="4">
        <f>Table39[[#This Row],[CNA Hours Contract]]/Table39[[#This Row],[CNA Hours]]</f>
        <v>0</v>
      </c>
      <c r="AJ408" s="3">
        <v>0</v>
      </c>
      <c r="AK408" s="3">
        <v>0</v>
      </c>
      <c r="AL408" s="4">
        <v>0</v>
      </c>
      <c r="AM408" s="3">
        <v>0</v>
      </c>
      <c r="AN408" s="3">
        <v>0</v>
      </c>
      <c r="AO408" s="4">
        <v>0</v>
      </c>
      <c r="AP408" s="1" t="s">
        <v>406</v>
      </c>
      <c r="AQ408" s="1">
        <v>4</v>
      </c>
    </row>
  </sheetData>
  <dataConsolidate link="1">
    <dataRefs count="1">
      <dataRef ref="H1:J1048576" sheet="Nurse"/>
    </dataRefs>
  </dataConsolidate>
  <phoneticPr fontId="6" type="noConversion"/>
  <pageMargins left="0.7" right="0.7" top="0.75" bottom="0.75" header="0.3" footer="0.3"/>
  <pageSetup orientation="portrait" horizontalDpi="1200" verticalDpi="1200" r:id="rId1"/>
  <ignoredErrors>
    <ignoredError sqref="AP2:AP408" numberStoredAsText="1"/>
    <ignoredError sqref="A2:AO408 B1:AO1"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E076-5D3A-4995-9449-4025EDC2B017}">
  <dimension ref="A1:AJ408"/>
  <sheetViews>
    <sheetView zoomScale="80" zoomScaleNormal="80" workbookViewId="0">
      <pane xSplit="4" ySplit="1" topLeftCell="E2" activePane="bottomRight" state="frozen"/>
      <selection pane="topRight" activeCell="F1" sqref="F1"/>
      <selection pane="bottomLeft" activeCell="A2" sqref="A2"/>
      <selection pane="bottomRight"/>
    </sheetView>
  </sheetViews>
  <sheetFormatPr baseColWidth="10" defaultColWidth="8.6640625" defaultRowHeight="15" outlineLevelCol="1" x14ac:dyDescent="0.2"/>
  <cols>
    <col min="1" max="1" width="7.6640625" style="1" customWidth="1"/>
    <col min="2" max="2" width="30.6640625" style="1" customWidth="1"/>
    <col min="3" max="4" width="16.6640625" style="1" customWidth="1"/>
    <col min="5" max="12" width="12.6640625" style="1" customWidth="1"/>
    <col min="13" max="14" width="12.6640625" style="1" hidden="1" customWidth="1" outlineLevel="1"/>
    <col min="15" max="15" width="12.6640625" style="1" customWidth="1" collapsed="1"/>
    <col min="16" max="17" width="12.6640625" style="1" hidden="1" customWidth="1" outlineLevel="1"/>
    <col min="18" max="18" width="12.6640625" style="1" customWidth="1" collapsed="1"/>
    <col min="19" max="21" width="12.6640625" style="1" hidden="1" customWidth="1" outlineLevel="1"/>
    <col min="22" max="22" width="12.6640625" style="1" customWidth="1" collapsed="1"/>
    <col min="23" max="25" width="12.6640625" style="1" hidden="1" customWidth="1" outlineLevel="1"/>
    <col min="26" max="26" width="12.6640625" style="1" customWidth="1" collapsed="1"/>
    <col min="27" max="35" width="12.6640625" style="1" customWidth="1"/>
    <col min="36" max="36" width="8.83203125"/>
    <col min="37" max="37" width="11.83203125" style="1" customWidth="1"/>
    <col min="38" max="38" width="8.6640625" style="1"/>
    <col min="39" max="39" width="12.6640625" style="1" customWidth="1"/>
    <col min="40" max="40" width="8.6640625" style="1"/>
    <col min="41" max="49" width="12.6640625" style="1" customWidth="1"/>
    <col min="50" max="51" width="18.5" style="1" customWidth="1"/>
    <col min="52" max="52" width="8.6640625" style="1"/>
    <col min="53" max="53" width="22.1640625" style="1" customWidth="1"/>
    <col min="54" max="16384" width="8.6640625" style="1"/>
  </cols>
  <sheetData>
    <row r="1" spans="1:36" s="5" customFormat="1" ht="150" customHeight="1" x14ac:dyDescent="0.2">
      <c r="A1" s="5" t="s">
        <v>1105</v>
      </c>
      <c r="B1" s="5" t="s">
        <v>1107</v>
      </c>
      <c r="C1" s="5" t="s">
        <v>1123</v>
      </c>
      <c r="D1" s="5" t="s">
        <v>1108</v>
      </c>
      <c r="E1" s="5" t="s">
        <v>1109</v>
      </c>
      <c r="F1" s="5" t="s">
        <v>1151</v>
      </c>
      <c r="G1" s="5" t="s">
        <v>1152</v>
      </c>
      <c r="H1" s="5" t="s">
        <v>1153</v>
      </c>
      <c r="I1" s="5" t="s">
        <v>1154</v>
      </c>
      <c r="J1" s="5" t="s">
        <v>1155</v>
      </c>
      <c r="K1" s="5" t="s">
        <v>1156</v>
      </c>
      <c r="L1" s="5" t="s">
        <v>1157</v>
      </c>
      <c r="M1" s="5" t="s">
        <v>1158</v>
      </c>
      <c r="N1" s="5" t="s">
        <v>1159</v>
      </c>
      <c r="O1" s="5" t="s">
        <v>1160</v>
      </c>
      <c r="P1" s="5" t="s">
        <v>1161</v>
      </c>
      <c r="Q1" s="5" t="s">
        <v>1162</v>
      </c>
      <c r="R1" s="5" t="s">
        <v>1163</v>
      </c>
      <c r="S1" s="5" t="s">
        <v>1164</v>
      </c>
      <c r="T1" s="5" t="s">
        <v>1165</v>
      </c>
      <c r="U1" s="5" t="s">
        <v>1166</v>
      </c>
      <c r="V1" s="5" t="s">
        <v>1167</v>
      </c>
      <c r="W1" s="5" t="s">
        <v>1168</v>
      </c>
      <c r="X1" s="5" t="s">
        <v>1169</v>
      </c>
      <c r="Y1" s="5" t="s">
        <v>1170</v>
      </c>
      <c r="Z1" s="5" t="s">
        <v>1171</v>
      </c>
      <c r="AA1" s="5" t="s">
        <v>1172</v>
      </c>
      <c r="AB1" s="5" t="s">
        <v>1173</v>
      </c>
      <c r="AC1" s="5" t="s">
        <v>1174</v>
      </c>
      <c r="AD1" s="5" t="s">
        <v>1175</v>
      </c>
      <c r="AE1" s="5" t="s">
        <v>1176</v>
      </c>
      <c r="AF1" s="5" t="s">
        <v>1177</v>
      </c>
      <c r="AG1" s="5" t="s">
        <v>1178</v>
      </c>
      <c r="AH1" s="5" t="s">
        <v>1106</v>
      </c>
      <c r="AI1" s="5" t="s">
        <v>1150</v>
      </c>
    </row>
    <row r="2" spans="1:36" x14ac:dyDescent="0.2">
      <c r="A2" s="1" t="s">
        <v>407</v>
      </c>
      <c r="B2" s="1" t="s">
        <v>411</v>
      </c>
      <c r="C2" s="1" t="s">
        <v>886</v>
      </c>
      <c r="D2" s="1" t="s">
        <v>1011</v>
      </c>
      <c r="E2" s="3">
        <v>71.533333333333331</v>
      </c>
      <c r="F2" s="3">
        <v>5.6888888888888891</v>
      </c>
      <c r="G2" s="3">
        <v>0.77777777777777779</v>
      </c>
      <c r="H2" s="3">
        <v>0.37588888888888888</v>
      </c>
      <c r="I2" s="3">
        <v>0.65555555555555556</v>
      </c>
      <c r="J2" s="3">
        <v>0</v>
      </c>
      <c r="K2" s="3">
        <v>0</v>
      </c>
      <c r="L2" s="3">
        <v>5.1027777777777779</v>
      </c>
      <c r="M2" s="3">
        <v>0</v>
      </c>
      <c r="N2" s="3">
        <v>4.6444444444444448</v>
      </c>
      <c r="O2" s="3">
        <f>SUM(Table2[[#This Row],[Qualified Social Work Staff Hours]:[Other Social Work Staff Hours]])/Table2[[#This Row],[MDS Census]]</f>
        <v>6.4926995961478731E-2</v>
      </c>
      <c r="P2" s="3">
        <v>4.1333333333333337</v>
      </c>
      <c r="Q2" s="3">
        <v>4.8472222222222223</v>
      </c>
      <c r="R2" s="3">
        <f>SUM(Table2[[#This Row],[Qualified Activities Professional Hours]:[Other Activities Professional Hours]])/Table2[[#This Row],[MDS Census]]</f>
        <v>0.12554364709537125</v>
      </c>
      <c r="S2" s="3">
        <v>4.9111111111111114</v>
      </c>
      <c r="T2" s="3">
        <v>4.625</v>
      </c>
      <c r="U2" s="3">
        <v>0</v>
      </c>
      <c r="V2" s="3">
        <f>SUM(Table2[[#This Row],[Occupational Therapist Hours]:[OT Aide Hours]])/Table2[[#This Row],[MDS Census]]</f>
        <v>0.13331003417210316</v>
      </c>
      <c r="W2" s="3">
        <v>3.2611111111111111</v>
      </c>
      <c r="X2" s="3">
        <v>4.3666666666666663</v>
      </c>
      <c r="Y2" s="3">
        <v>0</v>
      </c>
      <c r="Z2" s="3">
        <f>SUM(Table2[[#This Row],[Physical Therapist (PT) Hours]:[PT Aide Hours]])/Table2[[#This Row],[MDS Census]]</f>
        <v>0.10663249456352904</v>
      </c>
      <c r="AA2" s="3">
        <v>0</v>
      </c>
      <c r="AB2" s="3">
        <v>0</v>
      </c>
      <c r="AC2" s="3">
        <v>0</v>
      </c>
      <c r="AD2" s="3">
        <v>0</v>
      </c>
      <c r="AE2" s="3">
        <v>0</v>
      </c>
      <c r="AF2" s="3">
        <v>0</v>
      </c>
      <c r="AG2" s="3">
        <v>0</v>
      </c>
      <c r="AH2" s="1" t="s">
        <v>0</v>
      </c>
      <c r="AI2" s="17">
        <v>4</v>
      </c>
      <c r="AJ2" s="1"/>
    </row>
    <row r="3" spans="1:36" x14ac:dyDescent="0.2">
      <c r="A3" s="1" t="s">
        <v>407</v>
      </c>
      <c r="B3" s="1" t="s">
        <v>412</v>
      </c>
      <c r="C3" s="1" t="s">
        <v>838</v>
      </c>
      <c r="D3" s="1" t="s">
        <v>1042</v>
      </c>
      <c r="E3" s="3">
        <v>75.75555555555556</v>
      </c>
      <c r="F3" s="3">
        <v>17.066666666666666</v>
      </c>
      <c r="G3" s="3">
        <v>0</v>
      </c>
      <c r="H3" s="3">
        <v>6.677777777777778</v>
      </c>
      <c r="I3" s="3">
        <v>5.6888888888888891</v>
      </c>
      <c r="J3" s="3">
        <v>0</v>
      </c>
      <c r="K3" s="3">
        <v>0</v>
      </c>
      <c r="L3" s="3">
        <v>17.757222222222229</v>
      </c>
      <c r="M3" s="3">
        <v>10.883333333333333</v>
      </c>
      <c r="N3" s="3">
        <v>0</v>
      </c>
      <c r="O3" s="3">
        <f>SUM(Table2[[#This Row],[Qualified Social Work Staff Hours]:[Other Social Work Staff Hours]])/Table2[[#This Row],[MDS Census]]</f>
        <v>0.14366383103549427</v>
      </c>
      <c r="P3" s="3">
        <v>5.5805555555555557</v>
      </c>
      <c r="Q3" s="3">
        <v>8.1527777777777786</v>
      </c>
      <c r="R3" s="3">
        <f>SUM(Table2[[#This Row],[Qualified Activities Professional Hours]:[Other Activities Professional Hours]])/Table2[[#This Row],[MDS Census]]</f>
        <v>0.18128483426224701</v>
      </c>
      <c r="S3" s="3">
        <v>18.202777777777797</v>
      </c>
      <c r="T3" s="3">
        <v>25.950000000000006</v>
      </c>
      <c r="U3" s="3">
        <v>0</v>
      </c>
      <c r="V3" s="3">
        <f>SUM(Table2[[#This Row],[Occupational Therapist Hours]:[OT Aide Hours]])/Table2[[#This Row],[MDS Census]]</f>
        <v>0.58283220885890319</v>
      </c>
      <c r="W3" s="3">
        <v>31.229111111111116</v>
      </c>
      <c r="X3" s="3">
        <v>14.063888888888892</v>
      </c>
      <c r="Y3" s="3">
        <v>10.152777777777779</v>
      </c>
      <c r="Z3" s="3">
        <f>SUM(Table2[[#This Row],[Physical Therapist (PT) Hours]:[PT Aide Hours]])/Table2[[#This Row],[MDS Census]]</f>
        <v>0.73190378410090939</v>
      </c>
      <c r="AA3" s="3">
        <v>0</v>
      </c>
      <c r="AB3" s="3">
        <v>0</v>
      </c>
      <c r="AC3" s="3">
        <v>0</v>
      </c>
      <c r="AD3" s="3">
        <v>0</v>
      </c>
      <c r="AE3" s="3">
        <v>0</v>
      </c>
      <c r="AF3" s="3">
        <v>0</v>
      </c>
      <c r="AG3" s="3">
        <v>0</v>
      </c>
      <c r="AH3" s="1" t="s">
        <v>1</v>
      </c>
      <c r="AI3" s="17">
        <v>4</v>
      </c>
      <c r="AJ3" s="1"/>
    </row>
    <row r="4" spans="1:36" x14ac:dyDescent="0.2">
      <c r="A4" s="1" t="s">
        <v>407</v>
      </c>
      <c r="B4" s="1" t="s">
        <v>413</v>
      </c>
      <c r="C4" s="1" t="s">
        <v>839</v>
      </c>
      <c r="D4" s="1" t="s">
        <v>1043</v>
      </c>
      <c r="E4" s="3">
        <v>56.322222222222223</v>
      </c>
      <c r="F4" s="3">
        <v>26.086111111111112</v>
      </c>
      <c r="G4" s="3">
        <v>2.7</v>
      </c>
      <c r="H4" s="3">
        <v>0</v>
      </c>
      <c r="I4" s="3">
        <v>7.3741111111111115</v>
      </c>
      <c r="J4" s="3">
        <v>0</v>
      </c>
      <c r="K4" s="3">
        <v>2.1666666666666665</v>
      </c>
      <c r="L4" s="3">
        <v>6.0611111111111109</v>
      </c>
      <c r="M4" s="3">
        <v>5.1555555555555559</v>
      </c>
      <c r="N4" s="3">
        <v>0</v>
      </c>
      <c r="O4" s="3">
        <f>SUM(Table2[[#This Row],[Qualified Social Work Staff Hours]:[Other Social Work Staff Hours]])/Table2[[#This Row],[MDS Census]]</f>
        <v>9.1536792266719277E-2</v>
      </c>
      <c r="P4" s="3">
        <v>3.6555555555555554</v>
      </c>
      <c r="Q4" s="3">
        <v>0</v>
      </c>
      <c r="R4" s="3">
        <f>SUM(Table2[[#This Row],[Qualified Activities Professional Hours]:[Other Activities Professional Hours]])/Table2[[#This Row],[MDS Census]]</f>
        <v>6.4904320378772931E-2</v>
      </c>
      <c r="S4" s="3">
        <v>10.802777777777777</v>
      </c>
      <c r="T4" s="3">
        <v>9.1972222222222229</v>
      </c>
      <c r="U4" s="3">
        <v>0</v>
      </c>
      <c r="V4" s="3">
        <f>SUM(Table2[[#This Row],[Occupational Therapist Hours]:[OT Aide Hours]])/Table2[[#This Row],[MDS Census]]</f>
        <v>0.35509962517261789</v>
      </c>
      <c r="W4" s="3">
        <v>11.175000000000001</v>
      </c>
      <c r="X4" s="3">
        <v>11.8</v>
      </c>
      <c r="Y4" s="3">
        <v>0</v>
      </c>
      <c r="Z4" s="3">
        <f>SUM(Table2[[#This Row],[Physical Therapist (PT) Hours]:[PT Aide Hours]])/Table2[[#This Row],[MDS Census]]</f>
        <v>0.40792069441704482</v>
      </c>
      <c r="AA4" s="3">
        <v>0</v>
      </c>
      <c r="AB4" s="3">
        <v>0</v>
      </c>
      <c r="AC4" s="3">
        <v>0</v>
      </c>
      <c r="AD4" s="3">
        <v>0</v>
      </c>
      <c r="AE4" s="3">
        <v>0</v>
      </c>
      <c r="AF4" s="3">
        <v>0</v>
      </c>
      <c r="AG4" s="3">
        <v>0</v>
      </c>
      <c r="AH4" s="1" t="s">
        <v>2</v>
      </c>
      <c r="AI4" s="17">
        <v>4</v>
      </c>
      <c r="AJ4" s="1"/>
    </row>
    <row r="5" spans="1:36" x14ac:dyDescent="0.2">
      <c r="A5" s="1" t="s">
        <v>407</v>
      </c>
      <c r="B5" s="1" t="s">
        <v>414</v>
      </c>
      <c r="C5" s="1" t="s">
        <v>887</v>
      </c>
      <c r="D5" s="1" t="s">
        <v>1033</v>
      </c>
      <c r="E5" s="3">
        <v>63.988888888888887</v>
      </c>
      <c r="F5" s="3">
        <v>29.308333333333334</v>
      </c>
      <c r="G5" s="3">
        <v>0</v>
      </c>
      <c r="H5" s="3">
        <v>0</v>
      </c>
      <c r="I5" s="3">
        <v>6.333333333333333</v>
      </c>
      <c r="J5" s="3">
        <v>0</v>
      </c>
      <c r="K5" s="3">
        <v>0</v>
      </c>
      <c r="L5" s="3">
        <v>5.8194444444444446</v>
      </c>
      <c r="M5" s="3">
        <v>5.5111111111111111</v>
      </c>
      <c r="N5" s="3">
        <v>0</v>
      </c>
      <c r="O5" s="3">
        <f>SUM(Table2[[#This Row],[Qualified Social Work Staff Hours]:[Other Social Work Staff Hours]])/Table2[[#This Row],[MDS Census]]</f>
        <v>8.6126063552700124E-2</v>
      </c>
      <c r="P5" s="3">
        <v>3.7972222222222221</v>
      </c>
      <c r="Q5" s="3">
        <v>0</v>
      </c>
      <c r="R5" s="3">
        <f>SUM(Table2[[#This Row],[Qualified Activities Professional Hours]:[Other Activities Professional Hours]])/Table2[[#This Row],[MDS Census]]</f>
        <v>5.9341899635353357E-2</v>
      </c>
      <c r="S5" s="3">
        <v>9.5416666666666661</v>
      </c>
      <c r="T5" s="3">
        <v>0.45277777777777778</v>
      </c>
      <c r="U5" s="3">
        <v>0</v>
      </c>
      <c r="V5" s="3">
        <f>SUM(Table2[[#This Row],[Occupational Therapist Hours]:[OT Aide Hours]])/Table2[[#This Row],[MDS Census]]</f>
        <v>0.15619031081785031</v>
      </c>
      <c r="W5" s="3">
        <v>11.919444444444444</v>
      </c>
      <c r="X5" s="3">
        <v>4.8583333333333334</v>
      </c>
      <c r="Y5" s="3">
        <v>0</v>
      </c>
      <c r="Z5" s="3">
        <f>SUM(Table2[[#This Row],[Physical Therapist (PT) Hours]:[PT Aide Hours]])/Table2[[#This Row],[MDS Census]]</f>
        <v>0.26219829831567981</v>
      </c>
      <c r="AA5" s="3">
        <v>0</v>
      </c>
      <c r="AB5" s="3">
        <v>0</v>
      </c>
      <c r="AC5" s="3">
        <v>0</v>
      </c>
      <c r="AD5" s="3">
        <v>0</v>
      </c>
      <c r="AE5" s="3">
        <v>0</v>
      </c>
      <c r="AF5" s="3">
        <v>0</v>
      </c>
      <c r="AG5" s="3">
        <v>0</v>
      </c>
      <c r="AH5" s="1" t="s">
        <v>3</v>
      </c>
      <c r="AI5" s="17">
        <v>4</v>
      </c>
      <c r="AJ5" s="1"/>
    </row>
    <row r="6" spans="1:36" x14ac:dyDescent="0.2">
      <c r="A6" s="1" t="s">
        <v>407</v>
      </c>
      <c r="B6" s="1" t="s">
        <v>415</v>
      </c>
      <c r="C6" s="1" t="s">
        <v>888</v>
      </c>
      <c r="D6" s="1" t="s">
        <v>1044</v>
      </c>
      <c r="E6" s="3">
        <v>48.422222222222224</v>
      </c>
      <c r="F6" s="3">
        <v>9.7944444444444443</v>
      </c>
      <c r="G6" s="3">
        <v>0</v>
      </c>
      <c r="H6" s="3">
        <v>0</v>
      </c>
      <c r="I6" s="3">
        <v>0</v>
      </c>
      <c r="J6" s="3">
        <v>0</v>
      </c>
      <c r="K6" s="3">
        <v>0</v>
      </c>
      <c r="L6" s="3">
        <v>4.2933333333333339</v>
      </c>
      <c r="M6" s="3">
        <v>0</v>
      </c>
      <c r="N6" s="3">
        <v>5.3611111111111107</v>
      </c>
      <c r="O6" s="3">
        <f>SUM(Table2[[#This Row],[Qualified Social Work Staff Hours]:[Other Social Work Staff Hours]])/Table2[[#This Row],[MDS Census]]</f>
        <v>0.11071592473611747</v>
      </c>
      <c r="P6" s="3">
        <v>4.6277777777777782</v>
      </c>
      <c r="Q6" s="3">
        <v>0</v>
      </c>
      <c r="R6" s="3">
        <f>SUM(Table2[[#This Row],[Qualified Activities Professional Hours]:[Other Activities Professional Hours]])/Table2[[#This Row],[MDS Census]]</f>
        <v>9.5571363010555299E-2</v>
      </c>
      <c r="S6" s="3">
        <v>4.4475555555555566</v>
      </c>
      <c r="T6" s="3">
        <v>1.0638888888888889</v>
      </c>
      <c r="U6" s="3">
        <v>0</v>
      </c>
      <c r="V6" s="3">
        <f>SUM(Table2[[#This Row],[Occupational Therapist Hours]:[OT Aide Hours]])/Table2[[#This Row],[MDS Census]]</f>
        <v>0.11382055988985776</v>
      </c>
      <c r="W6" s="3">
        <v>2.2287777777777786</v>
      </c>
      <c r="X6" s="3">
        <v>4.2246666666666659</v>
      </c>
      <c r="Y6" s="3">
        <v>0</v>
      </c>
      <c r="Z6" s="3">
        <f>SUM(Table2[[#This Row],[Physical Therapist (PT) Hours]:[PT Aide Hours]])/Table2[[#This Row],[MDS Census]]</f>
        <v>0.13327443781551171</v>
      </c>
      <c r="AA6" s="3">
        <v>0</v>
      </c>
      <c r="AB6" s="3">
        <v>0</v>
      </c>
      <c r="AC6" s="3">
        <v>0</v>
      </c>
      <c r="AD6" s="3">
        <v>0</v>
      </c>
      <c r="AE6" s="3">
        <v>0</v>
      </c>
      <c r="AF6" s="3">
        <v>0</v>
      </c>
      <c r="AG6" s="3">
        <v>0</v>
      </c>
      <c r="AH6" s="1" t="s">
        <v>4</v>
      </c>
      <c r="AI6" s="17">
        <v>4</v>
      </c>
      <c r="AJ6" s="1"/>
    </row>
    <row r="7" spans="1:36" x14ac:dyDescent="0.2">
      <c r="A7" s="1" t="s">
        <v>407</v>
      </c>
      <c r="B7" s="1" t="s">
        <v>416</v>
      </c>
      <c r="C7" s="1" t="s">
        <v>824</v>
      </c>
      <c r="D7" s="1" t="s">
        <v>1045</v>
      </c>
      <c r="E7" s="3">
        <v>100.36666666666666</v>
      </c>
      <c r="F7" s="3">
        <v>10.933333333333334</v>
      </c>
      <c r="G7" s="3">
        <v>0</v>
      </c>
      <c r="H7" s="3">
        <v>0</v>
      </c>
      <c r="I7" s="3">
        <v>0</v>
      </c>
      <c r="J7" s="3">
        <v>0</v>
      </c>
      <c r="K7" s="3">
        <v>0</v>
      </c>
      <c r="L7" s="3">
        <v>3.8208888888888897</v>
      </c>
      <c r="M7" s="3">
        <v>5.4222222222222225</v>
      </c>
      <c r="N7" s="3">
        <v>5.0666666666666664</v>
      </c>
      <c r="O7" s="3">
        <f>SUM(Table2[[#This Row],[Qualified Social Work Staff Hours]:[Other Social Work Staff Hours]])/Table2[[#This Row],[MDS Census]]</f>
        <v>0.1045057013173918</v>
      </c>
      <c r="P7" s="3">
        <v>5.6</v>
      </c>
      <c r="Q7" s="3">
        <v>5.7944444444444443</v>
      </c>
      <c r="R7" s="3">
        <f>SUM(Table2[[#This Row],[Qualified Activities Professional Hours]:[Other Activities Professional Hours]])/Table2[[#This Row],[MDS Census]]</f>
        <v>0.11352817447138271</v>
      </c>
      <c r="S7" s="3">
        <v>6.8074444444444415</v>
      </c>
      <c r="T7" s="3">
        <v>14.142111111111111</v>
      </c>
      <c r="U7" s="3">
        <v>0</v>
      </c>
      <c r="V7" s="3">
        <f>SUM(Table2[[#This Row],[Occupational Therapist Hours]:[OT Aide Hours]])/Table2[[#This Row],[MDS Census]]</f>
        <v>0.20873021144691684</v>
      </c>
      <c r="W7" s="3">
        <v>10.79455555555556</v>
      </c>
      <c r="X7" s="3">
        <v>8.7138888888888886</v>
      </c>
      <c r="Y7" s="3">
        <v>4.4426666666666668</v>
      </c>
      <c r="Z7" s="3">
        <f>SUM(Table2[[#This Row],[Physical Therapist (PT) Hours]:[PT Aide Hours]])/Table2[[#This Row],[MDS Census]]</f>
        <v>0.23863611203365445</v>
      </c>
      <c r="AA7" s="3">
        <v>0</v>
      </c>
      <c r="AB7" s="3">
        <v>0</v>
      </c>
      <c r="AC7" s="3">
        <v>0</v>
      </c>
      <c r="AD7" s="3">
        <v>0</v>
      </c>
      <c r="AE7" s="3">
        <v>0</v>
      </c>
      <c r="AF7" s="3">
        <v>0</v>
      </c>
      <c r="AG7" s="3">
        <v>0</v>
      </c>
      <c r="AH7" s="1" t="s">
        <v>5</v>
      </c>
      <c r="AI7" s="17">
        <v>4</v>
      </c>
      <c r="AJ7" s="1"/>
    </row>
    <row r="8" spans="1:36" x14ac:dyDescent="0.2">
      <c r="A8" s="1" t="s">
        <v>407</v>
      </c>
      <c r="B8" s="1" t="s">
        <v>417</v>
      </c>
      <c r="C8" s="1" t="s">
        <v>873</v>
      </c>
      <c r="D8" s="1" t="s">
        <v>1046</v>
      </c>
      <c r="E8" s="3">
        <v>58.155555555555559</v>
      </c>
      <c r="F8" s="3">
        <v>5.6</v>
      </c>
      <c r="G8" s="3">
        <v>0</v>
      </c>
      <c r="H8" s="3">
        <v>0.32777777777777778</v>
      </c>
      <c r="I8" s="3">
        <v>0</v>
      </c>
      <c r="J8" s="3">
        <v>0</v>
      </c>
      <c r="K8" s="3">
        <v>0</v>
      </c>
      <c r="L8" s="3">
        <v>5.2119999999999997</v>
      </c>
      <c r="M8" s="3">
        <v>5.6</v>
      </c>
      <c r="N8" s="3">
        <v>0</v>
      </c>
      <c r="O8" s="3">
        <f>SUM(Table2[[#This Row],[Qualified Social Work Staff Hours]:[Other Social Work Staff Hours]])/Table2[[#This Row],[MDS Census]]</f>
        <v>9.6293465800534953E-2</v>
      </c>
      <c r="P8" s="3">
        <v>5.0743333333333345</v>
      </c>
      <c r="Q8" s="3">
        <v>4.9007777777777779</v>
      </c>
      <c r="R8" s="3">
        <f>SUM(Table2[[#This Row],[Qualified Activities Professional Hours]:[Other Activities Professional Hours]])/Table2[[#This Row],[MDS Census]]</f>
        <v>0.1715246465418418</v>
      </c>
      <c r="S8" s="3">
        <v>2.6532222222222219</v>
      </c>
      <c r="T8" s="3">
        <v>8.2256666666666689</v>
      </c>
      <c r="U8" s="3">
        <v>0</v>
      </c>
      <c r="V8" s="3">
        <f>SUM(Table2[[#This Row],[Occupational Therapist Hours]:[OT Aide Hours]])/Table2[[#This Row],[MDS Census]]</f>
        <v>0.18706534199465039</v>
      </c>
      <c r="W8" s="3">
        <v>1.9358888888888888</v>
      </c>
      <c r="X8" s="3">
        <v>4.5332222222222232</v>
      </c>
      <c r="Y8" s="3">
        <v>0</v>
      </c>
      <c r="Z8" s="3">
        <f>SUM(Table2[[#This Row],[Physical Therapist (PT) Hours]:[PT Aide Hours]])/Table2[[#This Row],[MDS Census]]</f>
        <v>0.11123805884600689</v>
      </c>
      <c r="AA8" s="3">
        <v>0</v>
      </c>
      <c r="AB8" s="3">
        <v>0</v>
      </c>
      <c r="AC8" s="3">
        <v>0</v>
      </c>
      <c r="AD8" s="3">
        <v>0</v>
      </c>
      <c r="AE8" s="3">
        <v>0</v>
      </c>
      <c r="AF8" s="3">
        <v>0</v>
      </c>
      <c r="AG8" s="3">
        <v>0</v>
      </c>
      <c r="AH8" s="1" t="s">
        <v>6</v>
      </c>
      <c r="AI8" s="17">
        <v>4</v>
      </c>
      <c r="AJ8" s="1"/>
    </row>
    <row r="9" spans="1:36" x14ac:dyDescent="0.2">
      <c r="A9" s="1" t="s">
        <v>407</v>
      </c>
      <c r="B9" s="1" t="s">
        <v>418</v>
      </c>
      <c r="C9" s="1" t="s">
        <v>880</v>
      </c>
      <c r="D9" s="1" t="s">
        <v>1047</v>
      </c>
      <c r="E9" s="3">
        <v>64.888888888888886</v>
      </c>
      <c r="F9" s="3">
        <v>5.6</v>
      </c>
      <c r="G9" s="3">
        <v>0</v>
      </c>
      <c r="H9" s="3">
        <v>1.3333333333333333</v>
      </c>
      <c r="I9" s="3">
        <v>5.7503333333333346</v>
      </c>
      <c r="J9" s="3">
        <v>0</v>
      </c>
      <c r="K9" s="3">
        <v>0</v>
      </c>
      <c r="L9" s="3">
        <v>6.5222222222222221</v>
      </c>
      <c r="M9" s="3">
        <v>5.5361111111111114</v>
      </c>
      <c r="N9" s="3">
        <v>5.1861111111111109</v>
      </c>
      <c r="O9" s="3">
        <f>SUM(Table2[[#This Row],[Qualified Social Work Staff Hours]:[Other Social Work Staff Hours]])/Table2[[#This Row],[MDS Census]]</f>
        <v>0.16523972602739725</v>
      </c>
      <c r="P9" s="3">
        <v>5.0666666666666664</v>
      </c>
      <c r="Q9" s="3">
        <v>0</v>
      </c>
      <c r="R9" s="3">
        <f>SUM(Table2[[#This Row],[Qualified Activities Professional Hours]:[Other Activities Professional Hours]])/Table2[[#This Row],[MDS Census]]</f>
        <v>7.8082191780821916E-2</v>
      </c>
      <c r="S9" s="3">
        <v>6.8833333333333355</v>
      </c>
      <c r="T9" s="3">
        <v>8.0186666666666682</v>
      </c>
      <c r="U9" s="3">
        <v>0</v>
      </c>
      <c r="V9" s="3">
        <f>SUM(Table2[[#This Row],[Occupational Therapist Hours]:[OT Aide Hours]])/Table2[[#This Row],[MDS Census]]</f>
        <v>0.22965410958904117</v>
      </c>
      <c r="W9" s="3">
        <v>13.694222222222225</v>
      </c>
      <c r="X9" s="3">
        <v>9.3516666666666666</v>
      </c>
      <c r="Y9" s="3">
        <v>0</v>
      </c>
      <c r="Z9" s="3">
        <f>SUM(Table2[[#This Row],[Physical Therapist (PT) Hours]:[PT Aide Hours]])/Table2[[#This Row],[MDS Census]]</f>
        <v>0.35515924657534248</v>
      </c>
      <c r="AA9" s="3">
        <v>0</v>
      </c>
      <c r="AB9" s="3">
        <v>0</v>
      </c>
      <c r="AC9" s="3">
        <v>0</v>
      </c>
      <c r="AD9" s="3">
        <v>0</v>
      </c>
      <c r="AE9" s="3">
        <v>0</v>
      </c>
      <c r="AF9" s="3">
        <v>0</v>
      </c>
      <c r="AG9" s="3">
        <v>0</v>
      </c>
      <c r="AH9" s="1" t="s">
        <v>7</v>
      </c>
      <c r="AI9" s="17">
        <v>4</v>
      </c>
      <c r="AJ9" s="1"/>
    </row>
    <row r="10" spans="1:36" x14ac:dyDescent="0.2">
      <c r="A10" s="1" t="s">
        <v>407</v>
      </c>
      <c r="B10" s="1" t="s">
        <v>419</v>
      </c>
      <c r="C10" s="1" t="s">
        <v>889</v>
      </c>
      <c r="D10" s="1" t="s">
        <v>1048</v>
      </c>
      <c r="E10" s="3">
        <v>57.222222222222221</v>
      </c>
      <c r="F10" s="3">
        <v>5.6</v>
      </c>
      <c r="G10" s="3">
        <v>0.19722222222222222</v>
      </c>
      <c r="H10" s="3">
        <v>0</v>
      </c>
      <c r="I10" s="3">
        <v>0</v>
      </c>
      <c r="J10" s="3">
        <v>0</v>
      </c>
      <c r="K10" s="3">
        <v>0</v>
      </c>
      <c r="L10" s="3">
        <v>3.3684444444444446</v>
      </c>
      <c r="M10" s="3">
        <v>5.333333333333333</v>
      </c>
      <c r="N10" s="3">
        <v>0</v>
      </c>
      <c r="O10" s="3">
        <f>SUM(Table2[[#This Row],[Qualified Social Work Staff Hours]:[Other Social Work Staff Hours]])/Table2[[#This Row],[MDS Census]]</f>
        <v>9.3203883495145634E-2</v>
      </c>
      <c r="P10" s="3">
        <v>0</v>
      </c>
      <c r="Q10" s="3">
        <v>6.9060000000000006</v>
      </c>
      <c r="R10" s="3">
        <f>SUM(Table2[[#This Row],[Qualified Activities Professional Hours]:[Other Activities Professional Hours]])/Table2[[#This Row],[MDS Census]]</f>
        <v>0.12068737864077671</v>
      </c>
      <c r="S10" s="3">
        <v>1.8425555555555557</v>
      </c>
      <c r="T10" s="3">
        <v>7.1310000000000011</v>
      </c>
      <c r="U10" s="3">
        <v>0</v>
      </c>
      <c r="V10" s="3">
        <f>SUM(Table2[[#This Row],[Occupational Therapist Hours]:[OT Aide Hours]])/Table2[[#This Row],[MDS Census]]</f>
        <v>0.15681941747572817</v>
      </c>
      <c r="W10" s="3">
        <v>2.0542222222222226</v>
      </c>
      <c r="X10" s="3">
        <v>4.8206666666666678</v>
      </c>
      <c r="Y10" s="3">
        <v>0</v>
      </c>
      <c r="Z10" s="3">
        <f>SUM(Table2[[#This Row],[Physical Therapist (PT) Hours]:[PT Aide Hours]])/Table2[[#This Row],[MDS Census]]</f>
        <v>0.12014368932038837</v>
      </c>
      <c r="AA10" s="3">
        <v>0</v>
      </c>
      <c r="AB10" s="3">
        <v>0</v>
      </c>
      <c r="AC10" s="3">
        <v>0</v>
      </c>
      <c r="AD10" s="3">
        <v>0</v>
      </c>
      <c r="AE10" s="3">
        <v>0</v>
      </c>
      <c r="AF10" s="3">
        <v>0</v>
      </c>
      <c r="AG10" s="3">
        <v>0</v>
      </c>
      <c r="AH10" s="1" t="s">
        <v>8</v>
      </c>
      <c r="AI10" s="17">
        <v>4</v>
      </c>
      <c r="AJ10" s="1"/>
    </row>
    <row r="11" spans="1:36" x14ac:dyDescent="0.2">
      <c r="A11" s="1" t="s">
        <v>407</v>
      </c>
      <c r="B11" s="1" t="s">
        <v>420</v>
      </c>
      <c r="C11" s="1" t="s">
        <v>861</v>
      </c>
      <c r="D11" s="1" t="s">
        <v>1049</v>
      </c>
      <c r="E11" s="3">
        <v>70.711111111111109</v>
      </c>
      <c r="F11" s="3">
        <v>5.8666666666666663</v>
      </c>
      <c r="G11" s="3">
        <v>0.1111111111111111</v>
      </c>
      <c r="H11" s="3">
        <v>0.44444444444444442</v>
      </c>
      <c r="I11" s="3">
        <v>0</v>
      </c>
      <c r="J11" s="3">
        <v>0</v>
      </c>
      <c r="K11" s="3">
        <v>0</v>
      </c>
      <c r="L11" s="3">
        <v>2.7774444444444439</v>
      </c>
      <c r="M11" s="3">
        <v>5.8002222222222191</v>
      </c>
      <c r="N11" s="3">
        <v>0</v>
      </c>
      <c r="O11" s="3">
        <f>SUM(Table2[[#This Row],[Qualified Social Work Staff Hours]:[Other Social Work Staff Hours]])/Table2[[#This Row],[MDS Census]]</f>
        <v>8.202702702702698E-2</v>
      </c>
      <c r="P11" s="3">
        <v>5.4586666666666668</v>
      </c>
      <c r="Q11" s="3">
        <v>0</v>
      </c>
      <c r="R11" s="3">
        <f>SUM(Table2[[#This Row],[Qualified Activities Professional Hours]:[Other Activities Professional Hours]])/Table2[[#This Row],[MDS Census]]</f>
        <v>7.7196731615336273E-2</v>
      </c>
      <c r="S11" s="3">
        <v>2.1415555555555552</v>
      </c>
      <c r="T11" s="3">
        <v>10.294111111111111</v>
      </c>
      <c r="U11" s="3">
        <v>0</v>
      </c>
      <c r="V11" s="3">
        <f>SUM(Table2[[#This Row],[Occupational Therapist Hours]:[OT Aide Hours]])/Table2[[#This Row],[MDS Census]]</f>
        <v>0.17586580766813326</v>
      </c>
      <c r="W11" s="3">
        <v>3.7677777777777779</v>
      </c>
      <c r="X11" s="3">
        <v>8.6970000000000027</v>
      </c>
      <c r="Y11" s="3">
        <v>0</v>
      </c>
      <c r="Z11" s="3">
        <f>SUM(Table2[[#This Row],[Physical Therapist (PT) Hours]:[PT Aide Hours]])/Table2[[#This Row],[MDS Census]]</f>
        <v>0.17627749842866125</v>
      </c>
      <c r="AA11" s="3">
        <v>0</v>
      </c>
      <c r="AB11" s="3">
        <v>0</v>
      </c>
      <c r="AC11" s="3">
        <v>0</v>
      </c>
      <c r="AD11" s="3">
        <v>0</v>
      </c>
      <c r="AE11" s="3">
        <v>0</v>
      </c>
      <c r="AF11" s="3">
        <v>0</v>
      </c>
      <c r="AG11" s="3">
        <v>0</v>
      </c>
      <c r="AH11" s="1" t="s">
        <v>9</v>
      </c>
      <c r="AI11" s="17">
        <v>4</v>
      </c>
      <c r="AJ11" s="1"/>
    </row>
    <row r="12" spans="1:36" x14ac:dyDescent="0.2">
      <c r="A12" s="1" t="s">
        <v>407</v>
      </c>
      <c r="B12" s="1" t="s">
        <v>421</v>
      </c>
      <c r="C12" s="1" t="s">
        <v>873</v>
      </c>
      <c r="D12" s="1" t="s">
        <v>1046</v>
      </c>
      <c r="E12" s="3">
        <v>104.16666666666667</v>
      </c>
      <c r="F12" s="3">
        <v>5.333333333333333</v>
      </c>
      <c r="G12" s="3">
        <v>0</v>
      </c>
      <c r="H12" s="3">
        <v>0</v>
      </c>
      <c r="I12" s="3">
        <v>1.7</v>
      </c>
      <c r="J12" s="3">
        <v>0</v>
      </c>
      <c r="K12" s="3">
        <v>0</v>
      </c>
      <c r="L12" s="3">
        <v>5.7727777777777787</v>
      </c>
      <c r="M12" s="3">
        <v>5.5546666666666669</v>
      </c>
      <c r="N12" s="3">
        <v>5.5111111111111111</v>
      </c>
      <c r="O12" s="3">
        <f>SUM(Table2[[#This Row],[Qualified Social Work Staff Hours]:[Other Social Work Staff Hours]])/Table2[[#This Row],[MDS Census]]</f>
        <v>0.10623146666666668</v>
      </c>
      <c r="P12" s="3">
        <v>4.8936666666666664</v>
      </c>
      <c r="Q12" s="3">
        <v>5.4749999999999996</v>
      </c>
      <c r="R12" s="3">
        <f>SUM(Table2[[#This Row],[Qualified Activities Professional Hours]:[Other Activities Professional Hours]])/Table2[[#This Row],[MDS Census]]</f>
        <v>9.9539199999999994E-2</v>
      </c>
      <c r="S12" s="3">
        <v>4.9532222222222222</v>
      </c>
      <c r="T12" s="3">
        <v>4.7223333333333333</v>
      </c>
      <c r="U12" s="3">
        <v>0</v>
      </c>
      <c r="V12" s="3">
        <f>SUM(Table2[[#This Row],[Occupational Therapist Hours]:[OT Aide Hours]])/Table2[[#This Row],[MDS Census]]</f>
        <v>9.288533333333332E-2</v>
      </c>
      <c r="W12" s="3">
        <v>0.504</v>
      </c>
      <c r="X12" s="3">
        <v>7.7241111111111103</v>
      </c>
      <c r="Y12" s="3">
        <v>0</v>
      </c>
      <c r="Z12" s="3">
        <f>SUM(Table2[[#This Row],[Physical Therapist (PT) Hours]:[PT Aide Hours]])/Table2[[#This Row],[MDS Census]]</f>
        <v>7.8989866666666644E-2</v>
      </c>
      <c r="AA12" s="3">
        <v>0</v>
      </c>
      <c r="AB12" s="3">
        <v>0</v>
      </c>
      <c r="AC12" s="3">
        <v>0</v>
      </c>
      <c r="AD12" s="3">
        <v>0</v>
      </c>
      <c r="AE12" s="3">
        <v>0</v>
      </c>
      <c r="AF12" s="3">
        <v>2.5000000000000001E-2</v>
      </c>
      <c r="AG12" s="3">
        <v>0</v>
      </c>
      <c r="AH12" s="1" t="s">
        <v>10</v>
      </c>
      <c r="AI12" s="17">
        <v>4</v>
      </c>
      <c r="AJ12" s="1"/>
    </row>
    <row r="13" spans="1:36" x14ac:dyDescent="0.2">
      <c r="A13" s="1" t="s">
        <v>407</v>
      </c>
      <c r="B13" s="1" t="s">
        <v>422</v>
      </c>
      <c r="C13" s="1" t="s">
        <v>824</v>
      </c>
      <c r="D13" s="1" t="s">
        <v>1045</v>
      </c>
      <c r="E13" s="3">
        <v>58.511111111111113</v>
      </c>
      <c r="F13" s="3">
        <v>5.6888888888888891</v>
      </c>
      <c r="G13" s="3">
        <v>0.23922222222222222</v>
      </c>
      <c r="H13" s="3">
        <v>0</v>
      </c>
      <c r="I13" s="3">
        <v>0</v>
      </c>
      <c r="J13" s="3">
        <v>0</v>
      </c>
      <c r="K13" s="3">
        <v>0</v>
      </c>
      <c r="L13" s="3">
        <v>1.8438888888888885</v>
      </c>
      <c r="M13" s="3">
        <v>5.4222222222222225</v>
      </c>
      <c r="N13" s="3">
        <v>0</v>
      </c>
      <c r="O13" s="3">
        <f>SUM(Table2[[#This Row],[Qualified Social Work Staff Hours]:[Other Social Work Staff Hours]])/Table2[[#This Row],[MDS Census]]</f>
        <v>9.2669958222559815E-2</v>
      </c>
      <c r="P13" s="3">
        <v>0</v>
      </c>
      <c r="Q13" s="3">
        <v>3.2279999999999998</v>
      </c>
      <c r="R13" s="3">
        <f>SUM(Table2[[#This Row],[Qualified Activities Professional Hours]:[Other Activities Professional Hours]])/Table2[[#This Row],[MDS Census]]</f>
        <v>5.5169008735282944E-2</v>
      </c>
      <c r="S13" s="3">
        <v>1.5901111111111104</v>
      </c>
      <c r="T13" s="3">
        <v>6.0293333333333328</v>
      </c>
      <c r="U13" s="3">
        <v>0</v>
      </c>
      <c r="V13" s="3">
        <f>SUM(Table2[[#This Row],[Occupational Therapist Hours]:[OT Aide Hours]])/Table2[[#This Row],[MDS Census]]</f>
        <v>0.13022218002278768</v>
      </c>
      <c r="W13" s="3">
        <v>1.9917777777777781</v>
      </c>
      <c r="X13" s="3">
        <v>4.1437777777777773</v>
      </c>
      <c r="Y13" s="3">
        <v>0</v>
      </c>
      <c r="Z13" s="3">
        <f>SUM(Table2[[#This Row],[Physical Therapist (PT) Hours]:[PT Aide Hours]])/Table2[[#This Row],[MDS Census]]</f>
        <v>0.10486137485757691</v>
      </c>
      <c r="AA13" s="3">
        <v>0</v>
      </c>
      <c r="AB13" s="3">
        <v>4.7654444444444453</v>
      </c>
      <c r="AC13" s="3">
        <v>0</v>
      </c>
      <c r="AD13" s="3">
        <v>0</v>
      </c>
      <c r="AE13" s="3">
        <v>0</v>
      </c>
      <c r="AF13" s="3">
        <v>0</v>
      </c>
      <c r="AG13" s="3">
        <v>0</v>
      </c>
      <c r="AH13" s="1" t="s">
        <v>11</v>
      </c>
      <c r="AI13" s="17">
        <v>4</v>
      </c>
      <c r="AJ13" s="1"/>
    </row>
    <row r="14" spans="1:36" x14ac:dyDescent="0.2">
      <c r="A14" s="1" t="s">
        <v>407</v>
      </c>
      <c r="B14" s="1" t="s">
        <v>423</v>
      </c>
      <c r="C14" s="1" t="s">
        <v>890</v>
      </c>
      <c r="D14" s="1" t="s">
        <v>1016</v>
      </c>
      <c r="E14" s="3">
        <v>74.155555555555551</v>
      </c>
      <c r="F14" s="3">
        <v>4.8888888888888893</v>
      </c>
      <c r="G14" s="3">
        <v>1.6</v>
      </c>
      <c r="H14" s="3">
        <v>0.49722222222222223</v>
      </c>
      <c r="I14" s="3">
        <v>2.8277777777777779</v>
      </c>
      <c r="J14" s="3">
        <v>0</v>
      </c>
      <c r="K14" s="3">
        <v>0</v>
      </c>
      <c r="L14" s="3">
        <v>4.9028888888888895</v>
      </c>
      <c r="M14" s="3">
        <v>5.0305555555555559</v>
      </c>
      <c r="N14" s="3">
        <v>0</v>
      </c>
      <c r="O14" s="3">
        <f>SUM(Table2[[#This Row],[Qualified Social Work Staff Hours]:[Other Social Work Staff Hours]])/Table2[[#This Row],[MDS Census]]</f>
        <v>6.7837878333832799E-2</v>
      </c>
      <c r="P14" s="3">
        <v>8.7888888888888896</v>
      </c>
      <c r="Q14" s="3">
        <v>4.572222222222222</v>
      </c>
      <c r="R14" s="3">
        <f>SUM(Table2[[#This Row],[Qualified Activities Professional Hours]:[Other Activities Professional Hours]])/Table2[[#This Row],[MDS Census]]</f>
        <v>0.18017680551393467</v>
      </c>
      <c r="S14" s="3">
        <v>5.7655555555555553</v>
      </c>
      <c r="T14" s="3">
        <v>5.262444444444446</v>
      </c>
      <c r="U14" s="3">
        <v>0</v>
      </c>
      <c r="V14" s="3">
        <f>SUM(Table2[[#This Row],[Occupational Therapist Hours]:[OT Aide Hours]])/Table2[[#This Row],[MDS Census]]</f>
        <v>0.14871441414444114</v>
      </c>
      <c r="W14" s="3">
        <v>8.6410000000000036</v>
      </c>
      <c r="X14" s="3">
        <v>0.6681111111111111</v>
      </c>
      <c r="Y14" s="3">
        <v>0</v>
      </c>
      <c r="Z14" s="3">
        <f>SUM(Table2[[#This Row],[Physical Therapist (PT) Hours]:[PT Aide Hours]])/Table2[[#This Row],[MDS Census]]</f>
        <v>0.12553491159724309</v>
      </c>
      <c r="AA14" s="3">
        <v>0</v>
      </c>
      <c r="AB14" s="3">
        <v>0</v>
      </c>
      <c r="AC14" s="3">
        <v>0</v>
      </c>
      <c r="AD14" s="3">
        <v>0</v>
      </c>
      <c r="AE14" s="3">
        <v>0</v>
      </c>
      <c r="AF14" s="3">
        <v>0</v>
      </c>
      <c r="AG14" s="3">
        <v>0</v>
      </c>
      <c r="AH14" s="1" t="s">
        <v>12</v>
      </c>
      <c r="AI14" s="17">
        <v>4</v>
      </c>
      <c r="AJ14" s="1"/>
    </row>
    <row r="15" spans="1:36" x14ac:dyDescent="0.2">
      <c r="A15" s="1" t="s">
        <v>407</v>
      </c>
      <c r="B15" s="1" t="s">
        <v>424</v>
      </c>
      <c r="C15" s="1" t="s">
        <v>891</v>
      </c>
      <c r="D15" s="1" t="s">
        <v>1045</v>
      </c>
      <c r="E15" s="3">
        <v>78.12222222222222</v>
      </c>
      <c r="F15" s="3">
        <v>5.6888888888888891</v>
      </c>
      <c r="G15" s="3">
        <v>0.8666666666666667</v>
      </c>
      <c r="H15" s="3">
        <v>0.53333333333333333</v>
      </c>
      <c r="I15" s="3">
        <v>2.2222222222222223</v>
      </c>
      <c r="J15" s="3">
        <v>0</v>
      </c>
      <c r="K15" s="3">
        <v>0</v>
      </c>
      <c r="L15" s="3">
        <v>2.8652222222222217</v>
      </c>
      <c r="M15" s="3">
        <v>5.6</v>
      </c>
      <c r="N15" s="3">
        <v>5.2444444444444445</v>
      </c>
      <c r="O15" s="3">
        <f>SUM(Table2[[#This Row],[Qualified Social Work Staff Hours]:[Other Social Work Staff Hours]])/Table2[[#This Row],[MDS Census]]</f>
        <v>0.13881382449153748</v>
      </c>
      <c r="P15" s="3">
        <v>5.0194444444444448</v>
      </c>
      <c r="Q15" s="3">
        <v>2.2583333333333333</v>
      </c>
      <c r="R15" s="3">
        <f>SUM(Table2[[#This Row],[Qualified Activities Professional Hours]:[Other Activities Professional Hours]])/Table2[[#This Row],[MDS Census]]</f>
        <v>9.3158867870857642E-2</v>
      </c>
      <c r="S15" s="3">
        <v>3.9379999999999997</v>
      </c>
      <c r="T15" s="3">
        <v>4.171333333333334</v>
      </c>
      <c r="U15" s="3">
        <v>0</v>
      </c>
      <c r="V15" s="3">
        <f>SUM(Table2[[#This Row],[Occupational Therapist Hours]:[OT Aide Hours]])/Table2[[#This Row],[MDS Census]]</f>
        <v>0.10380315744559808</v>
      </c>
      <c r="W15" s="3">
        <v>9.0737777777777797</v>
      </c>
      <c r="X15" s="3">
        <v>4.6278888888888892</v>
      </c>
      <c r="Y15" s="3">
        <v>0</v>
      </c>
      <c r="Z15" s="3">
        <f>SUM(Table2[[#This Row],[Physical Therapist (PT) Hours]:[PT Aide Hours]])/Table2[[#This Row],[MDS Census]]</f>
        <v>0.17538756933579863</v>
      </c>
      <c r="AA15" s="3">
        <v>0</v>
      </c>
      <c r="AB15" s="3">
        <v>0</v>
      </c>
      <c r="AC15" s="3">
        <v>0</v>
      </c>
      <c r="AD15" s="3">
        <v>0</v>
      </c>
      <c r="AE15" s="3">
        <v>0</v>
      </c>
      <c r="AF15" s="3">
        <v>0</v>
      </c>
      <c r="AG15" s="3">
        <v>0</v>
      </c>
      <c r="AH15" s="1" t="s">
        <v>13</v>
      </c>
      <c r="AI15" s="17">
        <v>4</v>
      </c>
      <c r="AJ15" s="1"/>
    </row>
    <row r="16" spans="1:36" x14ac:dyDescent="0.2">
      <c r="A16" s="1" t="s">
        <v>407</v>
      </c>
      <c r="B16" s="1" t="s">
        <v>425</v>
      </c>
      <c r="C16" s="1" t="s">
        <v>883</v>
      </c>
      <c r="D16" s="1" t="s">
        <v>1046</v>
      </c>
      <c r="E16" s="3">
        <v>116.68888888888888</v>
      </c>
      <c r="F16" s="3">
        <v>5.2744444444444447</v>
      </c>
      <c r="G16" s="3">
        <v>0</v>
      </c>
      <c r="H16" s="3">
        <v>0</v>
      </c>
      <c r="I16" s="3">
        <v>0</v>
      </c>
      <c r="J16" s="3">
        <v>0</v>
      </c>
      <c r="K16" s="3">
        <v>0</v>
      </c>
      <c r="L16" s="3">
        <v>10.610888888888891</v>
      </c>
      <c r="M16" s="3">
        <v>0</v>
      </c>
      <c r="N16" s="3">
        <v>10.592222222222222</v>
      </c>
      <c r="O16" s="3">
        <f>SUM(Table2[[#This Row],[Qualified Social Work Staff Hours]:[Other Social Work Staff Hours]])/Table2[[#This Row],[MDS Census]]</f>
        <v>9.0773186059798144E-2</v>
      </c>
      <c r="P16" s="3">
        <v>5.2555555555555564</v>
      </c>
      <c r="Q16" s="3">
        <v>5.3455555555555572</v>
      </c>
      <c r="R16" s="3">
        <f>SUM(Table2[[#This Row],[Qualified Activities Professional Hours]:[Other Activities Professional Hours]])/Table2[[#This Row],[MDS Census]]</f>
        <v>9.0849362026280731E-2</v>
      </c>
      <c r="S16" s="3">
        <v>14.832555555555558</v>
      </c>
      <c r="T16" s="3">
        <v>9.7303333333333342</v>
      </c>
      <c r="U16" s="3">
        <v>0</v>
      </c>
      <c r="V16" s="3">
        <f>SUM(Table2[[#This Row],[Occupational Therapist Hours]:[OT Aide Hours]])/Table2[[#This Row],[MDS Census]]</f>
        <v>0.21049895258046092</v>
      </c>
      <c r="W16" s="3">
        <v>11.185888888888892</v>
      </c>
      <c r="X16" s="3">
        <v>9.4131111111111103</v>
      </c>
      <c r="Y16" s="3">
        <v>4.9488888888888889</v>
      </c>
      <c r="Z16" s="3">
        <f>SUM(Table2[[#This Row],[Physical Therapist (PT) Hours]:[PT Aide Hours]])/Table2[[#This Row],[MDS Census]]</f>
        <v>0.21894020186631122</v>
      </c>
      <c r="AA16" s="3">
        <v>0</v>
      </c>
      <c r="AB16" s="3">
        <v>0</v>
      </c>
      <c r="AC16" s="3">
        <v>0</v>
      </c>
      <c r="AD16" s="3">
        <v>0</v>
      </c>
      <c r="AE16" s="3">
        <v>0</v>
      </c>
      <c r="AF16" s="3">
        <v>0</v>
      </c>
      <c r="AG16" s="3">
        <v>0</v>
      </c>
      <c r="AH16" s="1" t="s">
        <v>14</v>
      </c>
      <c r="AI16" s="17">
        <v>4</v>
      </c>
      <c r="AJ16" s="1"/>
    </row>
    <row r="17" spans="1:36" x14ac:dyDescent="0.2">
      <c r="A17" s="1" t="s">
        <v>407</v>
      </c>
      <c r="B17" s="1" t="s">
        <v>426</v>
      </c>
      <c r="C17" s="1" t="s">
        <v>892</v>
      </c>
      <c r="D17" s="1" t="s">
        <v>1050</v>
      </c>
      <c r="E17" s="3">
        <v>116.05555555555556</v>
      </c>
      <c r="F17" s="3">
        <v>5.95</v>
      </c>
      <c r="G17" s="3">
        <v>0.78333333333333333</v>
      </c>
      <c r="H17" s="3">
        <v>1.2333333333333334</v>
      </c>
      <c r="I17" s="3">
        <v>2.4</v>
      </c>
      <c r="J17" s="3">
        <v>0</v>
      </c>
      <c r="K17" s="3">
        <v>0</v>
      </c>
      <c r="L17" s="3">
        <v>10.259555555555558</v>
      </c>
      <c r="M17" s="3">
        <v>5.3833333333333337</v>
      </c>
      <c r="N17" s="3">
        <v>0</v>
      </c>
      <c r="O17" s="3">
        <f>SUM(Table2[[#This Row],[Qualified Social Work Staff Hours]:[Other Social Work Staff Hours]])/Table2[[#This Row],[MDS Census]]</f>
        <v>4.638583054092868E-2</v>
      </c>
      <c r="P17" s="3">
        <v>5.4777777777777779</v>
      </c>
      <c r="Q17" s="3">
        <v>15.872555555555557</v>
      </c>
      <c r="R17" s="3">
        <f>SUM(Table2[[#This Row],[Qualified Activities Professional Hours]:[Other Activities Professional Hours]])/Table2[[#This Row],[MDS Census]]</f>
        <v>0.18396649114408808</v>
      </c>
      <c r="S17" s="3">
        <v>8.9413333333333309</v>
      </c>
      <c r="T17" s="3">
        <v>32.602111111111107</v>
      </c>
      <c r="U17" s="3">
        <v>0</v>
      </c>
      <c r="V17" s="3">
        <f>SUM(Table2[[#This Row],[Occupational Therapist Hours]:[OT Aide Hours]])/Table2[[#This Row],[MDS Census]]</f>
        <v>0.35796170416467205</v>
      </c>
      <c r="W17" s="3">
        <v>9.7531111111111137</v>
      </c>
      <c r="X17" s="3">
        <v>49.119666666666653</v>
      </c>
      <c r="Y17" s="3">
        <v>3.5641111111111123</v>
      </c>
      <c r="Z17" s="3">
        <f>SUM(Table2[[#This Row],[Physical Therapist (PT) Hours]:[PT Aide Hours]])/Table2[[#This Row],[MDS Census]]</f>
        <v>0.53799138343705111</v>
      </c>
      <c r="AA17" s="3">
        <v>0</v>
      </c>
      <c r="AB17" s="3">
        <v>0</v>
      </c>
      <c r="AC17" s="3">
        <v>0</v>
      </c>
      <c r="AD17" s="3">
        <v>0</v>
      </c>
      <c r="AE17" s="3">
        <v>0</v>
      </c>
      <c r="AF17" s="3">
        <v>0</v>
      </c>
      <c r="AG17" s="3">
        <v>0</v>
      </c>
      <c r="AH17" s="1" t="s">
        <v>15</v>
      </c>
      <c r="AI17" s="17">
        <v>4</v>
      </c>
      <c r="AJ17" s="1"/>
    </row>
    <row r="18" spans="1:36" x14ac:dyDescent="0.2">
      <c r="A18" s="1" t="s">
        <v>407</v>
      </c>
      <c r="B18" s="1" t="s">
        <v>427</v>
      </c>
      <c r="C18" s="1" t="s">
        <v>893</v>
      </c>
      <c r="D18" s="1" t="s">
        <v>1033</v>
      </c>
      <c r="E18" s="3">
        <v>70.833333333333329</v>
      </c>
      <c r="F18" s="3">
        <v>5.9788888888888891</v>
      </c>
      <c r="G18" s="3">
        <v>0</v>
      </c>
      <c r="H18" s="3">
        <v>0</v>
      </c>
      <c r="I18" s="3">
        <v>0</v>
      </c>
      <c r="J18" s="3">
        <v>0</v>
      </c>
      <c r="K18" s="3">
        <v>0</v>
      </c>
      <c r="L18" s="3">
        <v>3.5287777777777793</v>
      </c>
      <c r="M18" s="3">
        <v>0</v>
      </c>
      <c r="N18" s="3">
        <v>11.326666666666666</v>
      </c>
      <c r="O18" s="3">
        <f>SUM(Table2[[#This Row],[Qualified Social Work Staff Hours]:[Other Social Work Staff Hours]])/Table2[[#This Row],[MDS Census]]</f>
        <v>0.15990588235294118</v>
      </c>
      <c r="P18" s="3">
        <v>4.1777777777777789</v>
      </c>
      <c r="Q18" s="3">
        <v>0</v>
      </c>
      <c r="R18" s="3">
        <f>SUM(Table2[[#This Row],[Qualified Activities Professional Hours]:[Other Activities Professional Hours]])/Table2[[#This Row],[MDS Census]]</f>
        <v>5.8980392156862765E-2</v>
      </c>
      <c r="S18" s="3">
        <v>12.18866666666667</v>
      </c>
      <c r="T18" s="3">
        <v>5.3997777777777785</v>
      </c>
      <c r="U18" s="3">
        <v>0</v>
      </c>
      <c r="V18" s="3">
        <f>SUM(Table2[[#This Row],[Occupational Therapist Hours]:[OT Aide Hours]])/Table2[[#This Row],[MDS Census]]</f>
        <v>0.24830745098039222</v>
      </c>
      <c r="W18" s="3">
        <v>8.7684444444444463</v>
      </c>
      <c r="X18" s="3">
        <v>10.06688888888889</v>
      </c>
      <c r="Y18" s="3">
        <v>4.8598888888888903</v>
      </c>
      <c r="Z18" s="3">
        <f>SUM(Table2[[#This Row],[Physical Therapist (PT) Hours]:[PT Aide Hours]])/Table2[[#This Row],[MDS Census]]</f>
        <v>0.33452078431372556</v>
      </c>
      <c r="AA18" s="3">
        <v>0</v>
      </c>
      <c r="AB18" s="3">
        <v>0</v>
      </c>
      <c r="AC18" s="3">
        <v>0</v>
      </c>
      <c r="AD18" s="3">
        <v>0</v>
      </c>
      <c r="AE18" s="3">
        <v>0</v>
      </c>
      <c r="AF18" s="3">
        <v>0</v>
      </c>
      <c r="AG18" s="3">
        <v>0</v>
      </c>
      <c r="AH18" s="1" t="s">
        <v>16</v>
      </c>
      <c r="AI18" s="17">
        <v>4</v>
      </c>
      <c r="AJ18" s="1"/>
    </row>
    <row r="19" spans="1:36" x14ac:dyDescent="0.2">
      <c r="A19" s="1" t="s">
        <v>407</v>
      </c>
      <c r="B19" s="1" t="s">
        <v>428</v>
      </c>
      <c r="C19" s="1" t="s">
        <v>894</v>
      </c>
      <c r="D19" s="1" t="s">
        <v>1051</v>
      </c>
      <c r="E19" s="3">
        <v>52.166666666666664</v>
      </c>
      <c r="F19" s="3">
        <v>4.8</v>
      </c>
      <c r="G19" s="3">
        <v>0.48888888888888887</v>
      </c>
      <c r="H19" s="3">
        <v>0.48588888888888876</v>
      </c>
      <c r="I19" s="3">
        <v>5.4222222222222225</v>
      </c>
      <c r="J19" s="3">
        <v>0</v>
      </c>
      <c r="K19" s="3">
        <v>0</v>
      </c>
      <c r="L19" s="3">
        <v>3.7101111111111114</v>
      </c>
      <c r="M19" s="3">
        <v>5.1555555555555559</v>
      </c>
      <c r="N19" s="3">
        <v>0</v>
      </c>
      <c r="O19" s="3">
        <f>SUM(Table2[[#This Row],[Qualified Social Work Staff Hours]:[Other Social Work Staff Hours]])/Table2[[#This Row],[MDS Census]]</f>
        <v>9.8828541001064973E-2</v>
      </c>
      <c r="P19" s="3">
        <v>0</v>
      </c>
      <c r="Q19" s="3">
        <v>2.0790000000000002</v>
      </c>
      <c r="R19" s="3">
        <f>SUM(Table2[[#This Row],[Qualified Activities Professional Hours]:[Other Activities Professional Hours]])/Table2[[#This Row],[MDS Census]]</f>
        <v>3.985303514376997E-2</v>
      </c>
      <c r="S19" s="3">
        <v>7.493555555555556</v>
      </c>
      <c r="T19" s="3">
        <v>8.1599999999999984</v>
      </c>
      <c r="U19" s="3">
        <v>0</v>
      </c>
      <c r="V19" s="3">
        <f>SUM(Table2[[#This Row],[Occupational Therapist Hours]:[OT Aide Hours]])/Table2[[#This Row],[MDS Census]]</f>
        <v>0.30006815761448347</v>
      </c>
      <c r="W19" s="3">
        <v>4.4348888888888869</v>
      </c>
      <c r="X19" s="3">
        <v>7.9104444444444439</v>
      </c>
      <c r="Y19" s="3">
        <v>4.8030000000000008</v>
      </c>
      <c r="Z19" s="3">
        <f>SUM(Table2[[#This Row],[Physical Therapist (PT) Hours]:[PT Aide Hours]])/Table2[[#This Row],[MDS Census]]</f>
        <v>0.32872204472843453</v>
      </c>
      <c r="AA19" s="3">
        <v>0</v>
      </c>
      <c r="AB19" s="3">
        <v>0</v>
      </c>
      <c r="AC19" s="3">
        <v>0</v>
      </c>
      <c r="AD19" s="3">
        <v>0</v>
      </c>
      <c r="AE19" s="3">
        <v>0</v>
      </c>
      <c r="AF19" s="3">
        <v>0</v>
      </c>
      <c r="AG19" s="3">
        <v>0</v>
      </c>
      <c r="AH19" s="1" t="s">
        <v>17</v>
      </c>
      <c r="AI19" s="17">
        <v>4</v>
      </c>
      <c r="AJ19" s="1"/>
    </row>
    <row r="20" spans="1:36" x14ac:dyDescent="0.2">
      <c r="A20" s="1" t="s">
        <v>407</v>
      </c>
      <c r="B20" s="1" t="s">
        <v>429</v>
      </c>
      <c r="C20" s="1" t="s">
        <v>895</v>
      </c>
      <c r="D20" s="1" t="s">
        <v>1052</v>
      </c>
      <c r="E20" s="3">
        <v>70.2</v>
      </c>
      <c r="F20" s="3">
        <v>5.6466666666666656</v>
      </c>
      <c r="G20" s="3">
        <v>1.0666666666666667</v>
      </c>
      <c r="H20" s="3">
        <v>0.30555555555555558</v>
      </c>
      <c r="I20" s="3">
        <v>0</v>
      </c>
      <c r="J20" s="3">
        <v>0</v>
      </c>
      <c r="K20" s="3">
        <v>4</v>
      </c>
      <c r="L20" s="3">
        <v>3.1256666666666675</v>
      </c>
      <c r="M20" s="3">
        <v>0</v>
      </c>
      <c r="N20" s="3">
        <v>6.1255555555555548</v>
      </c>
      <c r="O20" s="3">
        <f>SUM(Table2[[#This Row],[Qualified Social Work Staff Hours]:[Other Social Work Staff Hours]])/Table2[[#This Row],[MDS Census]]</f>
        <v>8.725862614751502E-2</v>
      </c>
      <c r="P20" s="3">
        <v>6.4222222222222225</v>
      </c>
      <c r="Q20" s="3">
        <v>10.186666666666666</v>
      </c>
      <c r="R20" s="3">
        <f>SUM(Table2[[#This Row],[Qualified Activities Professional Hours]:[Other Activities Professional Hours]])/Table2[[#This Row],[MDS Census]]</f>
        <v>0.23659385881608103</v>
      </c>
      <c r="S20" s="3">
        <v>10.64488888888889</v>
      </c>
      <c r="T20" s="3">
        <v>5.4236666666666657</v>
      </c>
      <c r="U20" s="3">
        <v>0</v>
      </c>
      <c r="V20" s="3">
        <f>SUM(Table2[[#This Row],[Occupational Therapist Hours]:[OT Aide Hours]])/Table2[[#This Row],[MDS Census]]</f>
        <v>0.22889680278569166</v>
      </c>
      <c r="W20" s="3">
        <v>5.8401111111111126</v>
      </c>
      <c r="X20" s="3">
        <v>9.610888888888887</v>
      </c>
      <c r="Y20" s="3">
        <v>0</v>
      </c>
      <c r="Z20" s="3">
        <f>SUM(Table2[[#This Row],[Physical Therapist (PT) Hours]:[PT Aide Hours]])/Table2[[#This Row],[MDS Census]]</f>
        <v>0.2200997150997151</v>
      </c>
      <c r="AA20" s="3">
        <v>0</v>
      </c>
      <c r="AB20" s="3">
        <v>0</v>
      </c>
      <c r="AC20" s="3">
        <v>0</v>
      </c>
      <c r="AD20" s="3">
        <v>0</v>
      </c>
      <c r="AE20" s="3">
        <v>0</v>
      </c>
      <c r="AF20" s="3">
        <v>0.43333333333333335</v>
      </c>
      <c r="AG20" s="3">
        <v>0</v>
      </c>
      <c r="AH20" s="1" t="s">
        <v>18</v>
      </c>
      <c r="AI20" s="17">
        <v>4</v>
      </c>
      <c r="AJ20" s="1"/>
    </row>
    <row r="21" spans="1:36" x14ac:dyDescent="0.2">
      <c r="A21" s="1" t="s">
        <v>407</v>
      </c>
      <c r="B21" s="1" t="s">
        <v>430</v>
      </c>
      <c r="C21" s="1" t="s">
        <v>896</v>
      </c>
      <c r="D21" s="1" t="s">
        <v>1048</v>
      </c>
      <c r="E21" s="3">
        <v>85.222222222222229</v>
      </c>
      <c r="F21" s="3">
        <v>5.7099999999999911</v>
      </c>
      <c r="G21" s="3">
        <v>0.42222222222222222</v>
      </c>
      <c r="H21" s="3">
        <v>0.41211111111111115</v>
      </c>
      <c r="I21" s="3">
        <v>1.1944444444444444</v>
      </c>
      <c r="J21" s="3">
        <v>0</v>
      </c>
      <c r="K21" s="3">
        <v>0</v>
      </c>
      <c r="L21" s="3">
        <v>5.4361111111111109</v>
      </c>
      <c r="M21" s="3">
        <v>0</v>
      </c>
      <c r="N21" s="3">
        <v>17.130000000000035</v>
      </c>
      <c r="O21" s="3">
        <f>SUM(Table2[[#This Row],[Qualified Social Work Staff Hours]:[Other Social Work Staff Hours]])/Table2[[#This Row],[MDS Census]]</f>
        <v>0.20100391134289478</v>
      </c>
      <c r="P21" s="3">
        <v>0</v>
      </c>
      <c r="Q21" s="3">
        <v>5.429222222222216</v>
      </c>
      <c r="R21" s="3">
        <f>SUM(Table2[[#This Row],[Qualified Activities Professional Hours]:[Other Activities Professional Hours]])/Table2[[#This Row],[MDS Census]]</f>
        <v>6.3706649282920386E-2</v>
      </c>
      <c r="S21" s="3">
        <v>5.0453333333333328</v>
      </c>
      <c r="T21" s="3">
        <v>15.278000000000008</v>
      </c>
      <c r="U21" s="3">
        <v>0</v>
      </c>
      <c r="V21" s="3">
        <f>SUM(Table2[[#This Row],[Occupational Therapist Hours]:[OT Aide Hours]])/Table2[[#This Row],[MDS Census]]</f>
        <v>0.23847457627118651</v>
      </c>
      <c r="W21" s="3">
        <v>5.4533333333333314</v>
      </c>
      <c r="X21" s="3">
        <v>14.344666666666667</v>
      </c>
      <c r="Y21" s="3">
        <v>0</v>
      </c>
      <c r="Z21" s="3">
        <f>SUM(Table2[[#This Row],[Physical Therapist (PT) Hours]:[PT Aide Hours]])/Table2[[#This Row],[MDS Census]]</f>
        <v>0.23231029986962187</v>
      </c>
      <c r="AA21" s="3">
        <v>0</v>
      </c>
      <c r="AB21" s="3">
        <v>0</v>
      </c>
      <c r="AC21" s="3">
        <v>0</v>
      </c>
      <c r="AD21" s="3">
        <v>44.785333333333355</v>
      </c>
      <c r="AE21" s="3">
        <v>0</v>
      </c>
      <c r="AF21" s="3">
        <v>0</v>
      </c>
      <c r="AG21" s="3">
        <v>0</v>
      </c>
      <c r="AH21" s="1" t="s">
        <v>19</v>
      </c>
      <c r="AI21" s="17">
        <v>4</v>
      </c>
      <c r="AJ21" s="1"/>
    </row>
    <row r="22" spans="1:36" x14ac:dyDescent="0.2">
      <c r="A22" s="1" t="s">
        <v>407</v>
      </c>
      <c r="B22" s="1" t="s">
        <v>431</v>
      </c>
      <c r="C22" s="1" t="s">
        <v>880</v>
      </c>
      <c r="D22" s="1" t="s">
        <v>1047</v>
      </c>
      <c r="E22" s="3">
        <v>78.566666666666663</v>
      </c>
      <c r="F22" s="3">
        <v>25.655555555555555</v>
      </c>
      <c r="G22" s="3">
        <v>0.71111111111111114</v>
      </c>
      <c r="H22" s="3">
        <v>0</v>
      </c>
      <c r="I22" s="3">
        <v>7.35</v>
      </c>
      <c r="J22" s="3">
        <v>0</v>
      </c>
      <c r="K22" s="3">
        <v>0</v>
      </c>
      <c r="L22" s="3">
        <v>8.3361111111111104</v>
      </c>
      <c r="M22" s="3">
        <v>5.5111111111111111</v>
      </c>
      <c r="N22" s="3">
        <v>0</v>
      </c>
      <c r="O22" s="3">
        <f>SUM(Table2[[#This Row],[Qualified Social Work Staff Hours]:[Other Social Work Staff Hours]])/Table2[[#This Row],[MDS Census]]</f>
        <v>7.0145665393862258E-2</v>
      </c>
      <c r="P22" s="3">
        <v>5.3861111111111111</v>
      </c>
      <c r="Q22" s="3">
        <v>0</v>
      </c>
      <c r="R22" s="3">
        <f>SUM(Table2[[#This Row],[Qualified Activities Professional Hours]:[Other Activities Professional Hours]])/Table2[[#This Row],[MDS Census]]</f>
        <v>6.8554659878376473E-2</v>
      </c>
      <c r="S22" s="3">
        <v>9.4027777777777786</v>
      </c>
      <c r="T22" s="3">
        <v>3.5249999999999999</v>
      </c>
      <c r="U22" s="3">
        <v>0</v>
      </c>
      <c r="V22" s="3">
        <f>SUM(Table2[[#This Row],[Occupational Therapist Hours]:[OT Aide Hours]])/Table2[[#This Row],[MDS Census]]</f>
        <v>0.16454532597935231</v>
      </c>
      <c r="W22" s="3">
        <v>13.347222222222221</v>
      </c>
      <c r="X22" s="3">
        <v>5.4</v>
      </c>
      <c r="Y22" s="3">
        <v>0</v>
      </c>
      <c r="Z22" s="3">
        <f>SUM(Table2[[#This Row],[Physical Therapist (PT) Hours]:[PT Aide Hours]])/Table2[[#This Row],[MDS Census]]</f>
        <v>0.23861547164474614</v>
      </c>
      <c r="AA22" s="3">
        <v>0</v>
      </c>
      <c r="AB22" s="3">
        <v>0</v>
      </c>
      <c r="AC22" s="3">
        <v>4.9333333333333336</v>
      </c>
      <c r="AD22" s="3">
        <v>0</v>
      </c>
      <c r="AE22" s="3">
        <v>0</v>
      </c>
      <c r="AF22" s="3">
        <v>0</v>
      </c>
      <c r="AG22" s="3">
        <v>0</v>
      </c>
      <c r="AH22" s="1" t="s">
        <v>20</v>
      </c>
      <c r="AI22" s="17">
        <v>4</v>
      </c>
      <c r="AJ22" s="1"/>
    </row>
    <row r="23" spans="1:36" x14ac:dyDescent="0.2">
      <c r="A23" s="1" t="s">
        <v>407</v>
      </c>
      <c r="B23" s="1" t="s">
        <v>432</v>
      </c>
      <c r="C23" s="1" t="s">
        <v>821</v>
      </c>
      <c r="D23" s="1" t="s">
        <v>1041</v>
      </c>
      <c r="E23" s="3">
        <v>109.68888888888888</v>
      </c>
      <c r="F23" s="3">
        <v>5.333333333333333</v>
      </c>
      <c r="G23" s="3">
        <v>0</v>
      </c>
      <c r="H23" s="3">
        <v>0.87222222222222223</v>
      </c>
      <c r="I23" s="3">
        <v>0</v>
      </c>
      <c r="J23" s="3">
        <v>0</v>
      </c>
      <c r="K23" s="3">
        <v>0</v>
      </c>
      <c r="L23" s="3">
        <v>5.158666666666667</v>
      </c>
      <c r="M23" s="3">
        <v>11.279666666666667</v>
      </c>
      <c r="N23" s="3">
        <v>0</v>
      </c>
      <c r="O23" s="3">
        <f>SUM(Table2[[#This Row],[Qualified Social Work Staff Hours]:[Other Social Work Staff Hours]])/Table2[[#This Row],[MDS Census]]</f>
        <v>0.10283326580226905</v>
      </c>
      <c r="P23" s="3">
        <v>5.5805555555555557</v>
      </c>
      <c r="Q23" s="3">
        <v>15.625</v>
      </c>
      <c r="R23" s="3">
        <f>SUM(Table2[[#This Row],[Qualified Activities Professional Hours]:[Other Activities Professional Hours]])/Table2[[#This Row],[MDS Census]]</f>
        <v>0.19332455429497569</v>
      </c>
      <c r="S23" s="3">
        <v>5.3148888888888886</v>
      </c>
      <c r="T23" s="3">
        <v>11.172555555555556</v>
      </c>
      <c r="U23" s="3">
        <v>0</v>
      </c>
      <c r="V23" s="3">
        <f>SUM(Table2[[#This Row],[Occupational Therapist Hours]:[OT Aide Hours]])/Table2[[#This Row],[MDS Census]]</f>
        <v>0.15031098055105349</v>
      </c>
      <c r="W23" s="3">
        <v>5.644333333333333</v>
      </c>
      <c r="X23" s="3">
        <v>1.393111111111111</v>
      </c>
      <c r="Y23" s="3">
        <v>4.938777777777779</v>
      </c>
      <c r="Z23" s="3">
        <f>SUM(Table2[[#This Row],[Physical Therapist (PT) Hours]:[PT Aide Hours]])/Table2[[#This Row],[MDS Census]]</f>
        <v>0.10918354943273907</v>
      </c>
      <c r="AA23" s="3">
        <v>0</v>
      </c>
      <c r="AB23" s="3">
        <v>0</v>
      </c>
      <c r="AC23" s="3">
        <v>0</v>
      </c>
      <c r="AD23" s="3">
        <v>0</v>
      </c>
      <c r="AE23" s="3">
        <v>0</v>
      </c>
      <c r="AF23" s="3">
        <v>0</v>
      </c>
      <c r="AG23" s="3">
        <v>0</v>
      </c>
      <c r="AH23" s="1" t="s">
        <v>21</v>
      </c>
      <c r="AI23" s="17">
        <v>4</v>
      </c>
      <c r="AJ23" s="1"/>
    </row>
    <row r="24" spans="1:36" x14ac:dyDescent="0.2">
      <c r="A24" s="1" t="s">
        <v>407</v>
      </c>
      <c r="B24" s="1" t="s">
        <v>433</v>
      </c>
      <c r="C24" s="1" t="s">
        <v>897</v>
      </c>
      <c r="D24" s="1" t="s">
        <v>1053</v>
      </c>
      <c r="E24" s="3">
        <v>73.666666666666671</v>
      </c>
      <c r="F24" s="3">
        <v>5.6</v>
      </c>
      <c r="G24" s="3">
        <v>1</v>
      </c>
      <c r="H24" s="3">
        <v>0.64444444444444449</v>
      </c>
      <c r="I24" s="3">
        <v>0.98333333333333328</v>
      </c>
      <c r="J24" s="3">
        <v>0</v>
      </c>
      <c r="K24" s="3">
        <v>0</v>
      </c>
      <c r="L24" s="3">
        <v>4.5807777777777785</v>
      </c>
      <c r="M24" s="3">
        <v>5.5111111111111111</v>
      </c>
      <c r="N24" s="3">
        <v>0</v>
      </c>
      <c r="O24" s="3">
        <f>SUM(Table2[[#This Row],[Qualified Social Work Staff Hours]:[Other Social Work Staff Hours]])/Table2[[#This Row],[MDS Census]]</f>
        <v>7.4811463046757162E-2</v>
      </c>
      <c r="P24" s="3">
        <v>4.8388888888888903</v>
      </c>
      <c r="Q24" s="3">
        <v>7.4374444444444485</v>
      </c>
      <c r="R24" s="3">
        <f>SUM(Table2[[#This Row],[Qualified Activities Professional Hours]:[Other Activities Professional Hours]])/Table2[[#This Row],[MDS Census]]</f>
        <v>0.16664705882352948</v>
      </c>
      <c r="S24" s="3">
        <v>5.6502222222222223</v>
      </c>
      <c r="T24" s="3">
        <v>19.357555555555553</v>
      </c>
      <c r="U24" s="3">
        <v>0</v>
      </c>
      <c r="V24" s="3">
        <f>SUM(Table2[[#This Row],[Occupational Therapist Hours]:[OT Aide Hours]])/Table2[[#This Row],[MDS Census]]</f>
        <v>0.33947209653092003</v>
      </c>
      <c r="W24" s="3">
        <v>6.4808888888888871</v>
      </c>
      <c r="X24" s="3">
        <v>14.839444444444441</v>
      </c>
      <c r="Y24" s="3">
        <v>0.55066666666666664</v>
      </c>
      <c r="Z24" s="3">
        <f>SUM(Table2[[#This Row],[Physical Therapist (PT) Hours]:[PT Aide Hours]])/Table2[[#This Row],[MDS Census]]</f>
        <v>0.29689140271493203</v>
      </c>
      <c r="AA24" s="3">
        <v>0</v>
      </c>
      <c r="AB24" s="3">
        <v>0</v>
      </c>
      <c r="AC24" s="3">
        <v>0</v>
      </c>
      <c r="AD24" s="3">
        <v>0</v>
      </c>
      <c r="AE24" s="3">
        <v>0</v>
      </c>
      <c r="AF24" s="3">
        <v>0</v>
      </c>
      <c r="AG24" s="3">
        <v>0</v>
      </c>
      <c r="AH24" s="1" t="s">
        <v>22</v>
      </c>
      <c r="AI24" s="17">
        <v>4</v>
      </c>
      <c r="AJ24" s="1"/>
    </row>
    <row r="25" spans="1:36" x14ac:dyDescent="0.2">
      <c r="A25" s="1" t="s">
        <v>407</v>
      </c>
      <c r="B25" s="1" t="s">
        <v>434</v>
      </c>
      <c r="C25" s="1" t="s">
        <v>838</v>
      </c>
      <c r="D25" s="1" t="s">
        <v>1042</v>
      </c>
      <c r="E25" s="3">
        <v>52.344444444444441</v>
      </c>
      <c r="F25" s="3">
        <v>30.336111111111112</v>
      </c>
      <c r="G25" s="3">
        <v>0</v>
      </c>
      <c r="H25" s="3">
        <v>0</v>
      </c>
      <c r="I25" s="3">
        <v>3.6444444444444444</v>
      </c>
      <c r="J25" s="3">
        <v>0</v>
      </c>
      <c r="K25" s="3">
        <v>0</v>
      </c>
      <c r="L25" s="3">
        <v>4.2111111111111112</v>
      </c>
      <c r="M25" s="3">
        <v>4.8888888888888893</v>
      </c>
      <c r="N25" s="3">
        <v>0</v>
      </c>
      <c r="O25" s="3">
        <f>SUM(Table2[[#This Row],[Qualified Social Work Staff Hours]:[Other Social Work Staff Hours]])/Table2[[#This Row],[MDS Census]]</f>
        <v>9.3398429208236058E-2</v>
      </c>
      <c r="P25" s="3">
        <v>0</v>
      </c>
      <c r="Q25" s="3">
        <v>0</v>
      </c>
      <c r="R25" s="3">
        <f>SUM(Table2[[#This Row],[Qualified Activities Professional Hours]:[Other Activities Professional Hours]])/Table2[[#This Row],[MDS Census]]</f>
        <v>0</v>
      </c>
      <c r="S25" s="3">
        <v>7.3694444444444445</v>
      </c>
      <c r="T25" s="3">
        <v>6.1583333333333332</v>
      </c>
      <c r="U25" s="3">
        <v>0</v>
      </c>
      <c r="V25" s="3">
        <f>SUM(Table2[[#This Row],[Occupational Therapist Hours]:[OT Aide Hours]])/Table2[[#This Row],[MDS Census]]</f>
        <v>0.25843769900233499</v>
      </c>
      <c r="W25" s="3">
        <v>8.0777777777777775</v>
      </c>
      <c r="X25" s="3">
        <v>6.75</v>
      </c>
      <c r="Y25" s="3">
        <v>0</v>
      </c>
      <c r="Z25" s="3">
        <f>SUM(Table2[[#This Row],[Physical Therapist (PT) Hours]:[PT Aide Hours]])/Table2[[#This Row],[MDS Census]]</f>
        <v>0.28327319040543408</v>
      </c>
      <c r="AA25" s="3">
        <v>0</v>
      </c>
      <c r="AB25" s="3">
        <v>0</v>
      </c>
      <c r="AC25" s="3">
        <v>3.3305555555555557</v>
      </c>
      <c r="AD25" s="3">
        <v>0</v>
      </c>
      <c r="AE25" s="3">
        <v>0</v>
      </c>
      <c r="AF25" s="3">
        <v>0</v>
      </c>
      <c r="AG25" s="3">
        <v>0</v>
      </c>
      <c r="AH25" s="1" t="s">
        <v>23</v>
      </c>
      <c r="AI25" s="17">
        <v>4</v>
      </c>
      <c r="AJ25" s="1"/>
    </row>
    <row r="26" spans="1:36" x14ac:dyDescent="0.2">
      <c r="A26" s="1" t="s">
        <v>407</v>
      </c>
      <c r="B26" s="1" t="s">
        <v>435</v>
      </c>
      <c r="C26" s="1" t="s">
        <v>879</v>
      </c>
      <c r="D26" s="1" t="s">
        <v>1054</v>
      </c>
      <c r="E26" s="3">
        <v>83.777777777777771</v>
      </c>
      <c r="F26" s="3">
        <v>0</v>
      </c>
      <c r="G26" s="3">
        <v>0</v>
      </c>
      <c r="H26" s="3">
        <v>9.5722222222222229</v>
      </c>
      <c r="I26" s="3">
        <v>0</v>
      </c>
      <c r="J26" s="3">
        <v>0</v>
      </c>
      <c r="K26" s="3">
        <v>0</v>
      </c>
      <c r="L26" s="3">
        <v>0</v>
      </c>
      <c r="M26" s="3">
        <v>0</v>
      </c>
      <c r="N26" s="3">
        <v>0</v>
      </c>
      <c r="O26" s="3">
        <f>SUM(Table2[[#This Row],[Qualified Social Work Staff Hours]:[Other Social Work Staff Hours]])/Table2[[#This Row],[MDS Census]]</f>
        <v>0</v>
      </c>
      <c r="P26" s="3">
        <v>4.5333333333333332</v>
      </c>
      <c r="Q26" s="3">
        <v>2.6888888888888891</v>
      </c>
      <c r="R26" s="3">
        <f>SUM(Table2[[#This Row],[Qualified Activities Professional Hours]:[Other Activities Professional Hours]])/Table2[[#This Row],[MDS Census]]</f>
        <v>8.6206896551724144E-2</v>
      </c>
      <c r="S26" s="3">
        <v>0</v>
      </c>
      <c r="T26" s="3">
        <v>0</v>
      </c>
      <c r="U26" s="3">
        <v>0</v>
      </c>
      <c r="V26" s="3">
        <f>SUM(Table2[[#This Row],[Occupational Therapist Hours]:[OT Aide Hours]])/Table2[[#This Row],[MDS Census]]</f>
        <v>0</v>
      </c>
      <c r="W26" s="3">
        <v>0</v>
      </c>
      <c r="X26" s="3">
        <v>0</v>
      </c>
      <c r="Y26" s="3">
        <v>0</v>
      </c>
      <c r="Z26" s="3">
        <f>SUM(Table2[[#This Row],[Physical Therapist (PT) Hours]:[PT Aide Hours]])/Table2[[#This Row],[MDS Census]]</f>
        <v>0</v>
      </c>
      <c r="AA26" s="3">
        <v>0</v>
      </c>
      <c r="AB26" s="3">
        <v>0</v>
      </c>
      <c r="AC26" s="3">
        <v>0</v>
      </c>
      <c r="AD26" s="3">
        <v>0</v>
      </c>
      <c r="AE26" s="3">
        <v>0</v>
      </c>
      <c r="AF26" s="3">
        <v>0</v>
      </c>
      <c r="AG26" s="3">
        <v>0</v>
      </c>
      <c r="AH26" s="1" t="s">
        <v>24</v>
      </c>
      <c r="AI26" s="17">
        <v>4</v>
      </c>
      <c r="AJ26" s="1"/>
    </row>
    <row r="27" spans="1:36" x14ac:dyDescent="0.2">
      <c r="A27" s="1" t="s">
        <v>407</v>
      </c>
      <c r="B27" s="1" t="s">
        <v>436</v>
      </c>
      <c r="C27" s="1" t="s">
        <v>838</v>
      </c>
      <c r="D27" s="1" t="s">
        <v>1042</v>
      </c>
      <c r="E27" s="3">
        <v>87.044444444444451</v>
      </c>
      <c r="F27" s="3">
        <v>4.8888888888888893</v>
      </c>
      <c r="G27" s="3">
        <v>0</v>
      </c>
      <c r="H27" s="3">
        <v>1.1555555555555554</v>
      </c>
      <c r="I27" s="3">
        <v>6.4387777777777808</v>
      </c>
      <c r="J27" s="3">
        <v>0</v>
      </c>
      <c r="K27" s="3">
        <v>0</v>
      </c>
      <c r="L27" s="3">
        <v>5.4708888888888891</v>
      </c>
      <c r="M27" s="3">
        <v>5.6758888888888883</v>
      </c>
      <c r="N27" s="3">
        <v>0</v>
      </c>
      <c r="O27" s="3">
        <f>SUM(Table2[[#This Row],[Qualified Social Work Staff Hours]:[Other Social Work Staff Hours]])/Table2[[#This Row],[MDS Census]]</f>
        <v>6.520679091141178E-2</v>
      </c>
      <c r="P27" s="3">
        <v>5.8981111111111106</v>
      </c>
      <c r="Q27" s="3">
        <v>0</v>
      </c>
      <c r="R27" s="3">
        <f>SUM(Table2[[#This Row],[Qualified Activities Professional Hours]:[Other Activities Professional Hours]])/Table2[[#This Row],[MDS Census]]</f>
        <v>6.7759765126372218E-2</v>
      </c>
      <c r="S27" s="3">
        <v>4.9598888888888908</v>
      </c>
      <c r="T27" s="3">
        <v>7.8486666666666665</v>
      </c>
      <c r="U27" s="3">
        <v>0</v>
      </c>
      <c r="V27" s="3">
        <f>SUM(Table2[[#This Row],[Occupational Therapist Hours]:[OT Aide Hours]])/Table2[[#This Row],[MDS Census]]</f>
        <v>0.14714960428899668</v>
      </c>
      <c r="W27" s="3">
        <v>7.1311111111111121</v>
      </c>
      <c r="X27" s="3">
        <v>4.1477777777777787</v>
      </c>
      <c r="Y27" s="3">
        <v>10.585666666666667</v>
      </c>
      <c r="Z27" s="3">
        <f>SUM(Table2[[#This Row],[Physical Therapist (PT) Hours]:[PT Aide Hours]])/Table2[[#This Row],[MDS Census]]</f>
        <v>0.25118840949706406</v>
      </c>
      <c r="AA27" s="3">
        <v>0</v>
      </c>
      <c r="AB27" s="3">
        <v>0</v>
      </c>
      <c r="AC27" s="3">
        <v>0</v>
      </c>
      <c r="AD27" s="3">
        <v>0</v>
      </c>
      <c r="AE27" s="3">
        <v>0</v>
      </c>
      <c r="AF27" s="3">
        <v>0</v>
      </c>
      <c r="AG27" s="3">
        <v>0</v>
      </c>
      <c r="AH27" s="1" t="s">
        <v>25</v>
      </c>
      <c r="AI27" s="17">
        <v>4</v>
      </c>
      <c r="AJ27" s="1"/>
    </row>
    <row r="28" spans="1:36" x14ac:dyDescent="0.2">
      <c r="A28" s="1" t="s">
        <v>407</v>
      </c>
      <c r="B28" s="1" t="s">
        <v>437</v>
      </c>
      <c r="C28" s="1" t="s">
        <v>860</v>
      </c>
      <c r="D28" s="1" t="s">
        <v>1037</v>
      </c>
      <c r="E28" s="3">
        <v>60.133333333333333</v>
      </c>
      <c r="F28" s="3">
        <v>5.6888888888888891</v>
      </c>
      <c r="G28" s="3">
        <v>0.10555555555555556</v>
      </c>
      <c r="H28" s="3">
        <v>0</v>
      </c>
      <c r="I28" s="3">
        <v>0</v>
      </c>
      <c r="J28" s="3">
        <v>0</v>
      </c>
      <c r="K28" s="3">
        <v>0</v>
      </c>
      <c r="L28" s="3">
        <v>1.1348888888888886</v>
      </c>
      <c r="M28" s="3">
        <v>5.4222222222222225</v>
      </c>
      <c r="N28" s="3">
        <v>0</v>
      </c>
      <c r="O28" s="3">
        <f>SUM(Table2[[#This Row],[Qualified Social Work Staff Hours]:[Other Social Work Staff Hours]])/Table2[[#This Row],[MDS Census]]</f>
        <v>9.0169992609017008E-2</v>
      </c>
      <c r="P28" s="3">
        <v>5.6888888888888891</v>
      </c>
      <c r="Q28" s="3">
        <v>5.2428888888888894</v>
      </c>
      <c r="R28" s="3">
        <f>SUM(Table2[[#This Row],[Qualified Activities Professional Hours]:[Other Activities Professional Hours]])/Table2[[#This Row],[MDS Census]]</f>
        <v>0.18179231337767923</v>
      </c>
      <c r="S28" s="3">
        <v>4.4045555555555564</v>
      </c>
      <c r="T28" s="3">
        <v>5.6852222222222224</v>
      </c>
      <c r="U28" s="3">
        <v>0</v>
      </c>
      <c r="V28" s="3">
        <f>SUM(Table2[[#This Row],[Occupational Therapist Hours]:[OT Aide Hours]])/Table2[[#This Row],[MDS Census]]</f>
        <v>0.16779009608277903</v>
      </c>
      <c r="W28" s="3">
        <v>1.475222222222222</v>
      </c>
      <c r="X28" s="3">
        <v>9.0313333333333325</v>
      </c>
      <c r="Y28" s="3">
        <v>0</v>
      </c>
      <c r="Z28" s="3">
        <f>SUM(Table2[[#This Row],[Physical Therapist (PT) Hours]:[PT Aide Hours]])/Table2[[#This Row],[MDS Census]]</f>
        <v>0.17472099039172206</v>
      </c>
      <c r="AA28" s="3">
        <v>0</v>
      </c>
      <c r="AB28" s="3">
        <v>0</v>
      </c>
      <c r="AC28" s="3">
        <v>0</v>
      </c>
      <c r="AD28" s="3">
        <v>0</v>
      </c>
      <c r="AE28" s="3">
        <v>0</v>
      </c>
      <c r="AF28" s="3">
        <v>0</v>
      </c>
      <c r="AG28" s="3">
        <v>0</v>
      </c>
      <c r="AH28" s="1" t="s">
        <v>26</v>
      </c>
      <c r="AI28" s="17">
        <v>4</v>
      </c>
      <c r="AJ28" s="1"/>
    </row>
    <row r="29" spans="1:36" x14ac:dyDescent="0.2">
      <c r="A29" s="1" t="s">
        <v>407</v>
      </c>
      <c r="B29" s="1" t="s">
        <v>438</v>
      </c>
      <c r="C29" s="1" t="s">
        <v>861</v>
      </c>
      <c r="D29" s="1" t="s">
        <v>1049</v>
      </c>
      <c r="E29" s="3">
        <v>72.12222222222222</v>
      </c>
      <c r="F29" s="3">
        <v>4.8</v>
      </c>
      <c r="G29" s="3">
        <v>2.0444444444444443</v>
      </c>
      <c r="H29" s="3">
        <v>0.35555555555555557</v>
      </c>
      <c r="I29" s="3">
        <v>0.56388888888888888</v>
      </c>
      <c r="J29" s="3">
        <v>0</v>
      </c>
      <c r="K29" s="3">
        <v>1.9555555555555555</v>
      </c>
      <c r="L29" s="3">
        <v>3.9494444444444463</v>
      </c>
      <c r="M29" s="3">
        <v>8.8888888888888892E-2</v>
      </c>
      <c r="N29" s="3">
        <v>0</v>
      </c>
      <c r="O29" s="3">
        <f>SUM(Table2[[#This Row],[Qualified Social Work Staff Hours]:[Other Social Work Staff Hours]])/Table2[[#This Row],[MDS Census]]</f>
        <v>1.2324757356339548E-3</v>
      </c>
      <c r="P29" s="3">
        <v>10.844444444444445</v>
      </c>
      <c r="Q29" s="3">
        <v>4.1444444444444448</v>
      </c>
      <c r="R29" s="3">
        <f>SUM(Table2[[#This Row],[Qualified Activities Professional Hours]:[Other Activities Professional Hours]])/Table2[[#This Row],[MDS Census]]</f>
        <v>0.20782622092127565</v>
      </c>
      <c r="S29" s="3">
        <v>2.2209999999999992</v>
      </c>
      <c r="T29" s="3">
        <v>7.9991111111111115</v>
      </c>
      <c r="U29" s="3">
        <v>0</v>
      </c>
      <c r="V29" s="3">
        <f>SUM(Table2[[#This Row],[Occupational Therapist Hours]:[OT Aide Hours]])/Table2[[#This Row],[MDS Census]]</f>
        <v>0.14170543829918347</v>
      </c>
      <c r="W29" s="3">
        <v>0.19033333333333333</v>
      </c>
      <c r="X29" s="3">
        <v>12.521666666666665</v>
      </c>
      <c r="Y29" s="3">
        <v>3.2376666666666685</v>
      </c>
      <c r="Z29" s="3">
        <f>SUM(Table2[[#This Row],[Physical Therapist (PT) Hours]:[PT Aide Hours]])/Table2[[#This Row],[MDS Census]]</f>
        <v>0.2211477430288091</v>
      </c>
      <c r="AA29" s="3">
        <v>0</v>
      </c>
      <c r="AB29" s="3">
        <v>0</v>
      </c>
      <c r="AC29" s="3">
        <v>0</v>
      </c>
      <c r="AD29" s="3">
        <v>0</v>
      </c>
      <c r="AE29" s="3">
        <v>0</v>
      </c>
      <c r="AF29" s="3">
        <v>0</v>
      </c>
      <c r="AG29" s="3">
        <v>0</v>
      </c>
      <c r="AH29" s="1" t="s">
        <v>27</v>
      </c>
      <c r="AI29" s="17">
        <v>4</v>
      </c>
      <c r="AJ29" s="1"/>
    </row>
    <row r="30" spans="1:36" x14ac:dyDescent="0.2">
      <c r="A30" s="1" t="s">
        <v>407</v>
      </c>
      <c r="B30" s="1" t="s">
        <v>439</v>
      </c>
      <c r="C30" s="1" t="s">
        <v>838</v>
      </c>
      <c r="D30" s="1" t="s">
        <v>1042</v>
      </c>
      <c r="E30" s="3">
        <v>85.333333333333329</v>
      </c>
      <c r="F30" s="3">
        <v>5.2249999999999996</v>
      </c>
      <c r="G30" s="3">
        <v>0</v>
      </c>
      <c r="H30" s="3">
        <v>0</v>
      </c>
      <c r="I30" s="3">
        <v>0</v>
      </c>
      <c r="J30" s="3">
        <v>0</v>
      </c>
      <c r="K30" s="3">
        <v>0.88888888888888884</v>
      </c>
      <c r="L30" s="3">
        <v>0.20199999999999999</v>
      </c>
      <c r="M30" s="3">
        <v>5.0361111111111114</v>
      </c>
      <c r="N30" s="3">
        <v>5.666666666666667</v>
      </c>
      <c r="O30" s="3">
        <f>SUM(Table2[[#This Row],[Qualified Social Work Staff Hours]:[Other Social Work Staff Hours]])/Table2[[#This Row],[MDS Census]]</f>
        <v>0.12542317708333336</v>
      </c>
      <c r="P30" s="3">
        <v>5.1833333333333336</v>
      </c>
      <c r="Q30" s="3">
        <v>8.2249999999999996</v>
      </c>
      <c r="R30" s="3">
        <f>SUM(Table2[[#This Row],[Qualified Activities Professional Hours]:[Other Activities Professional Hours]])/Table2[[#This Row],[MDS Census]]</f>
        <v>0.15712890625000001</v>
      </c>
      <c r="S30" s="3">
        <v>1.5932222222222223</v>
      </c>
      <c r="T30" s="3">
        <v>12.114666666666672</v>
      </c>
      <c r="U30" s="3">
        <v>0</v>
      </c>
      <c r="V30" s="3">
        <f>SUM(Table2[[#This Row],[Occupational Therapist Hours]:[OT Aide Hours]])/Table2[[#This Row],[MDS Census]]</f>
        <v>0.16063932291666674</v>
      </c>
      <c r="W30" s="3">
        <v>0.91833333333333345</v>
      </c>
      <c r="X30" s="3">
        <v>17.138000000000002</v>
      </c>
      <c r="Y30" s="3">
        <v>0</v>
      </c>
      <c r="Z30" s="3">
        <f>SUM(Table2[[#This Row],[Physical Therapist (PT) Hours]:[PT Aide Hours]])/Table2[[#This Row],[MDS Census]]</f>
        <v>0.21159765625000002</v>
      </c>
      <c r="AA30" s="3">
        <v>0</v>
      </c>
      <c r="AB30" s="3">
        <v>0</v>
      </c>
      <c r="AC30" s="3">
        <v>0</v>
      </c>
      <c r="AD30" s="3">
        <v>0</v>
      </c>
      <c r="AE30" s="3">
        <v>0</v>
      </c>
      <c r="AF30" s="3">
        <v>0</v>
      </c>
      <c r="AG30" s="3">
        <v>0</v>
      </c>
      <c r="AH30" s="1" t="s">
        <v>28</v>
      </c>
      <c r="AI30" s="17">
        <v>4</v>
      </c>
      <c r="AJ30" s="1"/>
    </row>
    <row r="31" spans="1:36" x14ac:dyDescent="0.2">
      <c r="A31" s="1" t="s">
        <v>407</v>
      </c>
      <c r="B31" s="1" t="s">
        <v>440</v>
      </c>
      <c r="C31" s="1" t="s">
        <v>823</v>
      </c>
      <c r="D31" s="1" t="s">
        <v>1055</v>
      </c>
      <c r="E31" s="3">
        <v>57.43333333333333</v>
      </c>
      <c r="F31" s="3">
        <v>5.6</v>
      </c>
      <c r="G31" s="3">
        <v>0.41944444444444445</v>
      </c>
      <c r="H31" s="3">
        <v>0.34444444444444444</v>
      </c>
      <c r="I31" s="3">
        <v>1.5777777777777777</v>
      </c>
      <c r="J31" s="3">
        <v>0</v>
      </c>
      <c r="K31" s="3">
        <v>1.1777777777777778</v>
      </c>
      <c r="L31" s="3">
        <v>2.5223333333333335</v>
      </c>
      <c r="M31" s="3">
        <v>5.2861111111111114</v>
      </c>
      <c r="N31" s="3">
        <v>0</v>
      </c>
      <c r="O31" s="3">
        <f>SUM(Table2[[#This Row],[Qualified Social Work Staff Hours]:[Other Social Work Staff Hours]])/Table2[[#This Row],[MDS Census]]</f>
        <v>9.2039079125556214E-2</v>
      </c>
      <c r="P31" s="3">
        <v>6.5130000000000008</v>
      </c>
      <c r="Q31" s="3">
        <v>5.1531111111111105</v>
      </c>
      <c r="R31" s="3">
        <f>SUM(Table2[[#This Row],[Qualified Activities Professional Hours]:[Other Activities Professional Hours]])/Table2[[#This Row],[MDS Census]]</f>
        <v>0.20312439543431998</v>
      </c>
      <c r="S31" s="3">
        <v>4.9046666666666674</v>
      </c>
      <c r="T31" s="3">
        <v>10.321777777777779</v>
      </c>
      <c r="U31" s="3">
        <v>0</v>
      </c>
      <c r="V31" s="3">
        <f>SUM(Table2[[#This Row],[Occupational Therapist Hours]:[OT Aide Hours]])/Table2[[#This Row],[MDS Census]]</f>
        <v>0.26511510930547499</v>
      </c>
      <c r="W31" s="3">
        <v>4.2384444444444433</v>
      </c>
      <c r="X31" s="3">
        <v>10.252444444444444</v>
      </c>
      <c r="Y31" s="3">
        <v>4.5250000000000004</v>
      </c>
      <c r="Z31" s="3">
        <f>SUM(Table2[[#This Row],[Physical Therapist (PT) Hours]:[PT Aide Hours]])/Table2[[#This Row],[MDS Census]]</f>
        <v>0.33109498935964404</v>
      </c>
      <c r="AA31" s="3">
        <v>0</v>
      </c>
      <c r="AB31" s="3">
        <v>0</v>
      </c>
      <c r="AC31" s="3">
        <v>0</v>
      </c>
      <c r="AD31" s="3">
        <v>0</v>
      </c>
      <c r="AE31" s="3">
        <v>0</v>
      </c>
      <c r="AF31" s="3">
        <v>0</v>
      </c>
      <c r="AG31" s="3">
        <v>0</v>
      </c>
      <c r="AH31" s="1" t="s">
        <v>29</v>
      </c>
      <c r="AI31" s="17">
        <v>4</v>
      </c>
      <c r="AJ31" s="1"/>
    </row>
    <row r="32" spans="1:36" x14ac:dyDescent="0.2">
      <c r="A32" s="1" t="s">
        <v>407</v>
      </c>
      <c r="B32" s="1" t="s">
        <v>441</v>
      </c>
      <c r="C32" s="1" t="s">
        <v>880</v>
      </c>
      <c r="D32" s="1" t="s">
        <v>1047</v>
      </c>
      <c r="E32" s="3">
        <v>62.9</v>
      </c>
      <c r="F32" s="3">
        <v>33.658333333333331</v>
      </c>
      <c r="G32" s="3">
        <v>0</v>
      </c>
      <c r="H32" s="3">
        <v>0</v>
      </c>
      <c r="I32" s="3">
        <v>7.2888888888888888</v>
      </c>
      <c r="J32" s="3">
        <v>0</v>
      </c>
      <c r="K32" s="3">
        <v>0</v>
      </c>
      <c r="L32" s="3">
        <v>4.5250000000000004</v>
      </c>
      <c r="M32" s="3">
        <v>5.333333333333333</v>
      </c>
      <c r="N32" s="3">
        <v>0</v>
      </c>
      <c r="O32" s="3">
        <f>SUM(Table2[[#This Row],[Qualified Social Work Staff Hours]:[Other Social Work Staff Hours]])/Table2[[#This Row],[MDS Census]]</f>
        <v>8.4790673025967142E-2</v>
      </c>
      <c r="P32" s="3">
        <v>5.4333333333333336</v>
      </c>
      <c r="Q32" s="3">
        <v>0</v>
      </c>
      <c r="R32" s="3">
        <f>SUM(Table2[[#This Row],[Qualified Activities Professional Hours]:[Other Activities Professional Hours]])/Table2[[#This Row],[MDS Census]]</f>
        <v>8.6380498145204029E-2</v>
      </c>
      <c r="S32" s="3">
        <v>10.469444444444445</v>
      </c>
      <c r="T32" s="3">
        <v>4.5222222222222221</v>
      </c>
      <c r="U32" s="3">
        <v>0</v>
      </c>
      <c r="V32" s="3">
        <f>SUM(Table2[[#This Row],[Occupational Therapist Hours]:[OT Aide Hours]])/Table2[[#This Row],[MDS Census]]</f>
        <v>0.23834128245892952</v>
      </c>
      <c r="W32" s="3">
        <v>17.280555555555555</v>
      </c>
      <c r="X32" s="3">
        <v>4.3</v>
      </c>
      <c r="Y32" s="3">
        <v>0</v>
      </c>
      <c r="Z32" s="3">
        <f>SUM(Table2[[#This Row],[Physical Therapist (PT) Hours]:[PT Aide Hours]])/Table2[[#This Row],[MDS Census]]</f>
        <v>0.3430930930930931</v>
      </c>
      <c r="AA32" s="3">
        <v>0</v>
      </c>
      <c r="AB32" s="3">
        <v>0</v>
      </c>
      <c r="AC32" s="3">
        <v>5.041666666666667</v>
      </c>
      <c r="AD32" s="3">
        <v>0</v>
      </c>
      <c r="AE32" s="3">
        <v>0</v>
      </c>
      <c r="AF32" s="3">
        <v>0</v>
      </c>
      <c r="AG32" s="3">
        <v>0</v>
      </c>
      <c r="AH32" s="1" t="s">
        <v>30</v>
      </c>
      <c r="AI32" s="17">
        <v>4</v>
      </c>
      <c r="AJ32" s="1"/>
    </row>
    <row r="33" spans="1:36" x14ac:dyDescent="0.2">
      <c r="A33" s="1" t="s">
        <v>407</v>
      </c>
      <c r="B33" s="1" t="s">
        <v>442</v>
      </c>
      <c r="C33" s="1" t="s">
        <v>896</v>
      </c>
      <c r="D33" s="1" t="s">
        <v>1048</v>
      </c>
      <c r="E33" s="3">
        <v>37.966666666666669</v>
      </c>
      <c r="F33" s="3">
        <v>5.4222222222222225</v>
      </c>
      <c r="G33" s="3">
        <v>0.4</v>
      </c>
      <c r="H33" s="3">
        <v>0</v>
      </c>
      <c r="I33" s="3">
        <v>0.15555555555555556</v>
      </c>
      <c r="J33" s="3">
        <v>0</v>
      </c>
      <c r="K33" s="3">
        <v>0</v>
      </c>
      <c r="L33" s="3">
        <v>2.5433333333333339</v>
      </c>
      <c r="M33" s="3">
        <v>5.4222222222222225</v>
      </c>
      <c r="N33" s="3">
        <v>0</v>
      </c>
      <c r="O33" s="3">
        <f>SUM(Table2[[#This Row],[Qualified Social Work Staff Hours]:[Other Social Work Staff Hours]])/Table2[[#This Row],[MDS Census]]</f>
        <v>0.14281533508925959</v>
      </c>
      <c r="P33" s="3">
        <v>5.6</v>
      </c>
      <c r="Q33" s="3">
        <v>0</v>
      </c>
      <c r="R33" s="3">
        <f>SUM(Table2[[#This Row],[Qualified Activities Professional Hours]:[Other Activities Professional Hours]])/Table2[[#This Row],[MDS Census]]</f>
        <v>0.1474978050921861</v>
      </c>
      <c r="S33" s="3">
        <v>1.3890000000000005</v>
      </c>
      <c r="T33" s="3">
        <v>5.4653333333333336</v>
      </c>
      <c r="U33" s="3">
        <v>0</v>
      </c>
      <c r="V33" s="3">
        <f>SUM(Table2[[#This Row],[Occupational Therapist Hours]:[OT Aide Hours]])/Table2[[#This Row],[MDS Census]]</f>
        <v>0.18053555750658473</v>
      </c>
      <c r="W33" s="3">
        <v>5.5955555555555536</v>
      </c>
      <c r="X33" s="3">
        <v>2.2698888888888882</v>
      </c>
      <c r="Y33" s="3">
        <v>0</v>
      </c>
      <c r="Z33" s="3">
        <f>SUM(Table2[[#This Row],[Physical Therapist (PT) Hours]:[PT Aide Hours]])/Table2[[#This Row],[MDS Census]]</f>
        <v>0.20716710564822938</v>
      </c>
      <c r="AA33" s="3">
        <v>0</v>
      </c>
      <c r="AB33" s="3">
        <v>0</v>
      </c>
      <c r="AC33" s="3">
        <v>0</v>
      </c>
      <c r="AD33" s="3">
        <v>0</v>
      </c>
      <c r="AE33" s="3">
        <v>0</v>
      </c>
      <c r="AF33" s="3">
        <v>0</v>
      </c>
      <c r="AG33" s="3">
        <v>0</v>
      </c>
      <c r="AH33" s="1" t="s">
        <v>31</v>
      </c>
      <c r="AI33" s="17">
        <v>4</v>
      </c>
      <c r="AJ33" s="1"/>
    </row>
    <row r="34" spans="1:36" x14ac:dyDescent="0.2">
      <c r="A34" s="1" t="s">
        <v>407</v>
      </c>
      <c r="B34" s="1" t="s">
        <v>443</v>
      </c>
      <c r="C34" s="1" t="s">
        <v>898</v>
      </c>
      <c r="D34" s="1" t="s">
        <v>1056</v>
      </c>
      <c r="E34" s="3">
        <v>73.24444444444444</v>
      </c>
      <c r="F34" s="3">
        <v>5.6</v>
      </c>
      <c r="G34" s="3">
        <v>0.31999999999999995</v>
      </c>
      <c r="H34" s="3">
        <v>0.54366666666666663</v>
      </c>
      <c r="I34" s="3">
        <v>0.84444444444444444</v>
      </c>
      <c r="J34" s="3">
        <v>0</v>
      </c>
      <c r="K34" s="3">
        <v>0</v>
      </c>
      <c r="L34" s="3">
        <v>2.7441111111111103</v>
      </c>
      <c r="M34" s="3">
        <v>5.6</v>
      </c>
      <c r="N34" s="3">
        <v>0</v>
      </c>
      <c r="O34" s="3">
        <f>SUM(Table2[[#This Row],[Qualified Social Work Staff Hours]:[Other Social Work Staff Hours]])/Table2[[#This Row],[MDS Census]]</f>
        <v>7.6456310679611644E-2</v>
      </c>
      <c r="P34" s="3">
        <v>0</v>
      </c>
      <c r="Q34" s="3">
        <v>0</v>
      </c>
      <c r="R34" s="3">
        <f>SUM(Table2[[#This Row],[Qualified Activities Professional Hours]:[Other Activities Professional Hours]])/Table2[[#This Row],[MDS Census]]</f>
        <v>0</v>
      </c>
      <c r="S34" s="3">
        <v>4.3114444444444446</v>
      </c>
      <c r="T34" s="3">
        <v>7.9852222222222178</v>
      </c>
      <c r="U34" s="3">
        <v>0</v>
      </c>
      <c r="V34" s="3">
        <f>SUM(Table2[[#This Row],[Occupational Therapist Hours]:[OT Aide Hours]])/Table2[[#This Row],[MDS Census]]</f>
        <v>0.16788531553398053</v>
      </c>
      <c r="W34" s="3">
        <v>7.8647777777777783</v>
      </c>
      <c r="X34" s="3">
        <v>6.9223333333333334</v>
      </c>
      <c r="Y34" s="3">
        <v>2.0331111111111118</v>
      </c>
      <c r="Z34" s="3">
        <f>SUM(Table2[[#This Row],[Physical Therapist (PT) Hours]:[PT Aide Hours]])/Table2[[#This Row],[MDS Census]]</f>
        <v>0.22964502427184469</v>
      </c>
      <c r="AA34" s="3">
        <v>0</v>
      </c>
      <c r="AB34" s="3">
        <v>0</v>
      </c>
      <c r="AC34" s="3">
        <v>0</v>
      </c>
      <c r="AD34" s="3">
        <v>0</v>
      </c>
      <c r="AE34" s="3">
        <v>0</v>
      </c>
      <c r="AF34" s="3">
        <v>0</v>
      </c>
      <c r="AG34" s="3">
        <v>0</v>
      </c>
      <c r="AH34" s="1" t="s">
        <v>32</v>
      </c>
      <c r="AI34" s="17">
        <v>4</v>
      </c>
      <c r="AJ34" s="1"/>
    </row>
    <row r="35" spans="1:36" x14ac:dyDescent="0.2">
      <c r="A35" s="1" t="s">
        <v>407</v>
      </c>
      <c r="B35" s="1" t="s">
        <v>444</v>
      </c>
      <c r="C35" s="1" t="s">
        <v>838</v>
      </c>
      <c r="D35" s="1" t="s">
        <v>1042</v>
      </c>
      <c r="E35" s="3">
        <v>80.311111111111117</v>
      </c>
      <c r="F35" s="3">
        <v>5.6888888888888891</v>
      </c>
      <c r="G35" s="3">
        <v>0.22222222222222221</v>
      </c>
      <c r="H35" s="3">
        <v>0</v>
      </c>
      <c r="I35" s="3">
        <v>0</v>
      </c>
      <c r="J35" s="3">
        <v>0</v>
      </c>
      <c r="K35" s="3">
        <v>0</v>
      </c>
      <c r="L35" s="3">
        <v>5.3722222222222218</v>
      </c>
      <c r="M35" s="3">
        <v>4.8024444444444452</v>
      </c>
      <c r="N35" s="3">
        <v>0</v>
      </c>
      <c r="O35" s="3">
        <f>SUM(Table2[[#This Row],[Qualified Social Work Staff Hours]:[Other Social Work Staff Hours]])/Table2[[#This Row],[MDS Census]]</f>
        <v>5.9798007747648041E-2</v>
      </c>
      <c r="P35" s="3">
        <v>5.7343333333333328</v>
      </c>
      <c r="Q35" s="3">
        <v>7.9187777777777759</v>
      </c>
      <c r="R35" s="3">
        <f>SUM(Table2[[#This Row],[Qualified Activities Professional Hours]:[Other Activities Professional Hours]])/Table2[[#This Row],[MDS Census]]</f>
        <v>0.17000276701715547</v>
      </c>
      <c r="S35" s="3">
        <v>4.6564444444444444</v>
      </c>
      <c r="T35" s="3">
        <v>10.057888888888888</v>
      </c>
      <c r="U35" s="3">
        <v>0</v>
      </c>
      <c r="V35" s="3">
        <f>SUM(Table2[[#This Row],[Occupational Therapist Hours]:[OT Aide Hours]])/Table2[[#This Row],[MDS Census]]</f>
        <v>0.18321665744327612</v>
      </c>
      <c r="W35" s="3">
        <v>5.0112222222222229</v>
      </c>
      <c r="X35" s="3">
        <v>11.219111111111115</v>
      </c>
      <c r="Y35" s="3">
        <v>0</v>
      </c>
      <c r="Z35" s="3">
        <f>SUM(Table2[[#This Row],[Physical Therapist (PT) Hours]:[PT Aide Hours]])/Table2[[#This Row],[MDS Census]]</f>
        <v>0.20209324847814061</v>
      </c>
      <c r="AA35" s="3">
        <v>0</v>
      </c>
      <c r="AB35" s="3">
        <v>0</v>
      </c>
      <c r="AC35" s="3">
        <v>0</v>
      </c>
      <c r="AD35" s="3">
        <v>0</v>
      </c>
      <c r="AE35" s="3">
        <v>0</v>
      </c>
      <c r="AF35" s="3">
        <v>0</v>
      </c>
      <c r="AG35" s="3">
        <v>0</v>
      </c>
      <c r="AH35" s="1" t="s">
        <v>33</v>
      </c>
      <c r="AI35" s="17">
        <v>4</v>
      </c>
      <c r="AJ35" s="1"/>
    </row>
    <row r="36" spans="1:36" x14ac:dyDescent="0.2">
      <c r="A36" s="1" t="s">
        <v>407</v>
      </c>
      <c r="B36" s="1" t="s">
        <v>445</v>
      </c>
      <c r="C36" s="1" t="s">
        <v>899</v>
      </c>
      <c r="D36" s="1" t="s">
        <v>1057</v>
      </c>
      <c r="E36" s="3">
        <v>64.25555555555556</v>
      </c>
      <c r="F36" s="3">
        <v>5.6888888888888891</v>
      </c>
      <c r="G36" s="3">
        <v>0.33333333333333331</v>
      </c>
      <c r="H36" s="3">
        <v>0</v>
      </c>
      <c r="I36" s="3">
        <v>0</v>
      </c>
      <c r="J36" s="3">
        <v>0</v>
      </c>
      <c r="K36" s="3">
        <v>0</v>
      </c>
      <c r="L36" s="3">
        <v>2.129777777777778</v>
      </c>
      <c r="M36" s="3">
        <v>4.5601111111111106</v>
      </c>
      <c r="N36" s="3">
        <v>0</v>
      </c>
      <c r="O36" s="3">
        <f>SUM(Table2[[#This Row],[Qualified Social Work Staff Hours]:[Other Social Work Staff Hours]])/Table2[[#This Row],[MDS Census]]</f>
        <v>7.0968355524814092E-2</v>
      </c>
      <c r="P36" s="3">
        <v>0</v>
      </c>
      <c r="Q36" s="3">
        <v>11.517111111111108</v>
      </c>
      <c r="R36" s="3">
        <f>SUM(Table2[[#This Row],[Qualified Activities Professional Hours]:[Other Activities Professional Hours]])/Table2[[#This Row],[MDS Census]]</f>
        <v>0.17923914923050313</v>
      </c>
      <c r="S36" s="3">
        <v>3.0498888888888875</v>
      </c>
      <c r="T36" s="3">
        <v>7.8603333333333332</v>
      </c>
      <c r="U36" s="3">
        <v>0</v>
      </c>
      <c r="V36" s="3">
        <f>SUM(Table2[[#This Row],[Occupational Therapist Hours]:[OT Aide Hours]])/Table2[[#This Row],[MDS Census]]</f>
        <v>0.16979422445097697</v>
      </c>
      <c r="W36" s="3">
        <v>1.9057777777777778</v>
      </c>
      <c r="X36" s="3">
        <v>8.9105555555555576</v>
      </c>
      <c r="Y36" s="3">
        <v>0</v>
      </c>
      <c r="Z36" s="3">
        <f>SUM(Table2[[#This Row],[Physical Therapist (PT) Hours]:[PT Aide Hours]])/Table2[[#This Row],[MDS Census]]</f>
        <v>0.16833304513228431</v>
      </c>
      <c r="AA36" s="3">
        <v>0</v>
      </c>
      <c r="AB36" s="3">
        <v>0</v>
      </c>
      <c r="AC36" s="3">
        <v>0</v>
      </c>
      <c r="AD36" s="3">
        <v>0</v>
      </c>
      <c r="AE36" s="3">
        <v>0</v>
      </c>
      <c r="AF36" s="3">
        <v>0</v>
      </c>
      <c r="AG36" s="3">
        <v>0</v>
      </c>
      <c r="AH36" s="1" t="s">
        <v>34</v>
      </c>
      <c r="AI36" s="17">
        <v>4</v>
      </c>
      <c r="AJ36" s="1"/>
    </row>
    <row r="37" spans="1:36" x14ac:dyDescent="0.2">
      <c r="A37" s="1" t="s">
        <v>407</v>
      </c>
      <c r="B37" s="1" t="s">
        <v>446</v>
      </c>
      <c r="C37" s="1" t="s">
        <v>887</v>
      </c>
      <c r="D37" s="1" t="s">
        <v>1033</v>
      </c>
      <c r="E37" s="3">
        <v>84.811111111111117</v>
      </c>
      <c r="F37" s="3">
        <v>1.4416666666666667</v>
      </c>
      <c r="G37" s="3">
        <v>0.13333333333333333</v>
      </c>
      <c r="H37" s="3">
        <v>0</v>
      </c>
      <c r="I37" s="3">
        <v>0</v>
      </c>
      <c r="J37" s="3">
        <v>0</v>
      </c>
      <c r="K37" s="3">
        <v>0</v>
      </c>
      <c r="L37" s="3">
        <v>12.078222222222225</v>
      </c>
      <c r="M37" s="3">
        <v>0</v>
      </c>
      <c r="N37" s="3">
        <v>12.125</v>
      </c>
      <c r="O37" s="3">
        <f>SUM(Table2[[#This Row],[Qualified Social Work Staff Hours]:[Other Social Work Staff Hours]])/Table2[[#This Row],[MDS Census]]</f>
        <v>0.14296475828638805</v>
      </c>
      <c r="P37" s="3">
        <v>5.5138888888888893</v>
      </c>
      <c r="Q37" s="3">
        <v>7.9083333333333332</v>
      </c>
      <c r="R37" s="3">
        <f>SUM(Table2[[#This Row],[Qualified Activities Professional Hours]:[Other Activities Professional Hours]])/Table2[[#This Row],[MDS Census]]</f>
        <v>0.15826018603432462</v>
      </c>
      <c r="S37" s="3">
        <v>4.7085555555555549</v>
      </c>
      <c r="T37" s="3">
        <v>8.5683333333333316</v>
      </c>
      <c r="U37" s="3">
        <v>0</v>
      </c>
      <c r="V37" s="3">
        <f>SUM(Table2[[#This Row],[Occupational Therapist Hours]:[OT Aide Hours]])/Table2[[#This Row],[MDS Census]]</f>
        <v>0.15654657408620462</v>
      </c>
      <c r="W37" s="3">
        <v>4.0721111111111084</v>
      </c>
      <c r="X37" s="3">
        <v>8.0075555555555589</v>
      </c>
      <c r="Y37" s="3">
        <v>0</v>
      </c>
      <c r="Z37" s="3">
        <f>SUM(Table2[[#This Row],[Physical Therapist (PT) Hours]:[PT Aide Hours]])/Table2[[#This Row],[MDS Census]]</f>
        <v>0.14243023712825889</v>
      </c>
      <c r="AA37" s="3">
        <v>0</v>
      </c>
      <c r="AB37" s="3">
        <v>0</v>
      </c>
      <c r="AC37" s="3">
        <v>0</v>
      </c>
      <c r="AD37" s="3">
        <v>0</v>
      </c>
      <c r="AE37" s="3">
        <v>0</v>
      </c>
      <c r="AF37" s="3">
        <v>0</v>
      </c>
      <c r="AG37" s="3">
        <v>0</v>
      </c>
      <c r="AH37" s="1" t="s">
        <v>35</v>
      </c>
      <c r="AI37" s="17">
        <v>4</v>
      </c>
      <c r="AJ37" s="1"/>
    </row>
    <row r="38" spans="1:36" x14ac:dyDescent="0.2">
      <c r="A38" s="1" t="s">
        <v>407</v>
      </c>
      <c r="B38" s="1" t="s">
        <v>447</v>
      </c>
      <c r="C38" s="1" t="s">
        <v>900</v>
      </c>
      <c r="D38" s="1" t="s">
        <v>1058</v>
      </c>
      <c r="E38" s="3">
        <v>72.37777777777778</v>
      </c>
      <c r="F38" s="3">
        <v>5.6888888888888891</v>
      </c>
      <c r="G38" s="3">
        <v>0</v>
      </c>
      <c r="H38" s="3">
        <v>0.44599999999999984</v>
      </c>
      <c r="I38" s="3">
        <v>0.60277777777777775</v>
      </c>
      <c r="J38" s="3">
        <v>0</v>
      </c>
      <c r="K38" s="3">
        <v>0</v>
      </c>
      <c r="L38" s="3">
        <v>4.165444444444443</v>
      </c>
      <c r="M38" s="3">
        <v>5.5062222222222221</v>
      </c>
      <c r="N38" s="3">
        <v>3.6816666666666671</v>
      </c>
      <c r="O38" s="3">
        <f>SUM(Table2[[#This Row],[Qualified Social Work Staff Hours]:[Other Social Work Staff Hours]])/Table2[[#This Row],[MDS Census]]</f>
        <v>0.1269435062941357</v>
      </c>
      <c r="P38" s="3">
        <v>0</v>
      </c>
      <c r="Q38" s="3">
        <v>4.7538888888888886</v>
      </c>
      <c r="R38" s="3">
        <f>SUM(Table2[[#This Row],[Qualified Activities Professional Hours]:[Other Activities Professional Hours]])/Table2[[#This Row],[MDS Census]]</f>
        <v>6.5681608842493092E-2</v>
      </c>
      <c r="S38" s="3">
        <v>2.5946666666666665</v>
      </c>
      <c r="T38" s="3">
        <v>5.6048888888888886</v>
      </c>
      <c r="U38" s="3">
        <v>0</v>
      </c>
      <c r="V38" s="3">
        <f>SUM(Table2[[#This Row],[Occupational Therapist Hours]:[OT Aide Hours]])/Table2[[#This Row],[MDS Census]]</f>
        <v>0.11328830211851397</v>
      </c>
      <c r="W38" s="3">
        <v>5.0707777777777769</v>
      </c>
      <c r="X38" s="3">
        <v>9.0812222222222214</v>
      </c>
      <c r="Y38" s="3">
        <v>0</v>
      </c>
      <c r="Z38" s="3">
        <f>SUM(Table2[[#This Row],[Physical Therapist (PT) Hours]:[PT Aide Hours]])/Table2[[#This Row],[MDS Census]]</f>
        <v>0.19552962849247771</v>
      </c>
      <c r="AA38" s="3">
        <v>0</v>
      </c>
      <c r="AB38" s="3">
        <v>0</v>
      </c>
      <c r="AC38" s="3">
        <v>0</v>
      </c>
      <c r="AD38" s="3">
        <v>0</v>
      </c>
      <c r="AE38" s="3">
        <v>0</v>
      </c>
      <c r="AF38" s="3">
        <v>4.3444444444444445E-2</v>
      </c>
      <c r="AG38" s="3">
        <v>0</v>
      </c>
      <c r="AH38" s="1" t="s">
        <v>36</v>
      </c>
      <c r="AI38" s="17">
        <v>4</v>
      </c>
      <c r="AJ38" s="1"/>
    </row>
    <row r="39" spans="1:36" x14ac:dyDescent="0.2">
      <c r="A39" s="1" t="s">
        <v>407</v>
      </c>
      <c r="B39" s="1" t="s">
        <v>448</v>
      </c>
      <c r="C39" s="1" t="s">
        <v>901</v>
      </c>
      <c r="D39" s="1" t="s">
        <v>1045</v>
      </c>
      <c r="E39" s="3">
        <v>84.8</v>
      </c>
      <c r="F39" s="3">
        <v>5.333333333333333</v>
      </c>
      <c r="G39" s="3">
        <v>2.6666666666666665</v>
      </c>
      <c r="H39" s="3">
        <v>0.64722222222222225</v>
      </c>
      <c r="I39" s="3">
        <v>5.6888888888888891</v>
      </c>
      <c r="J39" s="3">
        <v>0</v>
      </c>
      <c r="K39" s="3">
        <v>5.4222222222222225</v>
      </c>
      <c r="L39" s="3">
        <v>4.4717777777777785</v>
      </c>
      <c r="M39" s="3">
        <v>10.755555555555556</v>
      </c>
      <c r="N39" s="3">
        <v>0</v>
      </c>
      <c r="O39" s="3">
        <f>SUM(Table2[[#This Row],[Qualified Social Work Staff Hours]:[Other Social Work Staff Hours]])/Table2[[#This Row],[MDS Census]]</f>
        <v>0.1268343815513627</v>
      </c>
      <c r="P39" s="3">
        <v>15.87188888888889</v>
      </c>
      <c r="Q39" s="3">
        <v>5.2425555555555547</v>
      </c>
      <c r="R39" s="3">
        <f>SUM(Table2[[#This Row],[Qualified Activities Professional Hours]:[Other Activities Professional Hours]])/Table2[[#This Row],[MDS Census]]</f>
        <v>0.24899109014675053</v>
      </c>
      <c r="S39" s="3">
        <v>5.6</v>
      </c>
      <c r="T39" s="3">
        <v>6.0345555555555546</v>
      </c>
      <c r="U39" s="3">
        <v>0</v>
      </c>
      <c r="V39" s="3">
        <f>SUM(Table2[[#This Row],[Occupational Therapist Hours]:[OT Aide Hours]])/Table2[[#This Row],[MDS Census]]</f>
        <v>0.13719994758909851</v>
      </c>
      <c r="W39" s="3">
        <v>4.2013333333333325</v>
      </c>
      <c r="X39" s="3">
        <v>7.8199999999999985</v>
      </c>
      <c r="Y39" s="3">
        <v>1.4783333333333331</v>
      </c>
      <c r="Z39" s="3">
        <f>SUM(Table2[[#This Row],[Physical Therapist (PT) Hours]:[PT Aide Hours]])/Table2[[#This Row],[MDS Census]]</f>
        <v>0.1591941823899371</v>
      </c>
      <c r="AA39" s="3">
        <v>1.3333333333333333</v>
      </c>
      <c r="AB39" s="3">
        <v>0</v>
      </c>
      <c r="AC39" s="3">
        <v>0</v>
      </c>
      <c r="AD39" s="3">
        <v>0</v>
      </c>
      <c r="AE39" s="3">
        <v>0</v>
      </c>
      <c r="AF39" s="3">
        <v>0</v>
      </c>
      <c r="AG39" s="3">
        <v>1.2444444444444445</v>
      </c>
      <c r="AH39" s="1" t="s">
        <v>37</v>
      </c>
      <c r="AI39" s="17">
        <v>4</v>
      </c>
      <c r="AJ39" s="1"/>
    </row>
    <row r="40" spans="1:36" x14ac:dyDescent="0.2">
      <c r="A40" s="1" t="s">
        <v>407</v>
      </c>
      <c r="B40" s="1" t="s">
        <v>449</v>
      </c>
      <c r="C40" s="1" t="s">
        <v>834</v>
      </c>
      <c r="D40" s="1" t="s">
        <v>1059</v>
      </c>
      <c r="E40" s="3">
        <v>20.9</v>
      </c>
      <c r="F40" s="3">
        <v>5.6</v>
      </c>
      <c r="G40" s="3">
        <v>0.4</v>
      </c>
      <c r="H40" s="3">
        <v>0</v>
      </c>
      <c r="I40" s="3">
        <v>0.95833333333333337</v>
      </c>
      <c r="J40" s="3">
        <v>0</v>
      </c>
      <c r="K40" s="3">
        <v>2.2222222222222223E-2</v>
      </c>
      <c r="L40" s="3">
        <v>2.741888888888889</v>
      </c>
      <c r="M40" s="3">
        <v>5.5111111111111111</v>
      </c>
      <c r="N40" s="3">
        <v>0</v>
      </c>
      <c r="O40" s="3">
        <f>SUM(Table2[[#This Row],[Qualified Social Work Staff Hours]:[Other Social Work Staff Hours]])/Table2[[#This Row],[MDS Census]]</f>
        <v>0.26368952684742158</v>
      </c>
      <c r="P40" s="3">
        <v>5.333333333333333</v>
      </c>
      <c r="Q40" s="3">
        <v>7.350888888888889</v>
      </c>
      <c r="R40" s="3">
        <f>SUM(Table2[[#This Row],[Qualified Activities Professional Hours]:[Other Activities Professional Hours]])/Table2[[#This Row],[MDS Census]]</f>
        <v>0.60690058479532161</v>
      </c>
      <c r="S40" s="3">
        <v>3.7279999999999998</v>
      </c>
      <c r="T40" s="3">
        <v>5.2456666666666667</v>
      </c>
      <c r="U40" s="3">
        <v>0</v>
      </c>
      <c r="V40" s="3">
        <f>SUM(Table2[[#This Row],[Occupational Therapist Hours]:[OT Aide Hours]])/Table2[[#This Row],[MDS Census]]</f>
        <v>0.42936204146730467</v>
      </c>
      <c r="W40" s="3">
        <v>0.64399999999999991</v>
      </c>
      <c r="X40" s="3">
        <v>6.03</v>
      </c>
      <c r="Y40" s="3">
        <v>0</v>
      </c>
      <c r="Z40" s="3">
        <f>SUM(Table2[[#This Row],[Physical Therapist (PT) Hours]:[PT Aide Hours]])/Table2[[#This Row],[MDS Census]]</f>
        <v>0.31933014354066991</v>
      </c>
      <c r="AA40" s="3">
        <v>0</v>
      </c>
      <c r="AB40" s="3">
        <v>0</v>
      </c>
      <c r="AC40" s="3">
        <v>0</v>
      </c>
      <c r="AD40" s="3">
        <v>0</v>
      </c>
      <c r="AE40" s="3">
        <v>0</v>
      </c>
      <c r="AF40" s="3">
        <v>0</v>
      </c>
      <c r="AG40" s="3">
        <v>0</v>
      </c>
      <c r="AH40" s="1" t="s">
        <v>38</v>
      </c>
      <c r="AI40" s="17">
        <v>4</v>
      </c>
      <c r="AJ40" s="1"/>
    </row>
    <row r="41" spans="1:36" x14ac:dyDescent="0.2">
      <c r="A41" s="1" t="s">
        <v>407</v>
      </c>
      <c r="B41" s="1" t="s">
        <v>450</v>
      </c>
      <c r="C41" s="1" t="s">
        <v>887</v>
      </c>
      <c r="D41" s="1" t="s">
        <v>1033</v>
      </c>
      <c r="E41" s="3">
        <v>153.97777777777779</v>
      </c>
      <c r="F41" s="3">
        <v>5.7</v>
      </c>
      <c r="G41" s="3">
        <v>0.22222222222222221</v>
      </c>
      <c r="H41" s="3">
        <v>0.93333333333333335</v>
      </c>
      <c r="I41" s="3">
        <v>0</v>
      </c>
      <c r="J41" s="3">
        <v>0</v>
      </c>
      <c r="K41" s="3">
        <v>0</v>
      </c>
      <c r="L41" s="3">
        <v>0</v>
      </c>
      <c r="M41" s="3">
        <v>5.7347777777777775</v>
      </c>
      <c r="N41" s="3">
        <v>11.33988888888889</v>
      </c>
      <c r="O41" s="3">
        <f>SUM(Table2[[#This Row],[Qualified Social Work Staff Hours]:[Other Social Work Staff Hours]])/Table2[[#This Row],[MDS Census]]</f>
        <v>0.11089046038389376</v>
      </c>
      <c r="P41" s="3">
        <v>5.6544444444444446</v>
      </c>
      <c r="Q41" s="3">
        <v>13.159444444444443</v>
      </c>
      <c r="R41" s="3">
        <f>SUM(Table2[[#This Row],[Qualified Activities Professional Hours]:[Other Activities Professional Hours]])/Table2[[#This Row],[MDS Census]]</f>
        <v>0.12218574108818009</v>
      </c>
      <c r="S41" s="3">
        <v>0</v>
      </c>
      <c r="T41" s="3">
        <v>0</v>
      </c>
      <c r="U41" s="3">
        <v>0</v>
      </c>
      <c r="V41" s="3">
        <f>SUM(Table2[[#This Row],[Occupational Therapist Hours]:[OT Aide Hours]])/Table2[[#This Row],[MDS Census]]</f>
        <v>0</v>
      </c>
      <c r="W41" s="3">
        <v>0</v>
      </c>
      <c r="X41" s="3">
        <v>0</v>
      </c>
      <c r="Y41" s="3">
        <v>0</v>
      </c>
      <c r="Z41" s="3">
        <f>SUM(Table2[[#This Row],[Physical Therapist (PT) Hours]:[PT Aide Hours]])/Table2[[#This Row],[MDS Census]]</f>
        <v>0</v>
      </c>
      <c r="AA41" s="3">
        <v>0</v>
      </c>
      <c r="AB41" s="3">
        <v>0</v>
      </c>
      <c r="AC41" s="3">
        <v>0</v>
      </c>
      <c r="AD41" s="3">
        <v>0</v>
      </c>
      <c r="AE41" s="3">
        <v>0</v>
      </c>
      <c r="AF41" s="3">
        <v>6.5916666666666668</v>
      </c>
      <c r="AG41" s="3">
        <v>0</v>
      </c>
      <c r="AH41" s="1" t="s">
        <v>39</v>
      </c>
      <c r="AI41" s="17">
        <v>4</v>
      </c>
      <c r="AJ41" s="1"/>
    </row>
    <row r="42" spans="1:36" x14ac:dyDescent="0.2">
      <c r="A42" s="1" t="s">
        <v>407</v>
      </c>
      <c r="B42" s="1" t="s">
        <v>451</v>
      </c>
      <c r="C42" s="1" t="s">
        <v>901</v>
      </c>
      <c r="D42" s="1" t="s">
        <v>1045</v>
      </c>
      <c r="E42" s="3">
        <v>97.533333333333331</v>
      </c>
      <c r="F42" s="3">
        <v>0</v>
      </c>
      <c r="G42" s="3">
        <v>2.0611111111111109</v>
      </c>
      <c r="H42" s="3">
        <v>0.7583333333333333</v>
      </c>
      <c r="I42" s="3">
        <v>5.0888888888888886</v>
      </c>
      <c r="J42" s="3">
        <v>0.1</v>
      </c>
      <c r="K42" s="3">
        <v>0.77333333333333332</v>
      </c>
      <c r="L42" s="3">
        <v>2.7797777777777779</v>
      </c>
      <c r="M42" s="3">
        <v>0</v>
      </c>
      <c r="N42" s="3">
        <v>0</v>
      </c>
      <c r="O42" s="3">
        <f>SUM(Table2[[#This Row],[Qualified Social Work Staff Hours]:[Other Social Work Staff Hours]])/Table2[[#This Row],[MDS Census]]</f>
        <v>0</v>
      </c>
      <c r="P42" s="3">
        <v>3.5011111111111108</v>
      </c>
      <c r="Q42" s="3">
        <v>6.5495555555555551</v>
      </c>
      <c r="R42" s="3">
        <f>SUM(Table2[[#This Row],[Qualified Activities Professional Hours]:[Other Activities Professional Hours]])/Table2[[#This Row],[MDS Census]]</f>
        <v>0.10304853041695147</v>
      </c>
      <c r="S42" s="3">
        <v>2.6145555555555551</v>
      </c>
      <c r="T42" s="3">
        <v>6.5691111111111091</v>
      </c>
      <c r="U42" s="3">
        <v>0</v>
      </c>
      <c r="V42" s="3">
        <f>SUM(Table2[[#This Row],[Occupational Therapist Hours]:[OT Aide Hours]])/Table2[[#This Row],[MDS Census]]</f>
        <v>9.4159261790840706E-2</v>
      </c>
      <c r="W42" s="3">
        <v>4.3102222222222215</v>
      </c>
      <c r="X42" s="3">
        <v>4.6039999999999992</v>
      </c>
      <c r="Y42" s="3">
        <v>0</v>
      </c>
      <c r="Z42" s="3">
        <f>SUM(Table2[[#This Row],[Physical Therapist (PT) Hours]:[PT Aide Hours]])/Table2[[#This Row],[MDS Census]]</f>
        <v>9.1396673501936657E-2</v>
      </c>
      <c r="AA42" s="3">
        <v>0</v>
      </c>
      <c r="AB42" s="3">
        <v>0</v>
      </c>
      <c r="AC42" s="3">
        <v>0</v>
      </c>
      <c r="AD42" s="3">
        <v>0</v>
      </c>
      <c r="AE42" s="3">
        <v>0</v>
      </c>
      <c r="AF42" s="3">
        <v>0</v>
      </c>
      <c r="AG42" s="3">
        <v>0.12777777777777777</v>
      </c>
      <c r="AH42" s="1" t="s">
        <v>40</v>
      </c>
      <c r="AI42" s="17">
        <v>4</v>
      </c>
      <c r="AJ42" s="1"/>
    </row>
    <row r="43" spans="1:36" x14ac:dyDescent="0.2">
      <c r="A43" s="1" t="s">
        <v>407</v>
      </c>
      <c r="B43" s="1" t="s">
        <v>452</v>
      </c>
      <c r="C43" s="1" t="s">
        <v>902</v>
      </c>
      <c r="D43" s="1" t="s">
        <v>1060</v>
      </c>
      <c r="E43" s="3">
        <v>62.655555555555559</v>
      </c>
      <c r="F43" s="3">
        <v>5.6</v>
      </c>
      <c r="G43" s="3">
        <v>0</v>
      </c>
      <c r="H43" s="3">
        <v>0</v>
      </c>
      <c r="I43" s="3">
        <v>0</v>
      </c>
      <c r="J43" s="3">
        <v>0</v>
      </c>
      <c r="K43" s="3">
        <v>0</v>
      </c>
      <c r="L43" s="3">
        <v>5.0325555555555548</v>
      </c>
      <c r="M43" s="3">
        <v>0</v>
      </c>
      <c r="N43" s="3">
        <v>12.627333333333334</v>
      </c>
      <c r="O43" s="3">
        <f>SUM(Table2[[#This Row],[Qualified Social Work Staff Hours]:[Other Social Work Staff Hours]])/Table2[[#This Row],[MDS Census]]</f>
        <v>0.20153573328604363</v>
      </c>
      <c r="P43" s="3">
        <v>6.5145555555555577</v>
      </c>
      <c r="Q43" s="3">
        <v>6.7844444444444436</v>
      </c>
      <c r="R43" s="3">
        <f>SUM(Table2[[#This Row],[Qualified Activities Professional Hours]:[Other Activities Professional Hours]])/Table2[[#This Row],[MDS Census]]</f>
        <v>0.21225571909913107</v>
      </c>
      <c r="S43" s="3">
        <v>10.471777777777778</v>
      </c>
      <c r="T43" s="3">
        <v>5.1264444444444441</v>
      </c>
      <c r="U43" s="3">
        <v>0</v>
      </c>
      <c r="V43" s="3">
        <f>SUM(Table2[[#This Row],[Occupational Therapist Hours]:[OT Aide Hours]])/Table2[[#This Row],[MDS Census]]</f>
        <v>0.24895194183365846</v>
      </c>
      <c r="W43" s="3">
        <v>5.8955555555555543</v>
      </c>
      <c r="X43" s="3">
        <v>13.584222222222223</v>
      </c>
      <c r="Y43" s="3">
        <v>0</v>
      </c>
      <c r="Z43" s="3">
        <f>SUM(Table2[[#This Row],[Physical Therapist (PT) Hours]:[PT Aide Hours]])/Table2[[#This Row],[MDS Census]]</f>
        <v>0.31090264231246673</v>
      </c>
      <c r="AA43" s="3">
        <v>0</v>
      </c>
      <c r="AB43" s="3">
        <v>0</v>
      </c>
      <c r="AC43" s="3">
        <v>0</v>
      </c>
      <c r="AD43" s="3">
        <v>0</v>
      </c>
      <c r="AE43" s="3">
        <v>0</v>
      </c>
      <c r="AF43" s="3">
        <v>0</v>
      </c>
      <c r="AG43" s="3">
        <v>0</v>
      </c>
      <c r="AH43" s="1" t="s">
        <v>41</v>
      </c>
      <c r="AI43" s="17">
        <v>4</v>
      </c>
      <c r="AJ43" s="1"/>
    </row>
    <row r="44" spans="1:36" x14ac:dyDescent="0.2">
      <c r="A44" s="1" t="s">
        <v>407</v>
      </c>
      <c r="B44" s="1" t="s">
        <v>453</v>
      </c>
      <c r="C44" s="1" t="s">
        <v>903</v>
      </c>
      <c r="D44" s="1" t="s">
        <v>1046</v>
      </c>
      <c r="E44" s="3">
        <v>64.611111111111114</v>
      </c>
      <c r="F44" s="3">
        <v>6.3111111111111109</v>
      </c>
      <c r="G44" s="3">
        <v>2.6666666666666665</v>
      </c>
      <c r="H44" s="3">
        <v>0.97444444444444445</v>
      </c>
      <c r="I44" s="3">
        <v>0</v>
      </c>
      <c r="J44" s="3">
        <v>0</v>
      </c>
      <c r="K44" s="3">
        <v>3.3777777777777778</v>
      </c>
      <c r="L44" s="3">
        <v>3.9675555555555562</v>
      </c>
      <c r="M44" s="3">
        <v>0</v>
      </c>
      <c r="N44" s="3">
        <v>0</v>
      </c>
      <c r="O44" s="3">
        <f>SUM(Table2[[#This Row],[Qualified Social Work Staff Hours]:[Other Social Work Staff Hours]])/Table2[[#This Row],[MDS Census]]</f>
        <v>0</v>
      </c>
      <c r="P44" s="3">
        <v>3.4666666666666668</v>
      </c>
      <c r="Q44" s="3">
        <v>0</v>
      </c>
      <c r="R44" s="3">
        <f>SUM(Table2[[#This Row],[Qualified Activities Professional Hours]:[Other Activities Professional Hours]])/Table2[[#This Row],[MDS Census]]</f>
        <v>5.3654342218400687E-2</v>
      </c>
      <c r="S44" s="3">
        <v>7.5614444444444437</v>
      </c>
      <c r="T44" s="3">
        <v>7.3737777777777778</v>
      </c>
      <c r="U44" s="3">
        <v>0</v>
      </c>
      <c r="V44" s="3">
        <f>SUM(Table2[[#This Row],[Occupational Therapist Hours]:[OT Aide Hours]])/Table2[[#This Row],[MDS Census]]</f>
        <v>0.23115563198624248</v>
      </c>
      <c r="W44" s="3">
        <v>4.4682222222222219</v>
      </c>
      <c r="X44" s="3">
        <v>6.6896666666666684</v>
      </c>
      <c r="Y44" s="3">
        <v>0</v>
      </c>
      <c r="Z44" s="3">
        <f>SUM(Table2[[#This Row],[Physical Therapist (PT) Hours]:[PT Aide Hours]])/Table2[[#This Row],[MDS Census]]</f>
        <v>0.17269303525365437</v>
      </c>
      <c r="AA44" s="3">
        <v>0.44444444444444442</v>
      </c>
      <c r="AB44" s="3">
        <v>0</v>
      </c>
      <c r="AC44" s="3">
        <v>0</v>
      </c>
      <c r="AD44" s="3">
        <v>0</v>
      </c>
      <c r="AE44" s="3">
        <v>0</v>
      </c>
      <c r="AF44" s="3">
        <v>0</v>
      </c>
      <c r="AG44" s="3">
        <v>0.35555555555555557</v>
      </c>
      <c r="AH44" s="1" t="s">
        <v>42</v>
      </c>
      <c r="AI44" s="17">
        <v>4</v>
      </c>
      <c r="AJ44" s="1"/>
    </row>
    <row r="45" spans="1:36" x14ac:dyDescent="0.2">
      <c r="A45" s="1" t="s">
        <v>407</v>
      </c>
      <c r="B45" s="1" t="s">
        <v>454</v>
      </c>
      <c r="C45" s="1" t="s">
        <v>843</v>
      </c>
      <c r="D45" s="1" t="s">
        <v>1021</v>
      </c>
      <c r="E45" s="3">
        <v>44.244444444444447</v>
      </c>
      <c r="F45" s="3">
        <v>2.9333333333333331</v>
      </c>
      <c r="G45" s="3">
        <v>2.2222222222222223</v>
      </c>
      <c r="H45" s="3">
        <v>0.86555555555555563</v>
      </c>
      <c r="I45" s="3">
        <v>0</v>
      </c>
      <c r="J45" s="3">
        <v>2.2222222222222223</v>
      </c>
      <c r="K45" s="3">
        <v>0</v>
      </c>
      <c r="L45" s="3">
        <v>0.85044444444444456</v>
      </c>
      <c r="M45" s="3">
        <v>0</v>
      </c>
      <c r="N45" s="3">
        <v>0</v>
      </c>
      <c r="O45" s="3">
        <f>SUM(Table2[[#This Row],[Qualified Social Work Staff Hours]:[Other Social Work Staff Hours]])/Table2[[#This Row],[MDS Census]]</f>
        <v>0</v>
      </c>
      <c r="P45" s="3">
        <v>5.982111111111112</v>
      </c>
      <c r="Q45" s="3">
        <v>0</v>
      </c>
      <c r="R45" s="3">
        <f>SUM(Table2[[#This Row],[Qualified Activities Professional Hours]:[Other Activities Professional Hours]])/Table2[[#This Row],[MDS Census]]</f>
        <v>0.13520592667001508</v>
      </c>
      <c r="S45" s="3">
        <v>4.363888888888888</v>
      </c>
      <c r="T45" s="3">
        <v>5.3435555555555547</v>
      </c>
      <c r="U45" s="3">
        <v>0</v>
      </c>
      <c r="V45" s="3">
        <f>SUM(Table2[[#This Row],[Occupational Therapist Hours]:[OT Aide Hours]])/Table2[[#This Row],[MDS Census]]</f>
        <v>0.21940482169763934</v>
      </c>
      <c r="W45" s="3">
        <v>4.0630000000000006</v>
      </c>
      <c r="X45" s="3">
        <v>4.4950000000000001</v>
      </c>
      <c r="Y45" s="3">
        <v>0</v>
      </c>
      <c r="Z45" s="3">
        <f>SUM(Table2[[#This Row],[Physical Therapist (PT) Hours]:[PT Aide Hours]])/Table2[[#This Row],[MDS Census]]</f>
        <v>0.19342541436464086</v>
      </c>
      <c r="AA45" s="3">
        <v>0.50555555555555554</v>
      </c>
      <c r="AB45" s="3">
        <v>0</v>
      </c>
      <c r="AC45" s="3">
        <v>0</v>
      </c>
      <c r="AD45" s="3">
        <v>0</v>
      </c>
      <c r="AE45" s="3">
        <v>0</v>
      </c>
      <c r="AF45" s="3">
        <v>0</v>
      </c>
      <c r="AG45" s="3">
        <v>0</v>
      </c>
      <c r="AH45" s="1" t="s">
        <v>43</v>
      </c>
      <c r="AI45" s="17">
        <v>4</v>
      </c>
      <c r="AJ45" s="1"/>
    </row>
    <row r="46" spans="1:36" x14ac:dyDescent="0.2">
      <c r="A46" s="1" t="s">
        <v>407</v>
      </c>
      <c r="B46" s="1" t="s">
        <v>455</v>
      </c>
      <c r="C46" s="1" t="s">
        <v>904</v>
      </c>
      <c r="D46" s="1" t="s">
        <v>1061</v>
      </c>
      <c r="E46" s="3">
        <v>95.266666666666666</v>
      </c>
      <c r="F46" s="3">
        <v>4.8388888888888886</v>
      </c>
      <c r="G46" s="3">
        <v>1.8555555555555556</v>
      </c>
      <c r="H46" s="3">
        <v>0.70277777777777772</v>
      </c>
      <c r="I46" s="3">
        <v>0.3611111111111111</v>
      </c>
      <c r="J46" s="3">
        <v>0</v>
      </c>
      <c r="K46" s="3">
        <v>0.86388888888888893</v>
      </c>
      <c r="L46" s="3">
        <v>4.5650000000000013</v>
      </c>
      <c r="M46" s="3">
        <v>0</v>
      </c>
      <c r="N46" s="3">
        <v>5.2861111111111114</v>
      </c>
      <c r="O46" s="3">
        <f>SUM(Table2[[#This Row],[Qualified Social Work Staff Hours]:[Other Social Work Staff Hours]])/Table2[[#This Row],[MDS Census]]</f>
        <v>5.5487520410543507E-2</v>
      </c>
      <c r="P46" s="3">
        <v>0</v>
      </c>
      <c r="Q46" s="3">
        <v>8.155555555555555</v>
      </c>
      <c r="R46" s="3">
        <f>SUM(Table2[[#This Row],[Qualified Activities Professional Hours]:[Other Activities Professional Hours]])/Table2[[#This Row],[MDS Census]]</f>
        <v>8.5607651038021926E-2</v>
      </c>
      <c r="S46" s="3">
        <v>5.3118888888888875</v>
      </c>
      <c r="T46" s="3">
        <v>9.2230000000000025</v>
      </c>
      <c r="U46" s="3">
        <v>0</v>
      </c>
      <c r="V46" s="3">
        <f>SUM(Table2[[#This Row],[Occupational Therapist Hours]:[OT Aide Hours]])/Table2[[#This Row],[MDS Census]]</f>
        <v>0.15257056216468395</v>
      </c>
      <c r="W46" s="3">
        <v>5.0172222222222231</v>
      </c>
      <c r="X46" s="3">
        <v>13.446444444444445</v>
      </c>
      <c r="Y46" s="3">
        <v>0</v>
      </c>
      <c r="Z46" s="3">
        <f>SUM(Table2[[#This Row],[Physical Therapist (PT) Hours]:[PT Aide Hours]])/Table2[[#This Row],[MDS Census]]</f>
        <v>0.19381035689293213</v>
      </c>
      <c r="AA46" s="3">
        <v>0</v>
      </c>
      <c r="AB46" s="3">
        <v>0</v>
      </c>
      <c r="AC46" s="3">
        <v>0</v>
      </c>
      <c r="AD46" s="3">
        <v>0</v>
      </c>
      <c r="AE46" s="3">
        <v>0</v>
      </c>
      <c r="AF46" s="3">
        <v>0</v>
      </c>
      <c r="AG46" s="3">
        <v>6.6666666666666666E-2</v>
      </c>
      <c r="AH46" s="1" t="s">
        <v>44</v>
      </c>
      <c r="AI46" s="17">
        <v>4</v>
      </c>
      <c r="AJ46" s="1"/>
    </row>
    <row r="47" spans="1:36" x14ac:dyDescent="0.2">
      <c r="A47" s="1" t="s">
        <v>407</v>
      </c>
      <c r="B47" s="1" t="s">
        <v>456</v>
      </c>
      <c r="C47" s="1" t="s">
        <v>883</v>
      </c>
      <c r="D47" s="1" t="s">
        <v>1046</v>
      </c>
      <c r="E47" s="3">
        <v>114.45555555555555</v>
      </c>
      <c r="F47" s="3">
        <v>0</v>
      </c>
      <c r="G47" s="3">
        <v>0</v>
      </c>
      <c r="H47" s="3">
        <v>0</v>
      </c>
      <c r="I47" s="3">
        <v>0</v>
      </c>
      <c r="J47" s="3">
        <v>0</v>
      </c>
      <c r="K47" s="3">
        <v>0</v>
      </c>
      <c r="L47" s="3">
        <v>5.8413333333333313</v>
      </c>
      <c r="M47" s="3">
        <v>0</v>
      </c>
      <c r="N47" s="3">
        <v>0</v>
      </c>
      <c r="O47" s="3">
        <f>SUM(Table2[[#This Row],[Qualified Social Work Staff Hours]:[Other Social Work Staff Hours]])/Table2[[#This Row],[MDS Census]]</f>
        <v>0</v>
      </c>
      <c r="P47" s="3">
        <v>0</v>
      </c>
      <c r="Q47" s="3">
        <v>21.441666666666666</v>
      </c>
      <c r="R47" s="3">
        <f>SUM(Table2[[#This Row],[Qualified Activities Professional Hours]:[Other Activities Professional Hours]])/Table2[[#This Row],[MDS Census]]</f>
        <v>0.18733618095330551</v>
      </c>
      <c r="S47" s="3">
        <v>2.9494444444444454</v>
      </c>
      <c r="T47" s="3">
        <v>5.9337777777777783</v>
      </c>
      <c r="U47" s="3">
        <v>0</v>
      </c>
      <c r="V47" s="3">
        <f>SUM(Table2[[#This Row],[Occupational Therapist Hours]:[OT Aide Hours]])/Table2[[#This Row],[MDS Census]]</f>
        <v>7.7612853121056216E-2</v>
      </c>
      <c r="W47" s="3">
        <v>3.873555555555555</v>
      </c>
      <c r="X47" s="3">
        <v>6.4764444444444429</v>
      </c>
      <c r="Y47" s="3">
        <v>3.2715555555555556</v>
      </c>
      <c r="Z47" s="3">
        <f>SUM(Table2[[#This Row],[Physical Therapist (PT) Hours]:[PT Aide Hours]])/Table2[[#This Row],[MDS Census]]</f>
        <v>0.11901174643238518</v>
      </c>
      <c r="AA47" s="3">
        <v>0</v>
      </c>
      <c r="AB47" s="3">
        <v>0</v>
      </c>
      <c r="AC47" s="3">
        <v>0</v>
      </c>
      <c r="AD47" s="3">
        <v>0</v>
      </c>
      <c r="AE47" s="3">
        <v>0</v>
      </c>
      <c r="AF47" s="3">
        <v>0</v>
      </c>
      <c r="AG47" s="3">
        <v>0</v>
      </c>
      <c r="AH47" s="1" t="s">
        <v>45</v>
      </c>
      <c r="AI47" s="17">
        <v>4</v>
      </c>
      <c r="AJ47" s="1"/>
    </row>
    <row r="48" spans="1:36" x14ac:dyDescent="0.2">
      <c r="A48" s="1" t="s">
        <v>407</v>
      </c>
      <c r="B48" s="1" t="s">
        <v>457</v>
      </c>
      <c r="C48" s="1" t="s">
        <v>905</v>
      </c>
      <c r="D48" s="1" t="s">
        <v>1047</v>
      </c>
      <c r="E48" s="3">
        <v>49.911111111111111</v>
      </c>
      <c r="F48" s="3">
        <v>30.266666666666666</v>
      </c>
      <c r="G48" s="3">
        <v>0</v>
      </c>
      <c r="H48" s="3">
        <v>0</v>
      </c>
      <c r="I48" s="3">
        <v>6.4110000000000005</v>
      </c>
      <c r="J48" s="3">
        <v>0</v>
      </c>
      <c r="K48" s="3">
        <v>0</v>
      </c>
      <c r="L48" s="3">
        <v>5.3277777777777775</v>
      </c>
      <c r="M48" s="3">
        <v>4.9777777777777779</v>
      </c>
      <c r="N48" s="3">
        <v>0</v>
      </c>
      <c r="O48" s="3">
        <f>SUM(Table2[[#This Row],[Qualified Social Work Staff Hours]:[Other Social Work Staff Hours]])/Table2[[#This Row],[MDS Census]]</f>
        <v>9.9732858414959935E-2</v>
      </c>
      <c r="P48" s="3">
        <v>4.5861111111111112</v>
      </c>
      <c r="Q48" s="3">
        <v>0</v>
      </c>
      <c r="R48" s="3">
        <f>SUM(Table2[[#This Row],[Qualified Activities Professional Hours]:[Other Activities Professional Hours]])/Table2[[#This Row],[MDS Census]]</f>
        <v>9.1885574354407834E-2</v>
      </c>
      <c r="S48" s="3">
        <v>7.5916666666666668</v>
      </c>
      <c r="T48" s="3">
        <v>3.5194444444444444</v>
      </c>
      <c r="U48" s="3">
        <v>0</v>
      </c>
      <c r="V48" s="3">
        <f>SUM(Table2[[#This Row],[Occupational Therapist Hours]:[OT Aide Hours]])/Table2[[#This Row],[MDS Census]]</f>
        <v>0.22261798753339268</v>
      </c>
      <c r="W48" s="3">
        <v>13.863888888888889</v>
      </c>
      <c r="X48" s="3">
        <v>3.8305555555555557</v>
      </c>
      <c r="Y48" s="3">
        <v>0</v>
      </c>
      <c r="Z48" s="3">
        <f>SUM(Table2[[#This Row],[Physical Therapist (PT) Hours]:[PT Aide Hours]])/Table2[[#This Row],[MDS Census]]</f>
        <v>0.35451914514692784</v>
      </c>
      <c r="AA48" s="3">
        <v>0</v>
      </c>
      <c r="AB48" s="3">
        <v>0</v>
      </c>
      <c r="AC48" s="3">
        <v>3.2055555555555557</v>
      </c>
      <c r="AD48" s="3">
        <v>0</v>
      </c>
      <c r="AE48" s="3">
        <v>0</v>
      </c>
      <c r="AF48" s="3">
        <v>0</v>
      </c>
      <c r="AG48" s="3">
        <v>0</v>
      </c>
      <c r="AH48" s="1" t="s">
        <v>46</v>
      </c>
      <c r="AI48" s="17">
        <v>4</v>
      </c>
      <c r="AJ48" s="1"/>
    </row>
    <row r="49" spans="1:36" x14ac:dyDescent="0.2">
      <c r="A49" s="1" t="s">
        <v>407</v>
      </c>
      <c r="B49" s="1" t="s">
        <v>458</v>
      </c>
      <c r="C49" s="1" t="s">
        <v>901</v>
      </c>
      <c r="D49" s="1" t="s">
        <v>1033</v>
      </c>
      <c r="E49" s="3">
        <v>14.71111111111111</v>
      </c>
      <c r="F49" s="3">
        <v>6.3777777777777782</v>
      </c>
      <c r="G49" s="3">
        <v>0</v>
      </c>
      <c r="H49" s="3">
        <v>0.18888888888888888</v>
      </c>
      <c r="I49" s="3">
        <v>6.0361111111111114</v>
      </c>
      <c r="J49" s="3">
        <v>0</v>
      </c>
      <c r="K49" s="3">
        <v>0</v>
      </c>
      <c r="L49" s="3">
        <v>0.14577777777777778</v>
      </c>
      <c r="M49" s="3">
        <v>0</v>
      </c>
      <c r="N49" s="3">
        <v>6.7138888888888886</v>
      </c>
      <c r="O49" s="3">
        <f>SUM(Table2[[#This Row],[Qualified Social Work Staff Hours]:[Other Social Work Staff Hours]])/Table2[[#This Row],[MDS Census]]</f>
        <v>0.45638217522658608</v>
      </c>
      <c r="P49" s="3">
        <v>4.6532222222222224</v>
      </c>
      <c r="Q49" s="3">
        <v>0</v>
      </c>
      <c r="R49" s="3">
        <f>SUM(Table2[[#This Row],[Qualified Activities Professional Hours]:[Other Activities Professional Hours]])/Table2[[#This Row],[MDS Census]]</f>
        <v>0.3163066465256798</v>
      </c>
      <c r="S49" s="3">
        <v>4.7458888888888895</v>
      </c>
      <c r="T49" s="3">
        <v>0.22755555555555557</v>
      </c>
      <c r="U49" s="3">
        <v>0</v>
      </c>
      <c r="V49" s="3">
        <f>SUM(Table2[[#This Row],[Occupational Therapist Hours]:[OT Aide Hours]])/Table2[[#This Row],[MDS Census]]</f>
        <v>0.33807401812688831</v>
      </c>
      <c r="W49" s="3">
        <v>1.9114444444444447</v>
      </c>
      <c r="X49" s="3">
        <v>4.9493333333333318</v>
      </c>
      <c r="Y49" s="3">
        <v>0</v>
      </c>
      <c r="Z49" s="3">
        <f>SUM(Table2[[#This Row],[Physical Therapist (PT) Hours]:[PT Aide Hours]])/Table2[[#This Row],[MDS Census]]</f>
        <v>0.46636706948640483</v>
      </c>
      <c r="AA49" s="3">
        <v>0</v>
      </c>
      <c r="AB49" s="3">
        <v>0</v>
      </c>
      <c r="AC49" s="3">
        <v>0</v>
      </c>
      <c r="AD49" s="3">
        <v>0</v>
      </c>
      <c r="AE49" s="3">
        <v>0</v>
      </c>
      <c r="AF49" s="3">
        <v>0</v>
      </c>
      <c r="AG49" s="3">
        <v>0</v>
      </c>
      <c r="AH49" s="1" t="s">
        <v>47</v>
      </c>
      <c r="AI49" s="17">
        <v>4</v>
      </c>
      <c r="AJ49" s="1"/>
    </row>
    <row r="50" spans="1:36" x14ac:dyDescent="0.2">
      <c r="A50" s="1" t="s">
        <v>407</v>
      </c>
      <c r="B50" s="1" t="s">
        <v>459</v>
      </c>
      <c r="C50" s="1" t="s">
        <v>898</v>
      </c>
      <c r="D50" s="1" t="s">
        <v>1056</v>
      </c>
      <c r="E50" s="3">
        <v>97.611111111111114</v>
      </c>
      <c r="F50" s="3">
        <v>17.816666666666666</v>
      </c>
      <c r="G50" s="3">
        <v>0.51111111111111107</v>
      </c>
      <c r="H50" s="3">
        <v>0</v>
      </c>
      <c r="I50" s="3">
        <v>5.6888888888888891</v>
      </c>
      <c r="J50" s="3">
        <v>0</v>
      </c>
      <c r="K50" s="3">
        <v>3.9805555555555556</v>
      </c>
      <c r="L50" s="3">
        <v>3.5476666666666667</v>
      </c>
      <c r="M50" s="3">
        <v>0</v>
      </c>
      <c r="N50" s="3">
        <v>18.761111111111113</v>
      </c>
      <c r="O50" s="3">
        <f>SUM(Table2[[#This Row],[Qualified Social Work Staff Hours]:[Other Social Work Staff Hours]])/Table2[[#This Row],[MDS Census]]</f>
        <v>0.19220261809903244</v>
      </c>
      <c r="P50" s="3">
        <v>5.375</v>
      </c>
      <c r="Q50" s="3">
        <v>14.205555555555556</v>
      </c>
      <c r="R50" s="3">
        <f>SUM(Table2[[#This Row],[Qualified Activities Professional Hours]:[Other Activities Professional Hours]])/Table2[[#This Row],[MDS Census]]</f>
        <v>0.20059760956175299</v>
      </c>
      <c r="S50" s="3">
        <v>3.9062222222222229</v>
      </c>
      <c r="T50" s="3">
        <v>5.6145555555555564</v>
      </c>
      <c r="U50" s="3">
        <v>0</v>
      </c>
      <c r="V50" s="3">
        <f>SUM(Table2[[#This Row],[Occupational Therapist Hours]:[OT Aide Hours]])/Table2[[#This Row],[MDS Census]]</f>
        <v>9.7537848605577696E-2</v>
      </c>
      <c r="W50" s="3">
        <v>5.9128888888888902</v>
      </c>
      <c r="X50" s="3">
        <v>8.3698888888888892</v>
      </c>
      <c r="Y50" s="3">
        <v>0</v>
      </c>
      <c r="Z50" s="3">
        <f>SUM(Table2[[#This Row],[Physical Therapist (PT) Hours]:[PT Aide Hours]])/Table2[[#This Row],[MDS Census]]</f>
        <v>0.1463232783153102</v>
      </c>
      <c r="AA50" s="3">
        <v>0</v>
      </c>
      <c r="AB50" s="3">
        <v>0</v>
      </c>
      <c r="AC50" s="3">
        <v>0</v>
      </c>
      <c r="AD50" s="3">
        <v>0</v>
      </c>
      <c r="AE50" s="3">
        <v>0</v>
      </c>
      <c r="AF50" s="3">
        <v>0</v>
      </c>
      <c r="AG50" s="3">
        <v>0</v>
      </c>
      <c r="AH50" s="1" t="s">
        <v>48</v>
      </c>
      <c r="AI50" s="17">
        <v>4</v>
      </c>
      <c r="AJ50" s="1"/>
    </row>
    <row r="51" spans="1:36" x14ac:dyDescent="0.2">
      <c r="A51" s="1" t="s">
        <v>407</v>
      </c>
      <c r="B51" s="1" t="s">
        <v>460</v>
      </c>
      <c r="C51" s="1" t="s">
        <v>906</v>
      </c>
      <c r="D51" s="1" t="s">
        <v>1062</v>
      </c>
      <c r="E51" s="3">
        <v>67.277777777777771</v>
      </c>
      <c r="F51" s="3">
        <v>5.5111111111111111</v>
      </c>
      <c r="G51" s="3">
        <v>0.21666666666666667</v>
      </c>
      <c r="H51" s="3">
        <v>0.46111111111111114</v>
      </c>
      <c r="I51" s="3">
        <v>0</v>
      </c>
      <c r="J51" s="3">
        <v>0</v>
      </c>
      <c r="K51" s="3">
        <v>0</v>
      </c>
      <c r="L51" s="3">
        <v>5.2078888888888883</v>
      </c>
      <c r="M51" s="3">
        <v>0</v>
      </c>
      <c r="N51" s="3">
        <v>10.102777777777778</v>
      </c>
      <c r="O51" s="3">
        <f>SUM(Table2[[#This Row],[Qualified Social Work Staff Hours]:[Other Social Work Staff Hours]])/Table2[[#This Row],[MDS Census]]</f>
        <v>0.15016515276630885</v>
      </c>
      <c r="P51" s="3">
        <v>5.3277777777777775</v>
      </c>
      <c r="Q51" s="3">
        <v>6.1749999999999998</v>
      </c>
      <c r="R51" s="3">
        <f>SUM(Table2[[#This Row],[Qualified Activities Professional Hours]:[Other Activities Professional Hours]])/Table2[[#This Row],[MDS Census]]</f>
        <v>0.17097440132122213</v>
      </c>
      <c r="S51" s="3">
        <v>5.1253333333333329</v>
      </c>
      <c r="T51" s="3">
        <v>4.3022222222222224</v>
      </c>
      <c r="U51" s="3">
        <v>0</v>
      </c>
      <c r="V51" s="3">
        <f>SUM(Table2[[#This Row],[Occupational Therapist Hours]:[OT Aide Hours]])/Table2[[#This Row],[MDS Census]]</f>
        <v>0.14012881915772091</v>
      </c>
      <c r="W51" s="3">
        <v>5.1118888888888909</v>
      </c>
      <c r="X51" s="3">
        <v>11.235777777777773</v>
      </c>
      <c r="Y51" s="3">
        <v>0</v>
      </c>
      <c r="Z51" s="3">
        <f>SUM(Table2[[#This Row],[Physical Therapist (PT) Hours]:[PT Aide Hours]])/Table2[[#This Row],[MDS Census]]</f>
        <v>0.24298761354252685</v>
      </c>
      <c r="AA51" s="3">
        <v>0</v>
      </c>
      <c r="AB51" s="3">
        <v>0</v>
      </c>
      <c r="AC51" s="3">
        <v>0</v>
      </c>
      <c r="AD51" s="3">
        <v>0</v>
      </c>
      <c r="AE51" s="3">
        <v>0</v>
      </c>
      <c r="AF51" s="3">
        <v>0</v>
      </c>
      <c r="AG51" s="3">
        <v>0</v>
      </c>
      <c r="AH51" s="1" t="s">
        <v>49</v>
      </c>
      <c r="AI51" s="17">
        <v>4</v>
      </c>
      <c r="AJ51" s="1"/>
    </row>
    <row r="52" spans="1:36" x14ac:dyDescent="0.2">
      <c r="A52" s="1" t="s">
        <v>407</v>
      </c>
      <c r="B52" s="1" t="s">
        <v>461</v>
      </c>
      <c r="C52" s="1" t="s">
        <v>881</v>
      </c>
      <c r="D52" s="1" t="s">
        <v>1061</v>
      </c>
      <c r="E52" s="3">
        <v>70.099999999999994</v>
      </c>
      <c r="F52" s="3">
        <v>3.8833333333333333</v>
      </c>
      <c r="G52" s="3">
        <v>4.4444444444444446E-2</v>
      </c>
      <c r="H52" s="3">
        <v>0.44277777777777777</v>
      </c>
      <c r="I52" s="3">
        <v>1.4166666666666667</v>
      </c>
      <c r="J52" s="3">
        <v>0</v>
      </c>
      <c r="K52" s="3">
        <v>0</v>
      </c>
      <c r="L52" s="3">
        <v>5.4388888888888891</v>
      </c>
      <c r="M52" s="3">
        <v>0</v>
      </c>
      <c r="N52" s="3">
        <v>5.3611111111111107</v>
      </c>
      <c r="O52" s="3">
        <f>SUM(Table2[[#This Row],[Qualified Social Work Staff Hours]:[Other Social Work Staff Hours]])/Table2[[#This Row],[MDS Census]]</f>
        <v>7.6478047234110003E-2</v>
      </c>
      <c r="P52" s="3">
        <v>5.0611111111111109</v>
      </c>
      <c r="Q52" s="3">
        <v>4.3583333333333334</v>
      </c>
      <c r="R52" s="3">
        <f>SUM(Table2[[#This Row],[Qualified Activities Professional Hours]:[Other Activities Professional Hours]])/Table2[[#This Row],[MDS Census]]</f>
        <v>0.13437153273101918</v>
      </c>
      <c r="S52" s="3">
        <v>3.4555555555555557</v>
      </c>
      <c r="T52" s="3">
        <v>8.8305555555555557</v>
      </c>
      <c r="U52" s="3">
        <v>0</v>
      </c>
      <c r="V52" s="3">
        <f>SUM(Table2[[#This Row],[Occupational Therapist Hours]:[OT Aide Hours]])/Table2[[#This Row],[MDS Census]]</f>
        <v>0.17526549373910288</v>
      </c>
      <c r="W52" s="3">
        <v>7.3638888888888889</v>
      </c>
      <c r="X52" s="3">
        <v>7.7777777777777777</v>
      </c>
      <c r="Y52" s="3">
        <v>0</v>
      </c>
      <c r="Z52" s="3">
        <f>SUM(Table2[[#This Row],[Physical Therapist (PT) Hours]:[PT Aide Hours]])/Table2[[#This Row],[MDS Census]]</f>
        <v>0.21600095102234904</v>
      </c>
      <c r="AA52" s="3">
        <v>0</v>
      </c>
      <c r="AB52" s="3">
        <v>0</v>
      </c>
      <c r="AC52" s="3">
        <v>0</v>
      </c>
      <c r="AD52" s="3">
        <v>0</v>
      </c>
      <c r="AE52" s="3">
        <v>0</v>
      </c>
      <c r="AF52" s="3">
        <v>0</v>
      </c>
      <c r="AG52" s="3">
        <v>0</v>
      </c>
      <c r="AH52" s="1" t="s">
        <v>50</v>
      </c>
      <c r="AI52" s="17">
        <v>4</v>
      </c>
      <c r="AJ52" s="1"/>
    </row>
    <row r="53" spans="1:36" x14ac:dyDescent="0.2">
      <c r="A53" s="1" t="s">
        <v>407</v>
      </c>
      <c r="B53" s="1" t="s">
        <v>462</v>
      </c>
      <c r="C53" s="1" t="s">
        <v>409</v>
      </c>
      <c r="D53" s="1" t="s">
        <v>1051</v>
      </c>
      <c r="E53" s="3">
        <v>30.133333333333333</v>
      </c>
      <c r="F53" s="3">
        <v>5.8583333333333334</v>
      </c>
      <c r="G53" s="3">
        <v>0.55833333333333335</v>
      </c>
      <c r="H53" s="3">
        <v>0.22222222222222221</v>
      </c>
      <c r="I53" s="3">
        <v>5.1333333333333337</v>
      </c>
      <c r="J53" s="3">
        <v>0</v>
      </c>
      <c r="K53" s="3">
        <v>0.26944444444444443</v>
      </c>
      <c r="L53" s="3">
        <v>3.6459999999999999</v>
      </c>
      <c r="M53" s="3">
        <v>4.9666666666666668</v>
      </c>
      <c r="N53" s="3">
        <v>0</v>
      </c>
      <c r="O53" s="3">
        <f>SUM(Table2[[#This Row],[Qualified Social Work Staff Hours]:[Other Social Work Staff Hours]])/Table2[[#This Row],[MDS Census]]</f>
        <v>0.16482300884955753</v>
      </c>
      <c r="P53" s="3">
        <v>5.4127777777777784</v>
      </c>
      <c r="Q53" s="3">
        <v>5.2246666666666695</v>
      </c>
      <c r="R53" s="3">
        <f>SUM(Table2[[#This Row],[Qualified Activities Professional Hours]:[Other Activities Professional Hours]])/Table2[[#This Row],[MDS Census]]</f>
        <v>0.35301253687315648</v>
      </c>
      <c r="S53" s="3">
        <v>3.680777777777779</v>
      </c>
      <c r="T53" s="3">
        <v>4.7712222222222227</v>
      </c>
      <c r="U53" s="3">
        <v>0</v>
      </c>
      <c r="V53" s="3">
        <f>SUM(Table2[[#This Row],[Occupational Therapist Hours]:[OT Aide Hours]])/Table2[[#This Row],[MDS Census]]</f>
        <v>0.28048672566371685</v>
      </c>
      <c r="W53" s="3">
        <v>7.857777777777776</v>
      </c>
      <c r="X53" s="3">
        <v>4.07711111111111</v>
      </c>
      <c r="Y53" s="3">
        <v>0</v>
      </c>
      <c r="Z53" s="3">
        <f>SUM(Table2[[#This Row],[Physical Therapist (PT) Hours]:[PT Aide Hours]])/Table2[[#This Row],[MDS Census]]</f>
        <v>0.39606932153392316</v>
      </c>
      <c r="AA53" s="3">
        <v>0</v>
      </c>
      <c r="AB53" s="3">
        <v>0</v>
      </c>
      <c r="AC53" s="3">
        <v>0</v>
      </c>
      <c r="AD53" s="3">
        <v>0</v>
      </c>
      <c r="AE53" s="3">
        <v>0</v>
      </c>
      <c r="AF53" s="3">
        <v>0</v>
      </c>
      <c r="AG53" s="3">
        <v>0</v>
      </c>
      <c r="AH53" s="1" t="s">
        <v>51</v>
      </c>
      <c r="AI53" s="17">
        <v>4</v>
      </c>
      <c r="AJ53" s="1"/>
    </row>
    <row r="54" spans="1:36" x14ac:dyDescent="0.2">
      <c r="A54" s="1" t="s">
        <v>407</v>
      </c>
      <c r="B54" s="1" t="s">
        <v>463</v>
      </c>
      <c r="C54" s="1" t="s">
        <v>907</v>
      </c>
      <c r="D54" s="1" t="s">
        <v>1032</v>
      </c>
      <c r="E54" s="3">
        <v>129.54444444444445</v>
      </c>
      <c r="F54" s="3">
        <v>6.6611111111111114</v>
      </c>
      <c r="G54" s="3">
        <v>0</v>
      </c>
      <c r="H54" s="3">
        <v>1.2388888888888889</v>
      </c>
      <c r="I54" s="3">
        <v>1.1000000000000001</v>
      </c>
      <c r="J54" s="3">
        <v>0</v>
      </c>
      <c r="K54" s="3">
        <v>0</v>
      </c>
      <c r="L54" s="3">
        <v>4.6645555555555545</v>
      </c>
      <c r="M54" s="3">
        <v>11.623222222222219</v>
      </c>
      <c r="N54" s="3">
        <v>0</v>
      </c>
      <c r="O54" s="3">
        <f>SUM(Table2[[#This Row],[Qualified Social Work Staff Hours]:[Other Social Work Staff Hours]])/Table2[[#This Row],[MDS Census]]</f>
        <v>8.9723818509306094E-2</v>
      </c>
      <c r="P54" s="3">
        <v>0</v>
      </c>
      <c r="Q54" s="3">
        <v>16.905777777777779</v>
      </c>
      <c r="R54" s="3">
        <f>SUM(Table2[[#This Row],[Qualified Activities Professional Hours]:[Other Activities Professional Hours]])/Table2[[#This Row],[MDS Census]]</f>
        <v>0.13050175829831032</v>
      </c>
      <c r="S54" s="3">
        <v>8.6689999999999987</v>
      </c>
      <c r="T54" s="3">
        <v>9.7237777777777747</v>
      </c>
      <c r="U54" s="3">
        <v>0</v>
      </c>
      <c r="V54" s="3">
        <f>SUM(Table2[[#This Row],[Occupational Therapist Hours]:[OT Aide Hours]])/Table2[[#This Row],[MDS Census]]</f>
        <v>0.14198044429196324</v>
      </c>
      <c r="W54" s="3">
        <v>7.5844444444444443</v>
      </c>
      <c r="X54" s="3">
        <v>12.693555555555559</v>
      </c>
      <c r="Y54" s="3">
        <v>4.8071111111111104</v>
      </c>
      <c r="Z54" s="3">
        <f>SUM(Table2[[#This Row],[Physical Therapist (PT) Hours]:[PT Aide Hours]])/Table2[[#This Row],[MDS Census]]</f>
        <v>0.19364096406209794</v>
      </c>
      <c r="AA54" s="3">
        <v>0</v>
      </c>
      <c r="AB54" s="3">
        <v>0</v>
      </c>
      <c r="AC54" s="3">
        <v>0</v>
      </c>
      <c r="AD54" s="3">
        <v>0</v>
      </c>
      <c r="AE54" s="3">
        <v>0</v>
      </c>
      <c r="AF54" s="3">
        <v>0</v>
      </c>
      <c r="AG54" s="3">
        <v>0.83333333333333337</v>
      </c>
      <c r="AH54" s="1" t="s">
        <v>52</v>
      </c>
      <c r="AI54" s="17">
        <v>4</v>
      </c>
      <c r="AJ54" s="1"/>
    </row>
    <row r="55" spans="1:36" x14ac:dyDescent="0.2">
      <c r="A55" s="1" t="s">
        <v>407</v>
      </c>
      <c r="B55" s="1" t="s">
        <v>464</v>
      </c>
      <c r="C55" s="1" t="s">
        <v>837</v>
      </c>
      <c r="D55" s="1" t="s">
        <v>1038</v>
      </c>
      <c r="E55" s="3">
        <v>115.42222222222222</v>
      </c>
      <c r="F55" s="3">
        <v>5.2444444444444445</v>
      </c>
      <c r="G55" s="3">
        <v>0</v>
      </c>
      <c r="H55" s="3">
        <v>0.65</v>
      </c>
      <c r="I55" s="3">
        <v>0</v>
      </c>
      <c r="J55" s="3">
        <v>0</v>
      </c>
      <c r="K55" s="3">
        <v>0</v>
      </c>
      <c r="L55" s="3">
        <v>1.3762222222222216</v>
      </c>
      <c r="M55" s="3">
        <v>5.4422222222222221</v>
      </c>
      <c r="N55" s="3">
        <v>3.7333333333333334</v>
      </c>
      <c r="O55" s="3">
        <f>SUM(Table2[[#This Row],[Qualified Social Work Staff Hours]:[Other Social Work Staff Hours]])/Table2[[#This Row],[MDS Census]]</f>
        <v>7.9495571813631108E-2</v>
      </c>
      <c r="P55" s="3">
        <v>5.5111111111111111</v>
      </c>
      <c r="Q55" s="3">
        <v>15.350333333333335</v>
      </c>
      <c r="R55" s="3">
        <f>SUM(Table2[[#This Row],[Qualified Activities Professional Hours]:[Other Activities Professional Hours]])/Table2[[#This Row],[MDS Census]]</f>
        <v>0.18074027724297267</v>
      </c>
      <c r="S55" s="3">
        <v>3.5638888888888891</v>
      </c>
      <c r="T55" s="3">
        <v>10.656444444444444</v>
      </c>
      <c r="U55" s="3">
        <v>0</v>
      </c>
      <c r="V55" s="3">
        <f>SUM(Table2[[#This Row],[Occupational Therapist Hours]:[OT Aide Hours]])/Table2[[#This Row],[MDS Census]]</f>
        <v>0.12320273392375818</v>
      </c>
      <c r="W55" s="3">
        <v>3.2786666666666671</v>
      </c>
      <c r="X55" s="3">
        <v>8.5412222222222223</v>
      </c>
      <c r="Y55" s="3">
        <v>0</v>
      </c>
      <c r="Z55" s="3">
        <f>SUM(Table2[[#This Row],[Physical Therapist (PT) Hours]:[PT Aide Hours]])/Table2[[#This Row],[MDS Census]]</f>
        <v>0.1024056603773585</v>
      </c>
      <c r="AA55" s="3">
        <v>0</v>
      </c>
      <c r="AB55" s="3">
        <v>0</v>
      </c>
      <c r="AC55" s="3">
        <v>0</v>
      </c>
      <c r="AD55" s="3">
        <v>0</v>
      </c>
      <c r="AE55" s="3">
        <v>0</v>
      </c>
      <c r="AF55" s="3">
        <v>0</v>
      </c>
      <c r="AG55" s="3">
        <v>0</v>
      </c>
      <c r="AH55" s="1" t="s">
        <v>53</v>
      </c>
      <c r="AI55" s="17">
        <v>4</v>
      </c>
      <c r="AJ55" s="1"/>
    </row>
    <row r="56" spans="1:36" x14ac:dyDescent="0.2">
      <c r="A56" s="1" t="s">
        <v>407</v>
      </c>
      <c r="B56" s="1" t="s">
        <v>465</v>
      </c>
      <c r="C56" s="1" t="s">
        <v>824</v>
      </c>
      <c r="D56" s="1" t="s">
        <v>1045</v>
      </c>
      <c r="E56" s="3">
        <v>71.355555555555554</v>
      </c>
      <c r="F56" s="3">
        <v>7.0777777777777775</v>
      </c>
      <c r="G56" s="3">
        <v>0</v>
      </c>
      <c r="H56" s="3">
        <v>0.41111111111111109</v>
      </c>
      <c r="I56" s="3">
        <v>0</v>
      </c>
      <c r="J56" s="3">
        <v>0</v>
      </c>
      <c r="K56" s="3">
        <v>0</v>
      </c>
      <c r="L56" s="3">
        <v>5.5522222222222242</v>
      </c>
      <c r="M56" s="3">
        <v>5.6330000000000009</v>
      </c>
      <c r="N56" s="3">
        <v>0</v>
      </c>
      <c r="O56" s="3">
        <f>SUM(Table2[[#This Row],[Qualified Social Work Staff Hours]:[Other Social Work Staff Hours]])/Table2[[#This Row],[MDS Census]]</f>
        <v>7.8942696979134239E-2</v>
      </c>
      <c r="P56" s="3">
        <v>0</v>
      </c>
      <c r="Q56" s="3">
        <v>4.0017777777777779</v>
      </c>
      <c r="R56" s="3">
        <f>SUM(Table2[[#This Row],[Qualified Activities Professional Hours]:[Other Activities Professional Hours]])/Table2[[#This Row],[MDS Census]]</f>
        <v>5.6082217377763942E-2</v>
      </c>
      <c r="S56" s="3">
        <v>3.9442222222222232</v>
      </c>
      <c r="T56" s="3">
        <v>7.0052222222222227</v>
      </c>
      <c r="U56" s="3">
        <v>0</v>
      </c>
      <c r="V56" s="3">
        <f>SUM(Table2[[#This Row],[Occupational Therapist Hours]:[OT Aide Hours]])/Table2[[#This Row],[MDS Census]]</f>
        <v>0.1534490812830894</v>
      </c>
      <c r="W56" s="3">
        <v>3.0762222222222224</v>
      </c>
      <c r="X56" s="3">
        <v>14.523222222222222</v>
      </c>
      <c r="Y56" s="3">
        <v>0</v>
      </c>
      <c r="Z56" s="3">
        <f>SUM(Table2[[#This Row],[Physical Therapist (PT) Hours]:[PT Aide Hours]])/Table2[[#This Row],[MDS Census]]</f>
        <v>0.24664434755527873</v>
      </c>
      <c r="AA56" s="3">
        <v>0</v>
      </c>
      <c r="AB56" s="3">
        <v>3.9968888888888898</v>
      </c>
      <c r="AC56" s="3">
        <v>0</v>
      </c>
      <c r="AD56" s="3">
        <v>0</v>
      </c>
      <c r="AE56" s="3">
        <v>0</v>
      </c>
      <c r="AF56" s="3">
        <v>0</v>
      </c>
      <c r="AG56" s="3">
        <v>0</v>
      </c>
      <c r="AH56" s="1" t="s">
        <v>54</v>
      </c>
      <c r="AI56" s="17">
        <v>4</v>
      </c>
      <c r="AJ56" s="1"/>
    </row>
    <row r="57" spans="1:36" x14ac:dyDescent="0.2">
      <c r="A57" s="1" t="s">
        <v>407</v>
      </c>
      <c r="B57" s="1" t="s">
        <v>466</v>
      </c>
      <c r="C57" s="1" t="s">
        <v>839</v>
      </c>
      <c r="D57" s="1" t="s">
        <v>1043</v>
      </c>
      <c r="E57" s="3">
        <v>117.11111111111111</v>
      </c>
      <c r="F57" s="3">
        <v>9.2027777777777775</v>
      </c>
      <c r="G57" s="3">
        <v>0</v>
      </c>
      <c r="H57" s="3">
        <v>1.6305555555555555</v>
      </c>
      <c r="I57" s="3">
        <v>2.2111111111111112</v>
      </c>
      <c r="J57" s="3">
        <v>0</v>
      </c>
      <c r="K57" s="3">
        <v>0</v>
      </c>
      <c r="L57" s="3">
        <v>8.5247777777777785</v>
      </c>
      <c r="M57" s="3">
        <v>12.25</v>
      </c>
      <c r="N57" s="3">
        <v>0</v>
      </c>
      <c r="O57" s="3">
        <f>SUM(Table2[[#This Row],[Qualified Social Work Staff Hours]:[Other Social Work Staff Hours]])/Table2[[#This Row],[MDS Census]]</f>
        <v>0.10460151802656546</v>
      </c>
      <c r="P57" s="3">
        <v>3.4194444444444443</v>
      </c>
      <c r="Q57" s="3">
        <v>12.730555555555556</v>
      </c>
      <c r="R57" s="3">
        <f>SUM(Table2[[#This Row],[Qualified Activities Professional Hours]:[Other Activities Professional Hours]])/Table2[[#This Row],[MDS Census]]</f>
        <v>0.13790322580645159</v>
      </c>
      <c r="S57" s="3">
        <v>7.7393333333333354</v>
      </c>
      <c r="T57" s="3">
        <v>19.37211111111111</v>
      </c>
      <c r="U57" s="3">
        <v>0</v>
      </c>
      <c r="V57" s="3">
        <f>SUM(Table2[[#This Row],[Occupational Therapist Hours]:[OT Aide Hours]])/Table2[[#This Row],[MDS Census]]</f>
        <v>0.23150189753320682</v>
      </c>
      <c r="W57" s="3">
        <v>17.576111111111114</v>
      </c>
      <c r="X57" s="3">
        <v>12.136333333333337</v>
      </c>
      <c r="Y57" s="3">
        <v>4.9844444444444447</v>
      </c>
      <c r="Z57" s="3">
        <f>SUM(Table2[[#This Row],[Physical Therapist (PT) Hours]:[PT Aide Hours]])/Table2[[#This Row],[MDS Census]]</f>
        <v>0.29627324478178368</v>
      </c>
      <c r="AA57" s="3">
        <v>0</v>
      </c>
      <c r="AB57" s="3">
        <v>0</v>
      </c>
      <c r="AC57" s="3">
        <v>0</v>
      </c>
      <c r="AD57" s="3">
        <v>0</v>
      </c>
      <c r="AE57" s="3">
        <v>0</v>
      </c>
      <c r="AF57" s="3">
        <v>0</v>
      </c>
      <c r="AG57" s="3">
        <v>0.26666666666666666</v>
      </c>
      <c r="AH57" s="1" t="s">
        <v>55</v>
      </c>
      <c r="AI57" s="17">
        <v>4</v>
      </c>
      <c r="AJ57" s="1"/>
    </row>
    <row r="58" spans="1:36" x14ac:dyDescent="0.2">
      <c r="A58" s="1" t="s">
        <v>407</v>
      </c>
      <c r="B58" s="1" t="s">
        <v>467</v>
      </c>
      <c r="C58" s="1" t="s">
        <v>908</v>
      </c>
      <c r="D58" s="1" t="s">
        <v>1036</v>
      </c>
      <c r="E58" s="3">
        <v>39.711111111111109</v>
      </c>
      <c r="F58" s="3">
        <v>5.6</v>
      </c>
      <c r="G58" s="3">
        <v>0.58888888888888891</v>
      </c>
      <c r="H58" s="3">
        <v>0.24444444444444444</v>
      </c>
      <c r="I58" s="3">
        <v>0.31388888888888888</v>
      </c>
      <c r="J58" s="3">
        <v>0</v>
      </c>
      <c r="K58" s="3">
        <v>0</v>
      </c>
      <c r="L58" s="3">
        <v>2.7251111111111119</v>
      </c>
      <c r="M58" s="3">
        <v>5.2972222222222225</v>
      </c>
      <c r="N58" s="3">
        <v>0</v>
      </c>
      <c r="O58" s="3">
        <f>SUM(Table2[[#This Row],[Qualified Social Work Staff Hours]:[Other Social Work Staff Hours]])/Table2[[#This Row],[MDS Census]]</f>
        <v>0.13339395635142698</v>
      </c>
      <c r="P58" s="3">
        <v>1.3694444444444445</v>
      </c>
      <c r="Q58" s="3">
        <v>0</v>
      </c>
      <c r="R58" s="3">
        <f>SUM(Table2[[#This Row],[Qualified Activities Professional Hours]:[Other Activities Professional Hours]])/Table2[[#This Row],[MDS Census]]</f>
        <v>3.448517067711248E-2</v>
      </c>
      <c r="S58" s="3">
        <v>6.8888888888888902</v>
      </c>
      <c r="T58" s="3">
        <v>3.2523333333333331</v>
      </c>
      <c r="U58" s="3">
        <v>0</v>
      </c>
      <c r="V58" s="3">
        <f>SUM(Table2[[#This Row],[Occupational Therapist Hours]:[OT Aide Hours]])/Table2[[#This Row],[MDS Census]]</f>
        <v>0.25537493005036377</v>
      </c>
      <c r="W58" s="3">
        <v>5.9072222222222219</v>
      </c>
      <c r="X58" s="3">
        <v>4.3836666666666666</v>
      </c>
      <c r="Y58" s="3">
        <v>3.4626666666666663</v>
      </c>
      <c r="Z58" s="3">
        <f>SUM(Table2[[#This Row],[Physical Therapist (PT) Hours]:[PT Aide Hours]])/Table2[[#This Row],[MDS Census]]</f>
        <v>0.34634023503077782</v>
      </c>
      <c r="AA58" s="3">
        <v>8.8888888888888892E-2</v>
      </c>
      <c r="AB58" s="3">
        <v>0</v>
      </c>
      <c r="AC58" s="3">
        <v>0</v>
      </c>
      <c r="AD58" s="3">
        <v>0</v>
      </c>
      <c r="AE58" s="3">
        <v>0</v>
      </c>
      <c r="AF58" s="3">
        <v>0</v>
      </c>
      <c r="AG58" s="3">
        <v>0</v>
      </c>
      <c r="AH58" s="1" t="s">
        <v>56</v>
      </c>
      <c r="AI58" s="17">
        <v>4</v>
      </c>
      <c r="AJ58" s="1"/>
    </row>
    <row r="59" spans="1:36" x14ac:dyDescent="0.2">
      <c r="A59" s="1" t="s">
        <v>407</v>
      </c>
      <c r="B59" s="1" t="s">
        <v>468</v>
      </c>
      <c r="C59" s="1" t="s">
        <v>902</v>
      </c>
      <c r="D59" s="1" t="s">
        <v>1060</v>
      </c>
      <c r="E59" s="3">
        <v>78.522222222222226</v>
      </c>
      <c r="F59" s="3">
        <v>5.2444444444444445</v>
      </c>
      <c r="G59" s="3">
        <v>0</v>
      </c>
      <c r="H59" s="3">
        <v>1.1666666666666667</v>
      </c>
      <c r="I59" s="3">
        <v>5.6027777777777779</v>
      </c>
      <c r="J59" s="3">
        <v>0</v>
      </c>
      <c r="K59" s="3">
        <v>0</v>
      </c>
      <c r="L59" s="3">
        <v>8.5746666666666673</v>
      </c>
      <c r="M59" s="3">
        <v>5.3666666666666663</v>
      </c>
      <c r="N59" s="3">
        <v>0</v>
      </c>
      <c r="O59" s="3">
        <f>SUM(Table2[[#This Row],[Qualified Social Work Staff Hours]:[Other Social Work Staff Hours]])/Table2[[#This Row],[MDS Census]]</f>
        <v>6.8345832743738497E-2</v>
      </c>
      <c r="P59" s="3">
        <v>4.3805555555555555</v>
      </c>
      <c r="Q59" s="3">
        <v>0</v>
      </c>
      <c r="R59" s="3">
        <f>SUM(Table2[[#This Row],[Qualified Activities Professional Hours]:[Other Activities Professional Hours]])/Table2[[#This Row],[MDS Census]]</f>
        <v>5.5787462855525681E-2</v>
      </c>
      <c r="S59" s="3">
        <v>7.1441111111111093</v>
      </c>
      <c r="T59" s="3">
        <v>8.8210000000000015</v>
      </c>
      <c r="U59" s="3">
        <v>0</v>
      </c>
      <c r="V59" s="3">
        <f>SUM(Table2[[#This Row],[Occupational Therapist Hours]:[OT Aide Hours]])/Table2[[#This Row],[MDS Census]]</f>
        <v>0.20331965473326727</v>
      </c>
      <c r="W59" s="3">
        <v>7.4982222222222212</v>
      </c>
      <c r="X59" s="3">
        <v>17.373888888888892</v>
      </c>
      <c r="Y59" s="3">
        <v>4.5333333333333332</v>
      </c>
      <c r="Z59" s="3">
        <f>SUM(Table2[[#This Row],[Physical Therapist (PT) Hours]:[PT Aide Hours]])/Table2[[#This Row],[MDS Census]]</f>
        <v>0.37448563746993069</v>
      </c>
      <c r="AA59" s="3">
        <v>0</v>
      </c>
      <c r="AB59" s="3">
        <v>0</v>
      </c>
      <c r="AC59" s="3">
        <v>0</v>
      </c>
      <c r="AD59" s="3">
        <v>0</v>
      </c>
      <c r="AE59" s="3">
        <v>0</v>
      </c>
      <c r="AF59" s="3">
        <v>0</v>
      </c>
      <c r="AG59" s="3">
        <v>0</v>
      </c>
      <c r="AH59" s="1" t="s">
        <v>57</v>
      </c>
      <c r="AI59" s="17">
        <v>4</v>
      </c>
      <c r="AJ59" s="1"/>
    </row>
    <row r="60" spans="1:36" x14ac:dyDescent="0.2">
      <c r="A60" s="1" t="s">
        <v>407</v>
      </c>
      <c r="B60" s="1" t="s">
        <v>469</v>
      </c>
      <c r="C60" s="1" t="s">
        <v>909</v>
      </c>
      <c r="D60" s="1" t="s">
        <v>1032</v>
      </c>
      <c r="E60" s="3">
        <v>95.355555555555554</v>
      </c>
      <c r="F60" s="3">
        <v>5.6</v>
      </c>
      <c r="G60" s="3">
        <v>0.51911111111111052</v>
      </c>
      <c r="H60" s="3">
        <v>0.69177777777777771</v>
      </c>
      <c r="I60" s="3">
        <v>4.5333333333333332</v>
      </c>
      <c r="J60" s="3">
        <v>0</v>
      </c>
      <c r="K60" s="3">
        <v>0</v>
      </c>
      <c r="L60" s="3">
        <v>3.7150000000000003</v>
      </c>
      <c r="M60" s="3">
        <v>5.8775555555555572</v>
      </c>
      <c r="N60" s="3">
        <v>0</v>
      </c>
      <c r="O60" s="3">
        <f>SUM(Table2[[#This Row],[Qualified Social Work Staff Hours]:[Other Social Work Staff Hours]])/Table2[[#This Row],[MDS Census]]</f>
        <v>6.16383127476113E-2</v>
      </c>
      <c r="P60" s="3">
        <v>0</v>
      </c>
      <c r="Q60" s="3">
        <v>10.061666666666667</v>
      </c>
      <c r="R60" s="3">
        <f>SUM(Table2[[#This Row],[Qualified Activities Professional Hours]:[Other Activities Professional Hours]])/Table2[[#This Row],[MDS Census]]</f>
        <v>0.10551736192029831</v>
      </c>
      <c r="S60" s="3">
        <v>3.2719999999999994</v>
      </c>
      <c r="T60" s="3">
        <v>3.8218888888888887</v>
      </c>
      <c r="U60" s="3">
        <v>0</v>
      </c>
      <c r="V60" s="3">
        <f>SUM(Table2[[#This Row],[Occupational Therapist Hours]:[OT Aide Hours]])/Table2[[#This Row],[MDS Census]]</f>
        <v>7.4394080633884863E-2</v>
      </c>
      <c r="W60" s="3">
        <v>4.4017777777777791</v>
      </c>
      <c r="X60" s="3">
        <v>8.2913333333333323</v>
      </c>
      <c r="Y60" s="3">
        <v>0</v>
      </c>
      <c r="Z60" s="3">
        <f>SUM(Table2[[#This Row],[Physical Therapist (PT) Hours]:[PT Aide Hours]])/Table2[[#This Row],[MDS Census]]</f>
        <v>0.13311349335819156</v>
      </c>
      <c r="AA60" s="3">
        <v>0</v>
      </c>
      <c r="AB60" s="3">
        <v>5.2742222222222237</v>
      </c>
      <c r="AC60" s="3">
        <v>0</v>
      </c>
      <c r="AD60" s="3">
        <v>0</v>
      </c>
      <c r="AE60" s="3">
        <v>0</v>
      </c>
      <c r="AF60" s="3">
        <v>0.84844444444444433</v>
      </c>
      <c r="AG60" s="3">
        <v>0</v>
      </c>
      <c r="AH60" s="1" t="s">
        <v>58</v>
      </c>
      <c r="AI60" s="17">
        <v>4</v>
      </c>
      <c r="AJ60" s="1"/>
    </row>
    <row r="61" spans="1:36" x14ac:dyDescent="0.2">
      <c r="A61" s="1" t="s">
        <v>407</v>
      </c>
      <c r="B61" s="1" t="s">
        <v>470</v>
      </c>
      <c r="C61" s="1" t="s">
        <v>910</v>
      </c>
      <c r="D61" s="1" t="s">
        <v>1023</v>
      </c>
      <c r="E61" s="3">
        <v>48.322222222222223</v>
      </c>
      <c r="F61" s="3">
        <v>4.8</v>
      </c>
      <c r="G61" s="3">
        <v>0.3</v>
      </c>
      <c r="H61" s="3">
        <v>0.81944444444444442</v>
      </c>
      <c r="I61" s="3">
        <v>0.53333333333333333</v>
      </c>
      <c r="J61" s="3">
        <v>0</v>
      </c>
      <c r="K61" s="3">
        <v>0</v>
      </c>
      <c r="L61" s="3">
        <v>1.1184444444444444</v>
      </c>
      <c r="M61" s="3">
        <v>1.6</v>
      </c>
      <c r="N61" s="3">
        <v>4.0055555555555555</v>
      </c>
      <c r="O61" s="3">
        <f>SUM(Table2[[#This Row],[Qualified Social Work Staff Hours]:[Other Social Work Staff Hours]])/Table2[[#This Row],[MDS Census]]</f>
        <v>0.11600367900666821</v>
      </c>
      <c r="P61" s="3">
        <v>5.2444444444444445</v>
      </c>
      <c r="Q61" s="3">
        <v>5.3944444444444448</v>
      </c>
      <c r="R61" s="3">
        <f>SUM(Table2[[#This Row],[Qualified Activities Professional Hours]:[Other Activities Professional Hours]])/Table2[[#This Row],[MDS Census]]</f>
        <v>0.22016555530006898</v>
      </c>
      <c r="S61" s="3">
        <v>3.2718888888888897</v>
      </c>
      <c r="T61" s="3">
        <v>4.169777777777778</v>
      </c>
      <c r="U61" s="3">
        <v>0</v>
      </c>
      <c r="V61" s="3">
        <f>SUM(Table2[[#This Row],[Occupational Therapist Hours]:[OT Aide Hours]])/Table2[[#This Row],[MDS Census]]</f>
        <v>0.15400091975166708</v>
      </c>
      <c r="W61" s="3">
        <v>4.106111111111109</v>
      </c>
      <c r="X61" s="3">
        <v>9.5788888888888852</v>
      </c>
      <c r="Y61" s="3">
        <v>0</v>
      </c>
      <c r="Z61" s="3">
        <f>SUM(Table2[[#This Row],[Physical Therapist (PT) Hours]:[PT Aide Hours]])/Table2[[#This Row],[MDS Census]]</f>
        <v>0.28320303518050116</v>
      </c>
      <c r="AA61" s="3">
        <v>0</v>
      </c>
      <c r="AB61" s="3">
        <v>0</v>
      </c>
      <c r="AC61" s="3">
        <v>0</v>
      </c>
      <c r="AD61" s="3">
        <v>0</v>
      </c>
      <c r="AE61" s="3">
        <v>0</v>
      </c>
      <c r="AF61" s="3">
        <v>0</v>
      </c>
      <c r="AG61" s="3">
        <v>0</v>
      </c>
      <c r="AH61" s="1" t="s">
        <v>59</v>
      </c>
      <c r="AI61" s="17">
        <v>4</v>
      </c>
      <c r="AJ61" s="1"/>
    </row>
    <row r="62" spans="1:36" x14ac:dyDescent="0.2">
      <c r="A62" s="1" t="s">
        <v>407</v>
      </c>
      <c r="B62" s="1" t="s">
        <v>471</v>
      </c>
      <c r="C62" s="1" t="s">
        <v>911</v>
      </c>
      <c r="D62" s="1" t="s">
        <v>1063</v>
      </c>
      <c r="E62" s="3">
        <v>80.522222222222226</v>
      </c>
      <c r="F62" s="3">
        <v>5.6</v>
      </c>
      <c r="G62" s="3">
        <v>0.33333333333333331</v>
      </c>
      <c r="H62" s="3">
        <v>0.56111111111111112</v>
      </c>
      <c r="I62" s="3">
        <v>0</v>
      </c>
      <c r="J62" s="3">
        <v>0</v>
      </c>
      <c r="K62" s="3">
        <v>0</v>
      </c>
      <c r="L62" s="3">
        <v>5.3098888888888895</v>
      </c>
      <c r="M62" s="3">
        <v>4.7545555555555552</v>
      </c>
      <c r="N62" s="3">
        <v>0</v>
      </c>
      <c r="O62" s="3">
        <f>SUM(Table2[[#This Row],[Qualified Social Work Staff Hours]:[Other Social Work Staff Hours]])/Table2[[#This Row],[MDS Census]]</f>
        <v>5.9046502000827922E-2</v>
      </c>
      <c r="P62" s="3">
        <v>6.4062222222222243</v>
      </c>
      <c r="Q62" s="3">
        <v>3.5556666666666672</v>
      </c>
      <c r="R62" s="3">
        <f>SUM(Table2[[#This Row],[Qualified Activities Professional Hours]:[Other Activities Professional Hours]])/Table2[[#This Row],[MDS Census]]</f>
        <v>0.12371602042224371</v>
      </c>
      <c r="S62" s="3">
        <v>1.708666666666667</v>
      </c>
      <c r="T62" s="3">
        <v>6.6549999999999994</v>
      </c>
      <c r="U62" s="3">
        <v>0</v>
      </c>
      <c r="V62" s="3">
        <f>SUM(Table2[[#This Row],[Occupational Therapist Hours]:[OT Aide Hours]])/Table2[[#This Row],[MDS Census]]</f>
        <v>0.10386780736856631</v>
      </c>
      <c r="W62" s="3">
        <v>4.4784444444444453</v>
      </c>
      <c r="X62" s="3">
        <v>9.7935555555555531</v>
      </c>
      <c r="Y62" s="3">
        <v>0</v>
      </c>
      <c r="Z62" s="3">
        <f>SUM(Table2[[#This Row],[Physical Therapist (PT) Hours]:[PT Aide Hours]])/Table2[[#This Row],[MDS Census]]</f>
        <v>0.17724299710224917</v>
      </c>
      <c r="AA62" s="3">
        <v>0</v>
      </c>
      <c r="AB62" s="3">
        <v>0</v>
      </c>
      <c r="AC62" s="3">
        <v>0</v>
      </c>
      <c r="AD62" s="3">
        <v>0</v>
      </c>
      <c r="AE62" s="3">
        <v>0</v>
      </c>
      <c r="AF62" s="3">
        <v>0</v>
      </c>
      <c r="AG62" s="3">
        <v>0</v>
      </c>
      <c r="AH62" s="1" t="s">
        <v>60</v>
      </c>
      <c r="AI62" s="17">
        <v>4</v>
      </c>
      <c r="AJ62" s="1"/>
    </row>
    <row r="63" spans="1:36" x14ac:dyDescent="0.2">
      <c r="A63" s="1" t="s">
        <v>407</v>
      </c>
      <c r="B63" s="1" t="s">
        <v>472</v>
      </c>
      <c r="C63" s="1" t="s">
        <v>912</v>
      </c>
      <c r="D63" s="1" t="s">
        <v>1064</v>
      </c>
      <c r="E63" s="3">
        <v>81.266666666666666</v>
      </c>
      <c r="F63" s="3">
        <v>5.4222222222222225</v>
      </c>
      <c r="G63" s="3">
        <v>0.65555555555555556</v>
      </c>
      <c r="H63" s="3">
        <v>0.43611111111111112</v>
      </c>
      <c r="I63" s="3">
        <v>0.97777777777777775</v>
      </c>
      <c r="J63" s="3">
        <v>0</v>
      </c>
      <c r="K63" s="3">
        <v>0</v>
      </c>
      <c r="L63" s="3">
        <v>5.8194444444444446</v>
      </c>
      <c r="M63" s="3">
        <v>0</v>
      </c>
      <c r="N63" s="3">
        <v>4.9361111111111109</v>
      </c>
      <c r="O63" s="3">
        <f>SUM(Table2[[#This Row],[Qualified Social Work Staff Hours]:[Other Social Work Staff Hours]])/Table2[[#This Row],[MDS Census]]</f>
        <v>6.0739677331145749E-2</v>
      </c>
      <c r="P63" s="3">
        <v>6.0861111111111112</v>
      </c>
      <c r="Q63" s="3">
        <v>5.6333333333333337</v>
      </c>
      <c r="R63" s="3">
        <f>SUM(Table2[[#This Row],[Qualified Activities Professional Hours]:[Other Activities Professional Hours]])/Table2[[#This Row],[MDS Census]]</f>
        <v>0.14420973475526389</v>
      </c>
      <c r="S63" s="3">
        <v>6.0444444444444443</v>
      </c>
      <c r="T63" s="3">
        <v>13.055555555555555</v>
      </c>
      <c r="U63" s="3">
        <v>0</v>
      </c>
      <c r="V63" s="3">
        <f>SUM(Table2[[#This Row],[Occupational Therapist Hours]:[OT Aide Hours]])/Table2[[#This Row],[MDS Census]]</f>
        <v>0.23502871205906484</v>
      </c>
      <c r="W63" s="3">
        <v>5.6</v>
      </c>
      <c r="X63" s="3">
        <v>9.875</v>
      </c>
      <c r="Y63" s="3">
        <v>0</v>
      </c>
      <c r="Z63" s="3">
        <f>SUM(Table2[[#This Row],[Physical Therapist (PT) Hours]:[PT Aide Hours]])/Table2[[#This Row],[MDS Census]]</f>
        <v>0.19042247744052501</v>
      </c>
      <c r="AA63" s="3">
        <v>0</v>
      </c>
      <c r="AB63" s="3">
        <v>0</v>
      </c>
      <c r="AC63" s="3">
        <v>0</v>
      </c>
      <c r="AD63" s="3">
        <v>0</v>
      </c>
      <c r="AE63" s="3">
        <v>0</v>
      </c>
      <c r="AF63" s="3">
        <v>0</v>
      </c>
      <c r="AG63" s="3">
        <v>0</v>
      </c>
      <c r="AH63" s="1" t="s">
        <v>61</v>
      </c>
      <c r="AI63" s="17">
        <v>4</v>
      </c>
      <c r="AJ63" s="1"/>
    </row>
    <row r="64" spans="1:36" x14ac:dyDescent="0.2">
      <c r="A64" s="1" t="s">
        <v>407</v>
      </c>
      <c r="B64" s="1" t="s">
        <v>473</v>
      </c>
      <c r="C64" s="1" t="s">
        <v>832</v>
      </c>
      <c r="D64" s="1" t="s">
        <v>1065</v>
      </c>
      <c r="E64" s="3">
        <v>58.544444444444444</v>
      </c>
      <c r="F64" s="3">
        <v>5.6888888888888891</v>
      </c>
      <c r="G64" s="3">
        <v>0.22222222222222221</v>
      </c>
      <c r="H64" s="3">
        <v>0.34444444444444444</v>
      </c>
      <c r="I64" s="3">
        <v>0</v>
      </c>
      <c r="J64" s="3">
        <v>0</v>
      </c>
      <c r="K64" s="3">
        <v>0</v>
      </c>
      <c r="L64" s="3">
        <v>4.2764444444444436</v>
      </c>
      <c r="M64" s="3">
        <v>4.2666666666666666</v>
      </c>
      <c r="N64" s="3">
        <v>0</v>
      </c>
      <c r="O64" s="3">
        <f>SUM(Table2[[#This Row],[Qualified Social Work Staff Hours]:[Other Social Work Staff Hours]])/Table2[[#This Row],[MDS Census]]</f>
        <v>7.2879104194344277E-2</v>
      </c>
      <c r="P64" s="3">
        <v>5.0603333333333351</v>
      </c>
      <c r="Q64" s="3">
        <v>3.7441111111111107</v>
      </c>
      <c r="R64" s="3">
        <f>SUM(Table2[[#This Row],[Qualified Activities Professional Hours]:[Other Activities Professional Hours]])/Table2[[#This Row],[MDS Census]]</f>
        <v>0.15038906813437086</v>
      </c>
      <c r="S64" s="3">
        <v>3.9627777777777782</v>
      </c>
      <c r="T64" s="3">
        <v>12.088111111111107</v>
      </c>
      <c r="U64" s="3">
        <v>0</v>
      </c>
      <c r="V64" s="3">
        <f>SUM(Table2[[#This Row],[Occupational Therapist Hours]:[OT Aide Hours]])/Table2[[#This Row],[MDS Census]]</f>
        <v>0.27416587587777558</v>
      </c>
      <c r="W64" s="3">
        <v>2.7555555555555555</v>
      </c>
      <c r="X64" s="3">
        <v>9.5585555555555537</v>
      </c>
      <c r="Y64" s="3">
        <v>0</v>
      </c>
      <c r="Z64" s="3">
        <f>SUM(Table2[[#This Row],[Physical Therapist (PT) Hours]:[PT Aide Hours]])/Table2[[#This Row],[MDS Census]]</f>
        <v>0.21033782501423418</v>
      </c>
      <c r="AA64" s="3">
        <v>0</v>
      </c>
      <c r="AB64" s="3">
        <v>0</v>
      </c>
      <c r="AC64" s="3">
        <v>0</v>
      </c>
      <c r="AD64" s="3">
        <v>0</v>
      </c>
      <c r="AE64" s="3">
        <v>0</v>
      </c>
      <c r="AF64" s="3">
        <v>0</v>
      </c>
      <c r="AG64" s="3">
        <v>0</v>
      </c>
      <c r="AH64" s="1" t="s">
        <v>62</v>
      </c>
      <c r="AI64" s="17">
        <v>4</v>
      </c>
      <c r="AJ64" s="1"/>
    </row>
    <row r="65" spans="1:36" x14ac:dyDescent="0.2">
      <c r="A65" s="1" t="s">
        <v>407</v>
      </c>
      <c r="B65" s="1" t="s">
        <v>474</v>
      </c>
      <c r="C65" s="1" t="s">
        <v>913</v>
      </c>
      <c r="D65" s="1" t="s">
        <v>1049</v>
      </c>
      <c r="E65" s="3">
        <v>78.5</v>
      </c>
      <c r="F65" s="3">
        <v>5.6</v>
      </c>
      <c r="G65" s="3">
        <v>0.1111111111111111</v>
      </c>
      <c r="H65" s="3">
        <v>0.48888888888888887</v>
      </c>
      <c r="I65" s="3">
        <v>0</v>
      </c>
      <c r="J65" s="3">
        <v>0</v>
      </c>
      <c r="K65" s="3">
        <v>0</v>
      </c>
      <c r="L65" s="3">
        <v>5.2437777777777796</v>
      </c>
      <c r="M65" s="3">
        <v>5.4222222222222225</v>
      </c>
      <c r="N65" s="3">
        <v>0</v>
      </c>
      <c r="O65" s="3">
        <f>SUM(Table2[[#This Row],[Qualified Social Work Staff Hours]:[Other Social Work Staff Hours]])/Table2[[#This Row],[MDS Census]]</f>
        <v>6.907289455060156E-2</v>
      </c>
      <c r="P65" s="3">
        <v>4.472999999999999</v>
      </c>
      <c r="Q65" s="3">
        <v>4.8277777777777793</v>
      </c>
      <c r="R65" s="3">
        <f>SUM(Table2[[#This Row],[Qualified Activities Professional Hours]:[Other Activities Professional Hours]])/Table2[[#This Row],[MDS Census]]</f>
        <v>0.11848124557678698</v>
      </c>
      <c r="S65" s="3">
        <v>2.8867777777777763</v>
      </c>
      <c r="T65" s="3">
        <v>14.630777777777775</v>
      </c>
      <c r="U65" s="3">
        <v>0</v>
      </c>
      <c r="V65" s="3">
        <f>SUM(Table2[[#This Row],[Occupational Therapist Hours]:[OT Aide Hours]])/Table2[[#This Row],[MDS Census]]</f>
        <v>0.22315357395612165</v>
      </c>
      <c r="W65" s="3">
        <v>2.7360000000000002</v>
      </c>
      <c r="X65" s="3">
        <v>12.815555555555553</v>
      </c>
      <c r="Y65" s="3">
        <v>0</v>
      </c>
      <c r="Z65" s="3">
        <f>SUM(Table2[[#This Row],[Physical Therapist (PT) Hours]:[PT Aide Hours]])/Table2[[#This Row],[MDS Census]]</f>
        <v>0.19810898796886056</v>
      </c>
      <c r="AA65" s="3">
        <v>0</v>
      </c>
      <c r="AB65" s="3">
        <v>0</v>
      </c>
      <c r="AC65" s="3">
        <v>0</v>
      </c>
      <c r="AD65" s="3">
        <v>0</v>
      </c>
      <c r="AE65" s="3">
        <v>0</v>
      </c>
      <c r="AF65" s="3">
        <v>0</v>
      </c>
      <c r="AG65" s="3">
        <v>0</v>
      </c>
      <c r="AH65" s="1" t="s">
        <v>63</v>
      </c>
      <c r="AI65" s="17">
        <v>4</v>
      </c>
      <c r="AJ65" s="1"/>
    </row>
    <row r="66" spans="1:36" x14ac:dyDescent="0.2">
      <c r="A66" s="1" t="s">
        <v>407</v>
      </c>
      <c r="B66" s="1" t="s">
        <v>475</v>
      </c>
      <c r="C66" s="1" t="s">
        <v>824</v>
      </c>
      <c r="D66" s="1" t="s">
        <v>1045</v>
      </c>
      <c r="E66" s="3">
        <v>66.955555555555549</v>
      </c>
      <c r="F66" s="3">
        <v>5.3777777777777782</v>
      </c>
      <c r="G66" s="3">
        <v>1.7944444444444445</v>
      </c>
      <c r="H66" s="3">
        <v>0.4777777777777778</v>
      </c>
      <c r="I66" s="3">
        <v>0.17777777777777778</v>
      </c>
      <c r="J66" s="3">
        <v>0</v>
      </c>
      <c r="K66" s="3">
        <v>0</v>
      </c>
      <c r="L66" s="3">
        <v>1.0582222222222224</v>
      </c>
      <c r="M66" s="3">
        <v>5.0972222222222223</v>
      </c>
      <c r="N66" s="3">
        <v>0</v>
      </c>
      <c r="O66" s="3">
        <f>SUM(Table2[[#This Row],[Qualified Social Work Staff Hours]:[Other Social Work Staff Hours]])/Table2[[#This Row],[MDS Census]]</f>
        <v>7.6128443411881852E-2</v>
      </c>
      <c r="P66" s="3">
        <v>5.0074444444444444</v>
      </c>
      <c r="Q66" s="3">
        <v>3.5222222222222221</v>
      </c>
      <c r="R66" s="3">
        <f>SUM(Table2[[#This Row],[Qualified Activities Professional Hours]:[Other Activities Professional Hours]])/Table2[[#This Row],[MDS Census]]</f>
        <v>0.12739296382343182</v>
      </c>
      <c r="S66" s="3">
        <v>3.5908888888888888</v>
      </c>
      <c r="T66" s="3">
        <v>7.2729999999999997</v>
      </c>
      <c r="U66" s="3">
        <v>0</v>
      </c>
      <c r="V66" s="3">
        <f>SUM(Table2[[#This Row],[Occupational Therapist Hours]:[OT Aide Hours]])/Table2[[#This Row],[MDS Census]]</f>
        <v>0.162255227348158</v>
      </c>
      <c r="W66" s="3">
        <v>5.3788888888888904</v>
      </c>
      <c r="X66" s="3">
        <v>5.479000000000001</v>
      </c>
      <c r="Y66" s="3">
        <v>2.0132222222222222</v>
      </c>
      <c r="Z66" s="3">
        <f>SUM(Table2[[#This Row],[Physical Therapist (PT) Hours]:[PT Aide Hours]])/Table2[[#This Row],[MDS Census]]</f>
        <v>0.19223365416528382</v>
      </c>
      <c r="AA66" s="3">
        <v>0</v>
      </c>
      <c r="AB66" s="3">
        <v>0</v>
      </c>
      <c r="AC66" s="3">
        <v>0</v>
      </c>
      <c r="AD66" s="3">
        <v>0</v>
      </c>
      <c r="AE66" s="3">
        <v>0</v>
      </c>
      <c r="AF66" s="3">
        <v>0</v>
      </c>
      <c r="AG66" s="3">
        <v>0</v>
      </c>
      <c r="AH66" s="1" t="s">
        <v>64</v>
      </c>
      <c r="AI66" s="17">
        <v>4</v>
      </c>
      <c r="AJ66" s="1"/>
    </row>
    <row r="67" spans="1:36" x14ac:dyDescent="0.2">
      <c r="A67" s="1" t="s">
        <v>407</v>
      </c>
      <c r="B67" s="1" t="s">
        <v>476</v>
      </c>
      <c r="C67" s="1" t="s">
        <v>914</v>
      </c>
      <c r="D67" s="1" t="s">
        <v>1030</v>
      </c>
      <c r="E67" s="3">
        <v>74.488888888888894</v>
      </c>
      <c r="F67" s="3">
        <v>5.6888888888888891</v>
      </c>
      <c r="G67" s="3">
        <v>0</v>
      </c>
      <c r="H67" s="3">
        <v>0</v>
      </c>
      <c r="I67" s="3">
        <v>0</v>
      </c>
      <c r="J67" s="3">
        <v>0</v>
      </c>
      <c r="K67" s="3">
        <v>0</v>
      </c>
      <c r="L67" s="3">
        <v>6.5041111111111096</v>
      </c>
      <c r="M67" s="3">
        <v>5.6</v>
      </c>
      <c r="N67" s="3">
        <v>0</v>
      </c>
      <c r="O67" s="3">
        <f>SUM(Table2[[#This Row],[Qualified Social Work Staff Hours]:[Other Social Work Staff Hours]])/Table2[[#This Row],[MDS Census]]</f>
        <v>7.5178997613365148E-2</v>
      </c>
      <c r="P67" s="3">
        <v>5.745333333333333</v>
      </c>
      <c r="Q67" s="3">
        <v>9.4322222222222223</v>
      </c>
      <c r="R67" s="3">
        <f>SUM(Table2[[#This Row],[Qualified Activities Professional Hours]:[Other Activities Professional Hours]])/Table2[[#This Row],[MDS Census]]</f>
        <v>0.20375596658711215</v>
      </c>
      <c r="S67" s="3">
        <v>5.2413333333333307</v>
      </c>
      <c r="T67" s="3">
        <v>8.4716666666666676</v>
      </c>
      <c r="U67" s="3">
        <v>0</v>
      </c>
      <c r="V67" s="3">
        <f>SUM(Table2[[#This Row],[Occupational Therapist Hours]:[OT Aide Hours]])/Table2[[#This Row],[MDS Census]]</f>
        <v>0.18409457040572788</v>
      </c>
      <c r="W67" s="3">
        <v>6.3257777777777768</v>
      </c>
      <c r="X67" s="3">
        <v>9.1069999999999993</v>
      </c>
      <c r="Y67" s="3">
        <v>0</v>
      </c>
      <c r="Z67" s="3">
        <f>SUM(Table2[[#This Row],[Physical Therapist (PT) Hours]:[PT Aide Hours]])/Table2[[#This Row],[MDS Census]]</f>
        <v>0.2071822792362768</v>
      </c>
      <c r="AA67" s="3">
        <v>0</v>
      </c>
      <c r="AB67" s="3">
        <v>0</v>
      </c>
      <c r="AC67" s="3">
        <v>0</v>
      </c>
      <c r="AD67" s="3">
        <v>0</v>
      </c>
      <c r="AE67" s="3">
        <v>0</v>
      </c>
      <c r="AF67" s="3">
        <v>0</v>
      </c>
      <c r="AG67" s="3">
        <v>0</v>
      </c>
      <c r="AH67" s="1" t="s">
        <v>65</v>
      </c>
      <c r="AI67" s="17">
        <v>4</v>
      </c>
      <c r="AJ67" s="1"/>
    </row>
    <row r="68" spans="1:36" x14ac:dyDescent="0.2">
      <c r="A68" s="1" t="s">
        <v>407</v>
      </c>
      <c r="B68" s="1" t="s">
        <v>477</v>
      </c>
      <c r="C68" s="1" t="s">
        <v>873</v>
      </c>
      <c r="D68" s="1" t="s">
        <v>1046</v>
      </c>
      <c r="E68" s="3">
        <v>62.43333333333333</v>
      </c>
      <c r="F68" s="3">
        <v>5.7</v>
      </c>
      <c r="G68" s="3">
        <v>0</v>
      </c>
      <c r="H68" s="3">
        <v>0.41111111111111109</v>
      </c>
      <c r="I68" s="3">
        <v>0</v>
      </c>
      <c r="J68" s="3">
        <v>0</v>
      </c>
      <c r="K68" s="3">
        <v>0</v>
      </c>
      <c r="L68" s="3">
        <v>4.516</v>
      </c>
      <c r="M68" s="3">
        <v>4.687666666666666</v>
      </c>
      <c r="N68" s="3">
        <v>0</v>
      </c>
      <c r="O68" s="3">
        <f>SUM(Table2[[#This Row],[Qualified Social Work Staff Hours]:[Other Social Work Staff Hours]])/Table2[[#This Row],[MDS Census]]</f>
        <v>7.5082754938601171E-2</v>
      </c>
      <c r="P68" s="3">
        <v>5.6490000000000018</v>
      </c>
      <c r="Q68" s="3">
        <v>4.682444444444446</v>
      </c>
      <c r="R68" s="3">
        <f>SUM(Table2[[#This Row],[Qualified Activities Professional Hours]:[Other Activities Professional Hours]])/Table2[[#This Row],[MDS Census]]</f>
        <v>0.16547962270866706</v>
      </c>
      <c r="S68" s="3">
        <v>2.4071111111111114</v>
      </c>
      <c r="T68" s="3">
        <v>10.37611111111111</v>
      </c>
      <c r="U68" s="3">
        <v>0</v>
      </c>
      <c r="V68" s="3">
        <f>SUM(Table2[[#This Row],[Occupational Therapist Hours]:[OT Aide Hours]])/Table2[[#This Row],[MDS Census]]</f>
        <v>0.20474995550809752</v>
      </c>
      <c r="W68" s="3">
        <v>2.8537777777777782</v>
      </c>
      <c r="X68" s="3">
        <v>6.5792222222222234</v>
      </c>
      <c r="Y68" s="3">
        <v>0</v>
      </c>
      <c r="Z68" s="3">
        <f>SUM(Table2[[#This Row],[Physical Therapist (PT) Hours]:[PT Aide Hours]])/Table2[[#This Row],[MDS Census]]</f>
        <v>0.15108916177255743</v>
      </c>
      <c r="AA68" s="3">
        <v>0</v>
      </c>
      <c r="AB68" s="3">
        <v>0</v>
      </c>
      <c r="AC68" s="3">
        <v>0</v>
      </c>
      <c r="AD68" s="3">
        <v>0</v>
      </c>
      <c r="AE68" s="3">
        <v>0</v>
      </c>
      <c r="AF68" s="3">
        <v>0</v>
      </c>
      <c r="AG68" s="3">
        <v>0</v>
      </c>
      <c r="AH68" s="1" t="s">
        <v>66</v>
      </c>
      <c r="AI68" s="17">
        <v>4</v>
      </c>
      <c r="AJ68" s="1"/>
    </row>
    <row r="69" spans="1:36" x14ac:dyDescent="0.2">
      <c r="A69" s="1" t="s">
        <v>407</v>
      </c>
      <c r="B69" s="1" t="s">
        <v>478</v>
      </c>
      <c r="C69" s="1" t="s">
        <v>915</v>
      </c>
      <c r="D69" s="1" t="s">
        <v>1066</v>
      </c>
      <c r="E69" s="3">
        <v>85.788888888888891</v>
      </c>
      <c r="F69" s="3">
        <v>5.7611111111111111</v>
      </c>
      <c r="G69" s="3">
        <v>0.66666666666666663</v>
      </c>
      <c r="H69" s="3">
        <v>1.0444444444444445</v>
      </c>
      <c r="I69" s="3">
        <v>1.3333333333333333</v>
      </c>
      <c r="J69" s="3">
        <v>0</v>
      </c>
      <c r="K69" s="3">
        <v>0</v>
      </c>
      <c r="L69" s="3">
        <v>6.6544444444444455</v>
      </c>
      <c r="M69" s="3">
        <v>5.95</v>
      </c>
      <c r="N69" s="3">
        <v>0</v>
      </c>
      <c r="O69" s="3">
        <f>SUM(Table2[[#This Row],[Qualified Social Work Staff Hours]:[Other Social Work Staff Hours]])/Table2[[#This Row],[MDS Census]]</f>
        <v>6.9356300997280143E-2</v>
      </c>
      <c r="P69" s="3">
        <v>5.95</v>
      </c>
      <c r="Q69" s="3">
        <v>0.88222222222222213</v>
      </c>
      <c r="R69" s="3">
        <f>SUM(Table2[[#This Row],[Qualified Activities Professional Hours]:[Other Activities Professional Hours]])/Table2[[#This Row],[MDS Census]]</f>
        <v>7.9639943012563136E-2</v>
      </c>
      <c r="S69" s="3">
        <v>9.7226666666666652</v>
      </c>
      <c r="T69" s="3">
        <v>19.821333333333328</v>
      </c>
      <c r="U69" s="3">
        <v>0</v>
      </c>
      <c r="V69" s="3">
        <f>SUM(Table2[[#This Row],[Occupational Therapist Hours]:[OT Aide Hours]])/Table2[[#This Row],[MDS Census]]</f>
        <v>0.34438026162414187</v>
      </c>
      <c r="W69" s="3">
        <v>5.2696666666666667</v>
      </c>
      <c r="X69" s="3">
        <v>29.509111111111107</v>
      </c>
      <c r="Y69" s="3">
        <v>0.65899999999999992</v>
      </c>
      <c r="Z69" s="3">
        <f>SUM(Table2[[#This Row],[Physical Therapist (PT) Hours]:[PT Aide Hours]])/Table2[[#This Row],[MDS Census]]</f>
        <v>0.41308120709752616</v>
      </c>
      <c r="AA69" s="3">
        <v>0</v>
      </c>
      <c r="AB69" s="3">
        <v>0</v>
      </c>
      <c r="AC69" s="3">
        <v>0</v>
      </c>
      <c r="AD69" s="3">
        <v>0</v>
      </c>
      <c r="AE69" s="3">
        <v>0</v>
      </c>
      <c r="AF69" s="3">
        <v>0</v>
      </c>
      <c r="AG69" s="3">
        <v>0</v>
      </c>
      <c r="AH69" s="1" t="s">
        <v>67</v>
      </c>
      <c r="AI69" s="17">
        <v>4</v>
      </c>
      <c r="AJ69" s="1"/>
    </row>
    <row r="70" spans="1:36" x14ac:dyDescent="0.2">
      <c r="A70" s="1" t="s">
        <v>407</v>
      </c>
      <c r="B70" s="1" t="s">
        <v>479</v>
      </c>
      <c r="C70" s="1" t="s">
        <v>916</v>
      </c>
      <c r="D70" s="1" t="s">
        <v>1039</v>
      </c>
      <c r="E70" s="3">
        <v>76.022222222222226</v>
      </c>
      <c r="F70" s="3">
        <v>5.6</v>
      </c>
      <c r="G70" s="3">
        <v>0</v>
      </c>
      <c r="H70" s="3">
        <v>0.56944444444444442</v>
      </c>
      <c r="I70" s="3">
        <v>0</v>
      </c>
      <c r="J70" s="3">
        <v>0</v>
      </c>
      <c r="K70" s="3">
        <v>0</v>
      </c>
      <c r="L70" s="3">
        <v>4.0746666666666673</v>
      </c>
      <c r="M70" s="3">
        <v>4.2305555555555552</v>
      </c>
      <c r="N70" s="3">
        <v>0</v>
      </c>
      <c r="O70" s="3">
        <f>SUM(Table2[[#This Row],[Qualified Social Work Staff Hours]:[Other Social Work Staff Hours]])/Table2[[#This Row],[MDS Census]]</f>
        <v>5.5648933060508617E-2</v>
      </c>
      <c r="P70" s="3">
        <v>6.1138888888888889</v>
      </c>
      <c r="Q70" s="3">
        <v>4.0333333333333332</v>
      </c>
      <c r="R70" s="3">
        <f>SUM(Table2[[#This Row],[Qualified Activities Professional Hours]:[Other Activities Professional Hours]])/Table2[[#This Row],[MDS Census]]</f>
        <v>0.13347705349313066</v>
      </c>
      <c r="S70" s="3">
        <v>4.78188888888889</v>
      </c>
      <c r="T70" s="3">
        <v>10.364333333333333</v>
      </c>
      <c r="U70" s="3">
        <v>0</v>
      </c>
      <c r="V70" s="3">
        <f>SUM(Table2[[#This Row],[Occupational Therapist Hours]:[OT Aide Hours]])/Table2[[#This Row],[MDS Census]]</f>
        <v>0.19923414206372406</v>
      </c>
      <c r="W70" s="3">
        <v>1.905111111111111</v>
      </c>
      <c r="X70" s="3">
        <v>8.2517777777777734</v>
      </c>
      <c r="Y70" s="3">
        <v>0</v>
      </c>
      <c r="Z70" s="3">
        <f>SUM(Table2[[#This Row],[Physical Therapist (PT) Hours]:[PT Aide Hours]])/Table2[[#This Row],[MDS Census]]</f>
        <v>0.13360420929552755</v>
      </c>
      <c r="AA70" s="3">
        <v>0</v>
      </c>
      <c r="AB70" s="3">
        <v>0</v>
      </c>
      <c r="AC70" s="3">
        <v>0</v>
      </c>
      <c r="AD70" s="3">
        <v>0</v>
      </c>
      <c r="AE70" s="3">
        <v>0</v>
      </c>
      <c r="AF70" s="3">
        <v>0</v>
      </c>
      <c r="AG70" s="3">
        <v>0</v>
      </c>
      <c r="AH70" s="1" t="s">
        <v>68</v>
      </c>
      <c r="AI70" s="17">
        <v>4</v>
      </c>
      <c r="AJ70" s="1"/>
    </row>
    <row r="71" spans="1:36" x14ac:dyDescent="0.2">
      <c r="A71" s="1" t="s">
        <v>407</v>
      </c>
      <c r="B71" s="1" t="s">
        <v>480</v>
      </c>
      <c r="C71" s="1" t="s">
        <v>837</v>
      </c>
      <c r="D71" s="1" t="s">
        <v>1038</v>
      </c>
      <c r="E71" s="3">
        <v>24.533333333333335</v>
      </c>
      <c r="F71" s="3">
        <v>5.458333333333333</v>
      </c>
      <c r="G71" s="3">
        <v>0</v>
      </c>
      <c r="H71" s="3">
        <v>0</v>
      </c>
      <c r="I71" s="3">
        <v>0</v>
      </c>
      <c r="J71" s="3">
        <v>0</v>
      </c>
      <c r="K71" s="3">
        <v>0</v>
      </c>
      <c r="L71" s="3">
        <v>0</v>
      </c>
      <c r="M71" s="3">
        <v>0</v>
      </c>
      <c r="N71" s="3">
        <v>0</v>
      </c>
      <c r="O71" s="3">
        <f>SUM(Table2[[#This Row],[Qualified Social Work Staff Hours]:[Other Social Work Staff Hours]])/Table2[[#This Row],[MDS Census]]</f>
        <v>0</v>
      </c>
      <c r="P71" s="3">
        <v>5.6888888888888891</v>
      </c>
      <c r="Q71" s="3">
        <v>0</v>
      </c>
      <c r="R71" s="3">
        <f>SUM(Table2[[#This Row],[Qualified Activities Professional Hours]:[Other Activities Professional Hours]])/Table2[[#This Row],[MDS Census]]</f>
        <v>0.2318840579710145</v>
      </c>
      <c r="S71" s="3">
        <v>0</v>
      </c>
      <c r="T71" s="3">
        <v>0</v>
      </c>
      <c r="U71" s="3">
        <v>0</v>
      </c>
      <c r="V71" s="3">
        <f>SUM(Table2[[#This Row],[Occupational Therapist Hours]:[OT Aide Hours]])/Table2[[#This Row],[MDS Census]]</f>
        <v>0</v>
      </c>
      <c r="W71" s="3">
        <v>0</v>
      </c>
      <c r="X71" s="3">
        <v>0</v>
      </c>
      <c r="Y71" s="3">
        <v>0</v>
      </c>
      <c r="Z71" s="3">
        <f>SUM(Table2[[#This Row],[Physical Therapist (PT) Hours]:[PT Aide Hours]])/Table2[[#This Row],[MDS Census]]</f>
        <v>0</v>
      </c>
      <c r="AA71" s="3">
        <v>0</v>
      </c>
      <c r="AB71" s="3">
        <v>0</v>
      </c>
      <c r="AC71" s="3">
        <v>0</v>
      </c>
      <c r="AD71" s="3">
        <v>2.7722222222222221</v>
      </c>
      <c r="AE71" s="3">
        <v>0</v>
      </c>
      <c r="AF71" s="3">
        <v>0</v>
      </c>
      <c r="AG71" s="3">
        <v>0</v>
      </c>
      <c r="AH71" s="1" t="s">
        <v>69</v>
      </c>
      <c r="AI71" s="17">
        <v>4</v>
      </c>
      <c r="AJ71" s="1"/>
    </row>
    <row r="72" spans="1:36" x14ac:dyDescent="0.2">
      <c r="A72" s="1" t="s">
        <v>407</v>
      </c>
      <c r="B72" s="1" t="s">
        <v>481</v>
      </c>
      <c r="C72" s="1" t="s">
        <v>873</v>
      </c>
      <c r="D72" s="1" t="s">
        <v>1046</v>
      </c>
      <c r="E72" s="3">
        <v>126.76666666666667</v>
      </c>
      <c r="F72" s="3">
        <v>6.2333333333333334</v>
      </c>
      <c r="G72" s="3">
        <v>0.76666666666666672</v>
      </c>
      <c r="H72" s="3">
        <v>0.86111111111111116</v>
      </c>
      <c r="I72" s="3">
        <v>0</v>
      </c>
      <c r="J72" s="3">
        <v>0</v>
      </c>
      <c r="K72" s="3">
        <v>0</v>
      </c>
      <c r="L72" s="3">
        <v>7.6125555555555557</v>
      </c>
      <c r="M72" s="3">
        <v>11.416</v>
      </c>
      <c r="N72" s="3">
        <v>0</v>
      </c>
      <c r="O72" s="3">
        <f>SUM(Table2[[#This Row],[Qualified Social Work Staff Hours]:[Other Social Work Staff Hours]])/Table2[[#This Row],[MDS Census]]</f>
        <v>9.00552195635025E-2</v>
      </c>
      <c r="P72" s="3">
        <v>5.5583333333333336</v>
      </c>
      <c r="Q72" s="3">
        <v>24.72122222222222</v>
      </c>
      <c r="R72" s="3">
        <f>SUM(Table2[[#This Row],[Qualified Activities Professional Hours]:[Other Activities Professional Hours]])/Table2[[#This Row],[MDS Census]]</f>
        <v>0.23886054868963097</v>
      </c>
      <c r="S72" s="3">
        <v>3.1668888888888898</v>
      </c>
      <c r="T72" s="3">
        <v>9.3663333333333334</v>
      </c>
      <c r="U72" s="3">
        <v>0</v>
      </c>
      <c r="V72" s="3">
        <f>SUM(Table2[[#This Row],[Occupational Therapist Hours]:[OT Aide Hours]])/Table2[[#This Row],[MDS Census]]</f>
        <v>9.886843719870278E-2</v>
      </c>
      <c r="W72" s="3">
        <v>5.5222222222222221</v>
      </c>
      <c r="X72" s="3">
        <v>9.6218888888888898</v>
      </c>
      <c r="Y72" s="3">
        <v>5.3020000000000005</v>
      </c>
      <c r="Z72" s="3">
        <f>SUM(Table2[[#This Row],[Physical Therapist (PT) Hours]:[PT Aide Hours]])/Table2[[#This Row],[MDS Census]]</f>
        <v>0.16128933298273293</v>
      </c>
      <c r="AA72" s="3">
        <v>0</v>
      </c>
      <c r="AB72" s="3">
        <v>0</v>
      </c>
      <c r="AC72" s="3">
        <v>0</v>
      </c>
      <c r="AD72" s="3">
        <v>0</v>
      </c>
      <c r="AE72" s="3">
        <v>0</v>
      </c>
      <c r="AF72" s="3">
        <v>0</v>
      </c>
      <c r="AG72" s="3">
        <v>0</v>
      </c>
      <c r="AH72" s="1" t="s">
        <v>70</v>
      </c>
      <c r="AI72" s="17">
        <v>4</v>
      </c>
      <c r="AJ72" s="1"/>
    </row>
    <row r="73" spans="1:36" x14ac:dyDescent="0.2">
      <c r="A73" s="1" t="s">
        <v>407</v>
      </c>
      <c r="B73" s="1" t="s">
        <v>482</v>
      </c>
      <c r="C73" s="1" t="s">
        <v>917</v>
      </c>
      <c r="D73" s="1" t="s">
        <v>1027</v>
      </c>
      <c r="E73" s="3">
        <v>125.56666666666666</v>
      </c>
      <c r="F73" s="3">
        <v>5.6</v>
      </c>
      <c r="G73" s="3">
        <v>0.71111111111111114</v>
      </c>
      <c r="H73" s="3">
        <v>0.58611111111111114</v>
      </c>
      <c r="I73" s="3">
        <v>3.9888888888888889</v>
      </c>
      <c r="J73" s="3">
        <v>0</v>
      </c>
      <c r="K73" s="3">
        <v>0</v>
      </c>
      <c r="L73" s="3">
        <v>4.5537777777777784</v>
      </c>
      <c r="M73" s="3">
        <v>11.338555555555555</v>
      </c>
      <c r="N73" s="3">
        <v>0</v>
      </c>
      <c r="O73" s="3">
        <f>SUM(Table2[[#This Row],[Qualified Social Work Staff Hours]:[Other Social Work Staff Hours]])/Table2[[#This Row],[MDS Census]]</f>
        <v>9.0299088576232187E-2</v>
      </c>
      <c r="P73" s="3">
        <v>0</v>
      </c>
      <c r="Q73" s="3">
        <v>16.502888888888886</v>
      </c>
      <c r="R73" s="3">
        <f>SUM(Table2[[#This Row],[Qualified Activities Professional Hours]:[Other Activities Professional Hours]])/Table2[[#This Row],[MDS Census]]</f>
        <v>0.13142730731793645</v>
      </c>
      <c r="S73" s="3">
        <v>5.3279999999999994</v>
      </c>
      <c r="T73" s="3">
        <v>6.9777777777777786E-2</v>
      </c>
      <c r="U73" s="3">
        <v>0</v>
      </c>
      <c r="V73" s="3">
        <f>SUM(Table2[[#This Row],[Occupational Therapist Hours]:[OT Aide Hours]])/Table2[[#This Row],[MDS Census]]</f>
        <v>4.2987346252544016E-2</v>
      </c>
      <c r="W73" s="3">
        <v>4.7167777777777786</v>
      </c>
      <c r="X73" s="3">
        <v>0.27355555555555555</v>
      </c>
      <c r="Y73" s="3">
        <v>0</v>
      </c>
      <c r="Z73" s="3">
        <f>SUM(Table2[[#This Row],[Physical Therapist (PT) Hours]:[PT Aide Hours]])/Table2[[#This Row],[MDS Census]]</f>
        <v>3.9742500663658087E-2</v>
      </c>
      <c r="AA73" s="3">
        <v>0</v>
      </c>
      <c r="AB73" s="3">
        <v>5.1193333333333353</v>
      </c>
      <c r="AC73" s="3">
        <v>0</v>
      </c>
      <c r="AD73" s="3">
        <v>0</v>
      </c>
      <c r="AE73" s="3">
        <v>0</v>
      </c>
      <c r="AF73" s="3">
        <v>0.28766666666666668</v>
      </c>
      <c r="AG73" s="3">
        <v>0</v>
      </c>
      <c r="AH73" s="1" t="s">
        <v>71</v>
      </c>
      <c r="AI73" s="17">
        <v>4</v>
      </c>
      <c r="AJ73" s="1"/>
    </row>
    <row r="74" spans="1:36" x14ac:dyDescent="0.2">
      <c r="A74" s="1" t="s">
        <v>407</v>
      </c>
      <c r="B74" s="1" t="s">
        <v>483</v>
      </c>
      <c r="C74" s="1" t="s">
        <v>822</v>
      </c>
      <c r="D74" s="1" t="s">
        <v>1049</v>
      </c>
      <c r="E74" s="3">
        <v>90.75555555555556</v>
      </c>
      <c r="F74" s="3">
        <v>5.6</v>
      </c>
      <c r="G74" s="3">
        <v>0</v>
      </c>
      <c r="H74" s="3">
        <v>1</v>
      </c>
      <c r="I74" s="3">
        <v>0.26666666666666666</v>
      </c>
      <c r="J74" s="3">
        <v>0</v>
      </c>
      <c r="K74" s="3">
        <v>0</v>
      </c>
      <c r="L74" s="3">
        <v>2.2688888888888892</v>
      </c>
      <c r="M74" s="3">
        <v>5.9191111111111114</v>
      </c>
      <c r="N74" s="3">
        <v>0</v>
      </c>
      <c r="O74" s="3">
        <f>SUM(Table2[[#This Row],[Qualified Social Work Staff Hours]:[Other Social Work Staff Hours]])/Table2[[#This Row],[MDS Census]]</f>
        <v>6.5220372184133207E-2</v>
      </c>
      <c r="P74" s="3">
        <v>0</v>
      </c>
      <c r="Q74" s="3">
        <v>22.24411111111111</v>
      </c>
      <c r="R74" s="3">
        <f>SUM(Table2[[#This Row],[Qualified Activities Professional Hours]:[Other Activities Professional Hours]])/Table2[[#This Row],[MDS Census]]</f>
        <v>0.24509916748285993</v>
      </c>
      <c r="S74" s="3">
        <v>6.0103333333333344</v>
      </c>
      <c r="T74" s="3">
        <v>0.17522222222222222</v>
      </c>
      <c r="U74" s="3">
        <v>0</v>
      </c>
      <c r="V74" s="3">
        <f>SUM(Table2[[#This Row],[Occupational Therapist Hours]:[OT Aide Hours]])/Table2[[#This Row],[MDS Census]]</f>
        <v>6.815621939275221E-2</v>
      </c>
      <c r="W74" s="3">
        <v>2.4342222222222221</v>
      </c>
      <c r="X74" s="3">
        <v>9.7365555555555598</v>
      </c>
      <c r="Y74" s="3">
        <v>3.5222222222222221</v>
      </c>
      <c r="Z74" s="3">
        <f>SUM(Table2[[#This Row],[Physical Therapist (PT) Hours]:[PT Aide Hours]])/Table2[[#This Row],[MDS Census]]</f>
        <v>0.17291503428011759</v>
      </c>
      <c r="AA74" s="3">
        <v>0</v>
      </c>
      <c r="AB74" s="3">
        <v>0</v>
      </c>
      <c r="AC74" s="3">
        <v>0</v>
      </c>
      <c r="AD74" s="3">
        <v>0</v>
      </c>
      <c r="AE74" s="3">
        <v>0</v>
      </c>
      <c r="AF74" s="3">
        <v>0</v>
      </c>
      <c r="AG74" s="3">
        <v>0.24444444444444444</v>
      </c>
      <c r="AH74" s="1" t="s">
        <v>72</v>
      </c>
      <c r="AI74" s="17">
        <v>4</v>
      </c>
      <c r="AJ74" s="1"/>
    </row>
    <row r="75" spans="1:36" x14ac:dyDescent="0.2">
      <c r="A75" s="1" t="s">
        <v>407</v>
      </c>
      <c r="B75" s="1" t="s">
        <v>484</v>
      </c>
      <c r="C75" s="1" t="s">
        <v>906</v>
      </c>
      <c r="D75" s="1" t="s">
        <v>1062</v>
      </c>
      <c r="E75" s="3">
        <v>96.177777777777777</v>
      </c>
      <c r="F75" s="3">
        <v>5.5111111111111111</v>
      </c>
      <c r="G75" s="3">
        <v>0</v>
      </c>
      <c r="H75" s="3">
        <v>0.6333333333333333</v>
      </c>
      <c r="I75" s="3">
        <v>0.9</v>
      </c>
      <c r="J75" s="3">
        <v>0</v>
      </c>
      <c r="K75" s="3">
        <v>0</v>
      </c>
      <c r="L75" s="3">
        <v>3.8422222222222224</v>
      </c>
      <c r="M75" s="3">
        <v>10.138888888888889</v>
      </c>
      <c r="N75" s="3">
        <v>0</v>
      </c>
      <c r="O75" s="3">
        <f>SUM(Table2[[#This Row],[Qualified Social Work Staff Hours]:[Other Social Work Staff Hours]])/Table2[[#This Row],[MDS Census]]</f>
        <v>0.10541820702402958</v>
      </c>
      <c r="P75" s="3">
        <v>2.3422222222222224</v>
      </c>
      <c r="Q75" s="3">
        <v>3.4444444444444446</v>
      </c>
      <c r="R75" s="3">
        <f>SUM(Table2[[#This Row],[Qualified Activities Professional Hours]:[Other Activities Professional Hours]])/Table2[[#This Row],[MDS Census]]</f>
        <v>6.0166358595194092E-2</v>
      </c>
      <c r="S75" s="3">
        <v>7.4696666666666651</v>
      </c>
      <c r="T75" s="3">
        <v>10.111666666666668</v>
      </c>
      <c r="U75" s="3">
        <v>0</v>
      </c>
      <c r="V75" s="3">
        <f>SUM(Table2[[#This Row],[Occupational Therapist Hours]:[OT Aide Hours]])/Table2[[#This Row],[MDS Census]]</f>
        <v>0.1828003696857671</v>
      </c>
      <c r="W75" s="3">
        <v>3.971111111111111</v>
      </c>
      <c r="X75" s="3">
        <v>7.8285555555555559</v>
      </c>
      <c r="Y75" s="3">
        <v>4.9473333333333329</v>
      </c>
      <c r="Z75" s="3">
        <f>SUM(Table2[[#This Row],[Physical Therapist (PT) Hours]:[PT Aide Hours]])/Table2[[#This Row],[MDS Census]]</f>
        <v>0.17412546210720886</v>
      </c>
      <c r="AA75" s="3">
        <v>0</v>
      </c>
      <c r="AB75" s="3">
        <v>0</v>
      </c>
      <c r="AC75" s="3">
        <v>0</v>
      </c>
      <c r="AD75" s="3">
        <v>0</v>
      </c>
      <c r="AE75" s="3">
        <v>0</v>
      </c>
      <c r="AF75" s="3">
        <v>0</v>
      </c>
      <c r="AG75" s="3">
        <v>0.5444444444444444</v>
      </c>
      <c r="AH75" s="1" t="s">
        <v>73</v>
      </c>
      <c r="AI75" s="17">
        <v>4</v>
      </c>
      <c r="AJ75" s="1"/>
    </row>
    <row r="76" spans="1:36" x14ac:dyDescent="0.2">
      <c r="A76" s="1" t="s">
        <v>407</v>
      </c>
      <c r="B76" s="1" t="s">
        <v>485</v>
      </c>
      <c r="C76" s="1" t="s">
        <v>824</v>
      </c>
      <c r="D76" s="1" t="s">
        <v>1045</v>
      </c>
      <c r="E76" s="3">
        <v>38.1</v>
      </c>
      <c r="F76" s="3">
        <v>5.6888888888888891</v>
      </c>
      <c r="G76" s="3">
        <v>0.33333333333333331</v>
      </c>
      <c r="H76" s="3">
        <v>0.3888888888888889</v>
      </c>
      <c r="I76" s="3">
        <v>2.6888888888888891</v>
      </c>
      <c r="J76" s="3">
        <v>0</v>
      </c>
      <c r="K76" s="3">
        <v>0</v>
      </c>
      <c r="L76" s="3">
        <v>2.7970000000000006</v>
      </c>
      <c r="M76" s="3">
        <v>5.6888888888888891</v>
      </c>
      <c r="N76" s="3">
        <v>0</v>
      </c>
      <c r="O76" s="3">
        <f>SUM(Table2[[#This Row],[Qualified Social Work Staff Hours]:[Other Social Work Staff Hours]])/Table2[[#This Row],[MDS Census]]</f>
        <v>0.14931466899970838</v>
      </c>
      <c r="P76" s="3">
        <v>0</v>
      </c>
      <c r="Q76" s="3">
        <v>1.0917777777777777</v>
      </c>
      <c r="R76" s="3">
        <f>SUM(Table2[[#This Row],[Qualified Activities Professional Hours]:[Other Activities Professional Hours]])/Table2[[#This Row],[MDS Census]]</f>
        <v>2.8655584718576842E-2</v>
      </c>
      <c r="S76" s="3">
        <v>2.9585555555555558</v>
      </c>
      <c r="T76" s="3">
        <v>2.2028888888888889</v>
      </c>
      <c r="U76" s="3">
        <v>0</v>
      </c>
      <c r="V76" s="3">
        <f>SUM(Table2[[#This Row],[Occupational Therapist Hours]:[OT Aide Hours]])/Table2[[#This Row],[MDS Census]]</f>
        <v>0.13547098279381745</v>
      </c>
      <c r="W76" s="3">
        <v>6.435777777777778</v>
      </c>
      <c r="X76" s="3">
        <v>1.952333333333333</v>
      </c>
      <c r="Y76" s="3">
        <v>0</v>
      </c>
      <c r="Z76" s="3">
        <f>SUM(Table2[[#This Row],[Physical Therapist (PT) Hours]:[PT Aide Hours]])/Table2[[#This Row],[MDS Census]]</f>
        <v>0.22016039661708953</v>
      </c>
      <c r="AA76" s="3">
        <v>0</v>
      </c>
      <c r="AB76" s="3">
        <v>4.8888888888888893</v>
      </c>
      <c r="AC76" s="3">
        <v>0</v>
      </c>
      <c r="AD76" s="3">
        <v>0</v>
      </c>
      <c r="AE76" s="3">
        <v>0</v>
      </c>
      <c r="AF76" s="3">
        <v>0</v>
      </c>
      <c r="AG76" s="3">
        <v>0</v>
      </c>
      <c r="AH76" s="1" t="s">
        <v>74</v>
      </c>
      <c r="AI76" s="17">
        <v>4</v>
      </c>
      <c r="AJ76" s="1"/>
    </row>
    <row r="77" spans="1:36" x14ac:dyDescent="0.2">
      <c r="A77" s="1" t="s">
        <v>407</v>
      </c>
      <c r="B77" s="1" t="s">
        <v>486</v>
      </c>
      <c r="C77" s="1" t="s">
        <v>887</v>
      </c>
      <c r="D77" s="1" t="s">
        <v>1033</v>
      </c>
      <c r="E77" s="3">
        <v>41.722222222222221</v>
      </c>
      <c r="F77" s="3">
        <v>5.6888888888888891</v>
      </c>
      <c r="G77" s="3">
        <v>0.33333333333333331</v>
      </c>
      <c r="H77" s="3">
        <v>0.26666666666666666</v>
      </c>
      <c r="I77" s="3">
        <v>0</v>
      </c>
      <c r="J77" s="3">
        <v>0</v>
      </c>
      <c r="K77" s="3">
        <v>0</v>
      </c>
      <c r="L77" s="3">
        <v>4.8358888888888893</v>
      </c>
      <c r="M77" s="3">
        <v>5.0423333333333336</v>
      </c>
      <c r="N77" s="3">
        <v>0</v>
      </c>
      <c r="O77" s="3">
        <f>SUM(Table2[[#This Row],[Qualified Social Work Staff Hours]:[Other Social Work Staff Hours]])/Table2[[#This Row],[MDS Census]]</f>
        <v>0.12085486018641811</v>
      </c>
      <c r="P77" s="3">
        <v>5.1579999999999995</v>
      </c>
      <c r="Q77" s="3">
        <v>0</v>
      </c>
      <c r="R77" s="3">
        <f>SUM(Table2[[#This Row],[Qualified Activities Professional Hours]:[Other Activities Professional Hours]])/Table2[[#This Row],[MDS Census]]</f>
        <v>0.12362716378162449</v>
      </c>
      <c r="S77" s="3">
        <v>3.3647777777777774</v>
      </c>
      <c r="T77" s="3">
        <v>12.264777777777772</v>
      </c>
      <c r="U77" s="3">
        <v>0</v>
      </c>
      <c r="V77" s="3">
        <f>SUM(Table2[[#This Row],[Occupational Therapist Hours]:[OT Aide Hours]])/Table2[[#This Row],[MDS Census]]</f>
        <v>0.3746098535286283</v>
      </c>
      <c r="W77" s="3">
        <v>4.091222222222223</v>
      </c>
      <c r="X77" s="3">
        <v>10.139666666666663</v>
      </c>
      <c r="Y77" s="3">
        <v>0</v>
      </c>
      <c r="Z77" s="3">
        <f>SUM(Table2[[#This Row],[Physical Therapist (PT) Hours]:[PT Aide Hours]])/Table2[[#This Row],[MDS Census]]</f>
        <v>0.34108655126497994</v>
      </c>
      <c r="AA77" s="3">
        <v>0</v>
      </c>
      <c r="AB77" s="3">
        <v>0</v>
      </c>
      <c r="AC77" s="3">
        <v>0</v>
      </c>
      <c r="AD77" s="3">
        <v>0</v>
      </c>
      <c r="AE77" s="3">
        <v>0</v>
      </c>
      <c r="AF77" s="3">
        <v>0</v>
      </c>
      <c r="AG77" s="3">
        <v>0</v>
      </c>
      <c r="AH77" s="1" t="s">
        <v>75</v>
      </c>
      <c r="AI77" s="17">
        <v>4</v>
      </c>
      <c r="AJ77" s="1"/>
    </row>
    <row r="78" spans="1:36" x14ac:dyDescent="0.2">
      <c r="A78" s="1" t="s">
        <v>407</v>
      </c>
      <c r="B78" s="1" t="s">
        <v>487</v>
      </c>
      <c r="C78" s="1" t="s">
        <v>918</v>
      </c>
      <c r="D78" s="1" t="s">
        <v>1067</v>
      </c>
      <c r="E78" s="3">
        <v>50.044444444444444</v>
      </c>
      <c r="F78" s="3">
        <v>5.6</v>
      </c>
      <c r="G78" s="3">
        <v>0.2</v>
      </c>
      <c r="H78" s="3">
        <v>0.52688888888888896</v>
      </c>
      <c r="I78" s="3">
        <v>0.57777777777777772</v>
      </c>
      <c r="J78" s="3">
        <v>0</v>
      </c>
      <c r="K78" s="3">
        <v>0</v>
      </c>
      <c r="L78" s="3">
        <v>4.3786666666666658</v>
      </c>
      <c r="M78" s="3">
        <v>5.6</v>
      </c>
      <c r="N78" s="3">
        <v>0</v>
      </c>
      <c r="O78" s="3">
        <f>SUM(Table2[[#This Row],[Qualified Social Work Staff Hours]:[Other Social Work Staff Hours]])/Table2[[#This Row],[MDS Census]]</f>
        <v>0.11190053285968028</v>
      </c>
      <c r="P78" s="3">
        <v>0</v>
      </c>
      <c r="Q78" s="3">
        <v>0</v>
      </c>
      <c r="R78" s="3">
        <f>SUM(Table2[[#This Row],[Qualified Activities Professional Hours]:[Other Activities Professional Hours]])/Table2[[#This Row],[MDS Census]]</f>
        <v>0</v>
      </c>
      <c r="S78" s="3">
        <v>5.1102222222222178</v>
      </c>
      <c r="T78" s="3">
        <v>13.004333333333337</v>
      </c>
      <c r="U78" s="3">
        <v>0</v>
      </c>
      <c r="V78" s="3">
        <f>SUM(Table2[[#This Row],[Occupational Therapist Hours]:[OT Aide Hours]])/Table2[[#This Row],[MDS Census]]</f>
        <v>0.36196936056838364</v>
      </c>
      <c r="W78" s="3">
        <v>4.1415555555555557</v>
      </c>
      <c r="X78" s="3">
        <v>11.756555555555554</v>
      </c>
      <c r="Y78" s="3">
        <v>0</v>
      </c>
      <c r="Z78" s="3">
        <f>SUM(Table2[[#This Row],[Physical Therapist (PT) Hours]:[PT Aide Hours]])/Table2[[#This Row],[MDS Census]]</f>
        <v>0.31767984014209588</v>
      </c>
      <c r="AA78" s="3">
        <v>0</v>
      </c>
      <c r="AB78" s="3">
        <v>0</v>
      </c>
      <c r="AC78" s="3">
        <v>0</v>
      </c>
      <c r="AD78" s="3">
        <v>0</v>
      </c>
      <c r="AE78" s="3">
        <v>0</v>
      </c>
      <c r="AF78" s="3">
        <v>0</v>
      </c>
      <c r="AG78" s="3">
        <v>0</v>
      </c>
      <c r="AH78" s="1" t="s">
        <v>76</v>
      </c>
      <c r="AI78" s="17">
        <v>4</v>
      </c>
      <c r="AJ78" s="1"/>
    </row>
    <row r="79" spans="1:36" x14ac:dyDescent="0.2">
      <c r="A79" s="1" t="s">
        <v>407</v>
      </c>
      <c r="B79" s="1" t="s">
        <v>488</v>
      </c>
      <c r="C79" s="1" t="s">
        <v>919</v>
      </c>
      <c r="D79" s="1" t="s">
        <v>1024</v>
      </c>
      <c r="E79" s="3">
        <v>103.12222222222222</v>
      </c>
      <c r="F79" s="3">
        <v>5.5111111111111111</v>
      </c>
      <c r="G79" s="3">
        <v>0.5</v>
      </c>
      <c r="H79" s="3">
        <v>1.5166666666666666</v>
      </c>
      <c r="I79" s="3">
        <v>4.6222222222222218</v>
      </c>
      <c r="J79" s="3">
        <v>0</v>
      </c>
      <c r="K79" s="3">
        <v>0</v>
      </c>
      <c r="L79" s="3">
        <v>5.3888888888888893</v>
      </c>
      <c r="M79" s="3">
        <v>5.4222222222222225</v>
      </c>
      <c r="N79" s="3">
        <v>11.052777777777777</v>
      </c>
      <c r="O79" s="3">
        <f>SUM(Table2[[#This Row],[Qualified Social Work Staff Hours]:[Other Social Work Staff Hours]])/Table2[[#This Row],[MDS Census]]</f>
        <v>0.15976187910785478</v>
      </c>
      <c r="P79" s="3">
        <v>5.6444444444444448</v>
      </c>
      <c r="Q79" s="3">
        <v>18.05</v>
      </c>
      <c r="R79" s="3">
        <f>SUM(Table2[[#This Row],[Qualified Activities Professional Hours]:[Other Activities Professional Hours]])/Table2[[#This Row],[MDS Census]]</f>
        <v>0.22977049886865641</v>
      </c>
      <c r="S79" s="3">
        <v>5.251555555555556</v>
      </c>
      <c r="T79" s="3">
        <v>8.7967777777777787</v>
      </c>
      <c r="U79" s="3">
        <v>0</v>
      </c>
      <c r="V79" s="3">
        <f>SUM(Table2[[#This Row],[Occupational Therapist Hours]:[OT Aide Hours]])/Table2[[#This Row],[MDS Census]]</f>
        <v>0.13622993211938372</v>
      </c>
      <c r="W79" s="3">
        <v>9.5575555555555542</v>
      </c>
      <c r="X79" s="3">
        <v>5.3002222222222226</v>
      </c>
      <c r="Y79" s="3">
        <v>0</v>
      </c>
      <c r="Z79" s="3">
        <f>SUM(Table2[[#This Row],[Physical Therapist (PT) Hours]:[PT Aide Hours]])/Table2[[#This Row],[MDS Census]]</f>
        <v>0.14407930179937506</v>
      </c>
      <c r="AA79" s="3">
        <v>0</v>
      </c>
      <c r="AB79" s="3">
        <v>0</v>
      </c>
      <c r="AC79" s="3">
        <v>0</v>
      </c>
      <c r="AD79" s="3">
        <v>0</v>
      </c>
      <c r="AE79" s="3">
        <v>0</v>
      </c>
      <c r="AF79" s="3">
        <v>0</v>
      </c>
      <c r="AG79" s="3">
        <v>0</v>
      </c>
      <c r="AH79" s="1" t="s">
        <v>77</v>
      </c>
      <c r="AI79" s="17">
        <v>4</v>
      </c>
      <c r="AJ79" s="1"/>
    </row>
    <row r="80" spans="1:36" x14ac:dyDescent="0.2">
      <c r="A80" s="1" t="s">
        <v>407</v>
      </c>
      <c r="B80" s="1" t="s">
        <v>489</v>
      </c>
      <c r="C80" s="1" t="s">
        <v>898</v>
      </c>
      <c r="D80" s="1" t="s">
        <v>1056</v>
      </c>
      <c r="E80" s="3">
        <v>70.555555555555557</v>
      </c>
      <c r="F80" s="3">
        <v>5.4222222222222225</v>
      </c>
      <c r="G80" s="3">
        <v>7.1805555555555554</v>
      </c>
      <c r="H80" s="3">
        <v>0.47222222222222221</v>
      </c>
      <c r="I80" s="3">
        <v>0.15277777777777779</v>
      </c>
      <c r="J80" s="3">
        <v>0</v>
      </c>
      <c r="K80" s="3">
        <v>0</v>
      </c>
      <c r="L80" s="3">
        <v>4.8234444444444451</v>
      </c>
      <c r="M80" s="3">
        <v>11.2</v>
      </c>
      <c r="N80" s="3">
        <v>0</v>
      </c>
      <c r="O80" s="3">
        <f>SUM(Table2[[#This Row],[Qualified Social Work Staff Hours]:[Other Social Work Staff Hours]])/Table2[[#This Row],[MDS Census]]</f>
        <v>0.15874015748031495</v>
      </c>
      <c r="P80" s="3">
        <v>5.8666666666666663</v>
      </c>
      <c r="Q80" s="3">
        <v>19.844444444444445</v>
      </c>
      <c r="R80" s="3">
        <f>SUM(Table2[[#This Row],[Qualified Activities Professional Hours]:[Other Activities Professional Hours]])/Table2[[#This Row],[MDS Census]]</f>
        <v>0.36440944881889764</v>
      </c>
      <c r="S80" s="3">
        <v>5.9271111111111114</v>
      </c>
      <c r="T80" s="3">
        <v>5.6267777777777788</v>
      </c>
      <c r="U80" s="3">
        <v>0</v>
      </c>
      <c r="V80" s="3">
        <f>SUM(Table2[[#This Row],[Occupational Therapist Hours]:[OT Aide Hours]])/Table2[[#This Row],[MDS Census]]</f>
        <v>0.16375590551181105</v>
      </c>
      <c r="W80" s="3">
        <v>2.6027777777777779</v>
      </c>
      <c r="X80" s="3">
        <v>10.972000000000003</v>
      </c>
      <c r="Y80" s="3">
        <v>0</v>
      </c>
      <c r="Z80" s="3">
        <f>SUM(Table2[[#This Row],[Physical Therapist (PT) Hours]:[PT Aide Hours]])/Table2[[#This Row],[MDS Census]]</f>
        <v>0.19239842519685044</v>
      </c>
      <c r="AA80" s="3">
        <v>0</v>
      </c>
      <c r="AB80" s="3">
        <v>0</v>
      </c>
      <c r="AC80" s="3">
        <v>0</v>
      </c>
      <c r="AD80" s="3">
        <v>0</v>
      </c>
      <c r="AE80" s="3">
        <v>0</v>
      </c>
      <c r="AF80" s="3">
        <v>0</v>
      </c>
      <c r="AG80" s="3">
        <v>0</v>
      </c>
      <c r="AH80" s="1" t="s">
        <v>78</v>
      </c>
      <c r="AI80" s="17">
        <v>4</v>
      </c>
      <c r="AJ80" s="1"/>
    </row>
    <row r="81" spans="1:36" x14ac:dyDescent="0.2">
      <c r="A81" s="1" t="s">
        <v>407</v>
      </c>
      <c r="B81" s="1" t="s">
        <v>490</v>
      </c>
      <c r="C81" s="1" t="s">
        <v>837</v>
      </c>
      <c r="D81" s="1" t="s">
        <v>1038</v>
      </c>
      <c r="E81" s="3">
        <v>87.511111111111106</v>
      </c>
      <c r="F81" s="3">
        <v>3.2888888888888888</v>
      </c>
      <c r="G81" s="3">
        <v>6.0250000000000004</v>
      </c>
      <c r="H81" s="3">
        <v>0.31666666666666665</v>
      </c>
      <c r="I81" s="3">
        <v>0.56111111111111112</v>
      </c>
      <c r="J81" s="3">
        <v>0</v>
      </c>
      <c r="K81" s="3">
        <v>0</v>
      </c>
      <c r="L81" s="3">
        <v>5.1194444444444445</v>
      </c>
      <c r="M81" s="3">
        <v>0</v>
      </c>
      <c r="N81" s="3">
        <v>12.824999999999999</v>
      </c>
      <c r="O81" s="3">
        <f>SUM(Table2[[#This Row],[Qualified Social Work Staff Hours]:[Other Social Work Staff Hours]])/Table2[[#This Row],[MDS Census]]</f>
        <v>0.1465528186896902</v>
      </c>
      <c r="P81" s="3">
        <v>0</v>
      </c>
      <c r="Q81" s="3">
        <v>13.152777777777779</v>
      </c>
      <c r="R81" s="3">
        <f>SUM(Table2[[#This Row],[Qualified Activities Professional Hours]:[Other Activities Professional Hours]])/Table2[[#This Row],[MDS Census]]</f>
        <v>0.15029837480954802</v>
      </c>
      <c r="S81" s="3">
        <v>0.41700000000000004</v>
      </c>
      <c r="T81" s="3">
        <v>6.7046666666666646</v>
      </c>
      <c r="U81" s="3">
        <v>0</v>
      </c>
      <c r="V81" s="3">
        <f>SUM(Table2[[#This Row],[Occupational Therapist Hours]:[OT Aide Hours]])/Table2[[#This Row],[MDS Census]]</f>
        <v>8.1380142204164535E-2</v>
      </c>
      <c r="W81" s="3">
        <v>9.3822222222222269</v>
      </c>
      <c r="X81" s="3">
        <v>1.6513333333333333</v>
      </c>
      <c r="Y81" s="3">
        <v>0</v>
      </c>
      <c r="Z81" s="3">
        <f>SUM(Table2[[#This Row],[Physical Therapist (PT) Hours]:[PT Aide Hours]])/Table2[[#This Row],[MDS Census]]</f>
        <v>0.12608176739461663</v>
      </c>
      <c r="AA81" s="3">
        <v>0</v>
      </c>
      <c r="AB81" s="3">
        <v>0</v>
      </c>
      <c r="AC81" s="3">
        <v>0</v>
      </c>
      <c r="AD81" s="3">
        <v>0</v>
      </c>
      <c r="AE81" s="3">
        <v>0</v>
      </c>
      <c r="AF81" s="3">
        <v>0</v>
      </c>
      <c r="AG81" s="3">
        <v>0</v>
      </c>
      <c r="AH81" s="1" t="s">
        <v>79</v>
      </c>
      <c r="AI81" s="17">
        <v>4</v>
      </c>
      <c r="AJ81" s="1"/>
    </row>
    <row r="82" spans="1:36" x14ac:dyDescent="0.2">
      <c r="A82" s="1" t="s">
        <v>407</v>
      </c>
      <c r="B82" s="1" t="s">
        <v>491</v>
      </c>
      <c r="C82" s="1" t="s">
        <v>890</v>
      </c>
      <c r="D82" s="1" t="s">
        <v>1016</v>
      </c>
      <c r="E82" s="3">
        <v>116.51111111111111</v>
      </c>
      <c r="F82" s="3">
        <v>33.705666666666666</v>
      </c>
      <c r="G82" s="3">
        <v>0.44444444444444442</v>
      </c>
      <c r="H82" s="3">
        <v>0.26666666666666666</v>
      </c>
      <c r="I82" s="3">
        <v>78.611111111111128</v>
      </c>
      <c r="J82" s="3">
        <v>3.8895555555555554</v>
      </c>
      <c r="K82" s="3">
        <v>3.5638888888888891</v>
      </c>
      <c r="L82" s="3">
        <v>5.131444444444444</v>
      </c>
      <c r="M82" s="3">
        <v>5.6888888888888891</v>
      </c>
      <c r="N82" s="3">
        <v>4.8335555555555549</v>
      </c>
      <c r="O82" s="3">
        <f>SUM(Table2[[#This Row],[Qualified Social Work Staff Hours]:[Other Social Work Staff Hours]])/Table2[[#This Row],[MDS Census]]</f>
        <v>9.0312798016402823E-2</v>
      </c>
      <c r="P82" s="3">
        <v>5.2208888888888891</v>
      </c>
      <c r="Q82" s="3">
        <v>5.4551111111111092</v>
      </c>
      <c r="R82" s="3">
        <f>SUM(Table2[[#This Row],[Qualified Activities Professional Hours]:[Other Activities Professional Hours]])/Table2[[#This Row],[MDS Census]]</f>
        <v>9.1630745756246412E-2</v>
      </c>
      <c r="S82" s="3">
        <v>10.327222222222222</v>
      </c>
      <c r="T82" s="3">
        <v>4.6716666666666686</v>
      </c>
      <c r="U82" s="3">
        <v>0</v>
      </c>
      <c r="V82" s="3">
        <f>SUM(Table2[[#This Row],[Occupational Therapist Hours]:[OT Aide Hours]])/Table2[[#This Row],[MDS Census]]</f>
        <v>0.1287335494945642</v>
      </c>
      <c r="W82" s="3">
        <v>5.5458888888888866</v>
      </c>
      <c r="X82" s="3">
        <v>8.1954444444444441</v>
      </c>
      <c r="Y82" s="3">
        <v>1.3177777777777775</v>
      </c>
      <c r="Z82" s="3">
        <f>SUM(Table2[[#This Row],[Physical Therapist (PT) Hours]:[PT Aide Hours]])/Table2[[#This Row],[MDS Census]]</f>
        <v>0.12925042914362003</v>
      </c>
      <c r="AA82" s="3">
        <v>0.22222222222222221</v>
      </c>
      <c r="AB82" s="3">
        <v>0</v>
      </c>
      <c r="AC82" s="3">
        <v>0</v>
      </c>
      <c r="AD82" s="3">
        <v>0</v>
      </c>
      <c r="AE82" s="3">
        <v>0</v>
      </c>
      <c r="AF82" s="3">
        <v>0.14388888888888887</v>
      </c>
      <c r="AG82" s="3">
        <v>0.61111111111111116</v>
      </c>
      <c r="AH82" s="1" t="s">
        <v>80</v>
      </c>
      <c r="AI82" s="17">
        <v>4</v>
      </c>
      <c r="AJ82" s="1"/>
    </row>
    <row r="83" spans="1:36" x14ac:dyDescent="0.2">
      <c r="A83" s="1" t="s">
        <v>407</v>
      </c>
      <c r="B83" s="1" t="s">
        <v>492</v>
      </c>
      <c r="C83" s="1" t="s">
        <v>920</v>
      </c>
      <c r="D83" s="1" t="s">
        <v>1068</v>
      </c>
      <c r="E83" s="3">
        <v>96.177777777777777</v>
      </c>
      <c r="F83" s="3">
        <v>5.333333333333333</v>
      </c>
      <c r="G83" s="3">
        <v>0</v>
      </c>
      <c r="H83" s="3">
        <v>0.96388888888888891</v>
      </c>
      <c r="I83" s="3">
        <v>0</v>
      </c>
      <c r="J83" s="3">
        <v>0</v>
      </c>
      <c r="K83" s="3">
        <v>0</v>
      </c>
      <c r="L83" s="3">
        <v>5.1760000000000019</v>
      </c>
      <c r="M83" s="3">
        <v>5.6583333333333332</v>
      </c>
      <c r="N83" s="3">
        <v>0</v>
      </c>
      <c r="O83" s="3">
        <f>SUM(Table2[[#This Row],[Qualified Social Work Staff Hours]:[Other Social Work Staff Hours]])/Table2[[#This Row],[MDS Census]]</f>
        <v>5.883202402957486E-2</v>
      </c>
      <c r="P83" s="3">
        <v>0</v>
      </c>
      <c r="Q83" s="3">
        <v>14.429555555555554</v>
      </c>
      <c r="R83" s="3">
        <f>SUM(Table2[[#This Row],[Qualified Activities Professional Hours]:[Other Activities Professional Hours]])/Table2[[#This Row],[MDS Census]]</f>
        <v>0.1500300369685767</v>
      </c>
      <c r="S83" s="3">
        <v>4.9026666666666667</v>
      </c>
      <c r="T83" s="3">
        <v>5.1904444444444424</v>
      </c>
      <c r="U83" s="3">
        <v>0</v>
      </c>
      <c r="V83" s="3">
        <f>SUM(Table2[[#This Row],[Occupational Therapist Hours]:[OT Aide Hours]])/Table2[[#This Row],[MDS Census]]</f>
        <v>0.10494223659889093</v>
      </c>
      <c r="W83" s="3">
        <v>4.0456666666666665</v>
      </c>
      <c r="X83" s="3">
        <v>4.9378888888888897</v>
      </c>
      <c r="Y83" s="3">
        <v>0.29166666666666669</v>
      </c>
      <c r="Z83" s="3">
        <f>SUM(Table2[[#This Row],[Physical Therapist (PT) Hours]:[PT Aide Hours]])/Table2[[#This Row],[MDS Census]]</f>
        <v>9.6438308687615534E-2</v>
      </c>
      <c r="AA83" s="3">
        <v>0</v>
      </c>
      <c r="AB83" s="3">
        <v>0</v>
      </c>
      <c r="AC83" s="3">
        <v>0</v>
      </c>
      <c r="AD83" s="3">
        <v>0</v>
      </c>
      <c r="AE83" s="3">
        <v>0</v>
      </c>
      <c r="AF83" s="3">
        <v>0</v>
      </c>
      <c r="AG83" s="3">
        <v>0</v>
      </c>
      <c r="AH83" s="1" t="s">
        <v>81</v>
      </c>
      <c r="AI83" s="17">
        <v>4</v>
      </c>
      <c r="AJ83" s="1"/>
    </row>
    <row r="84" spans="1:36" x14ac:dyDescent="0.2">
      <c r="A84" s="1" t="s">
        <v>407</v>
      </c>
      <c r="B84" s="1" t="s">
        <v>493</v>
      </c>
      <c r="C84" s="1" t="s">
        <v>921</v>
      </c>
      <c r="D84" s="1" t="s">
        <v>1022</v>
      </c>
      <c r="E84" s="3">
        <v>76.355555555555554</v>
      </c>
      <c r="F84" s="3">
        <v>45.666666666666664</v>
      </c>
      <c r="G84" s="3">
        <v>0</v>
      </c>
      <c r="H84" s="3">
        <v>0</v>
      </c>
      <c r="I84" s="3">
        <v>5.3916666666666666</v>
      </c>
      <c r="J84" s="3">
        <v>0</v>
      </c>
      <c r="K84" s="3">
        <v>0</v>
      </c>
      <c r="L84" s="3">
        <v>5.677777777777778</v>
      </c>
      <c r="M84" s="3">
        <v>5.3111111111111109</v>
      </c>
      <c r="N84" s="3">
        <v>0</v>
      </c>
      <c r="O84" s="3">
        <f>SUM(Table2[[#This Row],[Qualified Social Work Staff Hours]:[Other Social Work Staff Hours]])/Table2[[#This Row],[MDS Census]]</f>
        <v>6.955762514551804E-2</v>
      </c>
      <c r="P84" s="3">
        <v>5.0583333333333336</v>
      </c>
      <c r="Q84" s="3">
        <v>0</v>
      </c>
      <c r="R84" s="3">
        <f>SUM(Table2[[#This Row],[Qualified Activities Professional Hours]:[Other Activities Professional Hours]])/Table2[[#This Row],[MDS Census]]</f>
        <v>6.6247089639115256E-2</v>
      </c>
      <c r="S84" s="3">
        <v>9.344444444444445</v>
      </c>
      <c r="T84" s="3">
        <v>6.875</v>
      </c>
      <c r="U84" s="3">
        <v>0</v>
      </c>
      <c r="V84" s="3">
        <f>SUM(Table2[[#This Row],[Occupational Therapist Hours]:[OT Aide Hours]])/Table2[[#This Row],[MDS Census]]</f>
        <v>0.2124199650756694</v>
      </c>
      <c r="W84" s="3">
        <v>16.338888888888889</v>
      </c>
      <c r="X84" s="3">
        <v>10.383333333333333</v>
      </c>
      <c r="Y84" s="3">
        <v>0</v>
      </c>
      <c r="Z84" s="3">
        <f>SUM(Table2[[#This Row],[Physical Therapist (PT) Hours]:[PT Aide Hours]])/Table2[[#This Row],[MDS Census]]</f>
        <v>0.34997089639115248</v>
      </c>
      <c r="AA84" s="3">
        <v>0</v>
      </c>
      <c r="AB84" s="3">
        <v>0</v>
      </c>
      <c r="AC84" s="3">
        <v>5.333333333333333</v>
      </c>
      <c r="AD84" s="3">
        <v>0</v>
      </c>
      <c r="AE84" s="3">
        <v>0</v>
      </c>
      <c r="AF84" s="3">
        <v>0</v>
      </c>
      <c r="AG84" s="3">
        <v>0</v>
      </c>
      <c r="AH84" s="1" t="s">
        <v>82</v>
      </c>
      <c r="AI84" s="17">
        <v>4</v>
      </c>
      <c r="AJ84" s="1"/>
    </row>
    <row r="85" spans="1:36" x14ac:dyDescent="0.2">
      <c r="A85" s="1" t="s">
        <v>407</v>
      </c>
      <c r="B85" s="1" t="s">
        <v>494</v>
      </c>
      <c r="C85" s="1" t="s">
        <v>839</v>
      </c>
      <c r="D85" s="1" t="s">
        <v>1043</v>
      </c>
      <c r="E85" s="3">
        <v>92.288888888888891</v>
      </c>
      <c r="F85" s="3">
        <v>5.6</v>
      </c>
      <c r="G85" s="3">
        <v>0.25977777777777783</v>
      </c>
      <c r="H85" s="3">
        <v>0.91666666666666663</v>
      </c>
      <c r="I85" s="3">
        <v>5.9540000000000024</v>
      </c>
      <c r="J85" s="3">
        <v>0</v>
      </c>
      <c r="K85" s="3">
        <v>0</v>
      </c>
      <c r="L85" s="3">
        <v>9.7654444444444461</v>
      </c>
      <c r="M85" s="3">
        <v>3.6906666666666683</v>
      </c>
      <c r="N85" s="3">
        <v>4.4336666666666655</v>
      </c>
      <c r="O85" s="3">
        <f>SUM(Table2[[#This Row],[Qualified Social Work Staff Hours]:[Other Social Work Staff Hours]])/Table2[[#This Row],[MDS Census]]</f>
        <v>8.8031543462557191E-2</v>
      </c>
      <c r="P85" s="3">
        <v>0</v>
      </c>
      <c r="Q85" s="3">
        <v>14.223777777777773</v>
      </c>
      <c r="R85" s="3">
        <f>SUM(Table2[[#This Row],[Qualified Activities Professional Hours]:[Other Activities Professional Hours]])/Table2[[#This Row],[MDS Census]]</f>
        <v>0.15412232121358049</v>
      </c>
      <c r="S85" s="3">
        <v>8.0634444444444444</v>
      </c>
      <c r="T85" s="3">
        <v>14.827333333333327</v>
      </c>
      <c r="U85" s="3">
        <v>0</v>
      </c>
      <c r="V85" s="3">
        <f>SUM(Table2[[#This Row],[Occupational Therapist Hours]:[OT Aide Hours]])/Table2[[#This Row],[MDS Census]]</f>
        <v>0.24803395136046225</v>
      </c>
      <c r="W85" s="3">
        <v>11.928555555555558</v>
      </c>
      <c r="X85" s="3">
        <v>19.131777777777774</v>
      </c>
      <c r="Y85" s="3">
        <v>0</v>
      </c>
      <c r="Z85" s="3">
        <f>SUM(Table2[[#This Row],[Physical Therapist (PT) Hours]:[PT Aide Hours]])/Table2[[#This Row],[MDS Census]]</f>
        <v>0.3365555020467132</v>
      </c>
      <c r="AA85" s="3">
        <v>0</v>
      </c>
      <c r="AB85" s="3">
        <v>3.1623333333333346</v>
      </c>
      <c r="AC85" s="3">
        <v>0</v>
      </c>
      <c r="AD85" s="3">
        <v>0</v>
      </c>
      <c r="AE85" s="3">
        <v>0</v>
      </c>
      <c r="AF85" s="3">
        <v>0</v>
      </c>
      <c r="AG85" s="3">
        <v>0</v>
      </c>
      <c r="AH85" s="1" t="s">
        <v>83</v>
      </c>
      <c r="AI85" s="17">
        <v>4</v>
      </c>
      <c r="AJ85" s="1"/>
    </row>
    <row r="86" spans="1:36" x14ac:dyDescent="0.2">
      <c r="A86" s="1" t="s">
        <v>407</v>
      </c>
      <c r="B86" s="1" t="s">
        <v>495</v>
      </c>
      <c r="C86" s="1" t="s">
        <v>851</v>
      </c>
      <c r="D86" s="1" t="s">
        <v>1056</v>
      </c>
      <c r="E86" s="3">
        <v>127.14444444444445</v>
      </c>
      <c r="F86" s="3">
        <v>5.6</v>
      </c>
      <c r="G86" s="3">
        <v>0.42222222222222222</v>
      </c>
      <c r="H86" s="3">
        <v>1.3388888888888888</v>
      </c>
      <c r="I86" s="3">
        <v>5.6</v>
      </c>
      <c r="J86" s="3">
        <v>0</v>
      </c>
      <c r="K86" s="3">
        <v>0</v>
      </c>
      <c r="L86" s="3">
        <v>4.2159999999999993</v>
      </c>
      <c r="M86" s="3">
        <v>5.2444444444444445</v>
      </c>
      <c r="N86" s="3">
        <v>5.2972222222222225</v>
      </c>
      <c r="O86" s="3">
        <f>SUM(Table2[[#This Row],[Qualified Social Work Staff Hours]:[Other Social Work Staff Hours]])/Table2[[#This Row],[MDS Census]]</f>
        <v>8.2910949925718791E-2</v>
      </c>
      <c r="P86" s="3">
        <v>4.8888888888888893</v>
      </c>
      <c r="Q86" s="3">
        <v>27.038888888888888</v>
      </c>
      <c r="R86" s="3">
        <f>SUM(Table2[[#This Row],[Qualified Activities Professional Hours]:[Other Activities Professional Hours]])/Table2[[#This Row],[MDS Census]]</f>
        <v>0.25111421829939701</v>
      </c>
      <c r="S86" s="3">
        <v>5.4071111111111092</v>
      </c>
      <c r="T86" s="3">
        <v>7.8621111111111137</v>
      </c>
      <c r="U86" s="3">
        <v>0</v>
      </c>
      <c r="V86" s="3">
        <f>SUM(Table2[[#This Row],[Occupational Therapist Hours]:[OT Aide Hours]])/Table2[[#This Row],[MDS Census]]</f>
        <v>0.10436336625010924</v>
      </c>
      <c r="W86" s="3">
        <v>9.5007777777777793</v>
      </c>
      <c r="X86" s="3">
        <v>7.8806666666666665</v>
      </c>
      <c r="Y86" s="3">
        <v>4.7075555555555546</v>
      </c>
      <c r="Z86" s="3">
        <f>SUM(Table2[[#This Row],[Physical Therapist (PT) Hours]:[PT Aide Hours]])/Table2[[#This Row],[MDS Census]]</f>
        <v>0.17373153893209825</v>
      </c>
      <c r="AA86" s="3">
        <v>0</v>
      </c>
      <c r="AB86" s="3">
        <v>0</v>
      </c>
      <c r="AC86" s="3">
        <v>0</v>
      </c>
      <c r="AD86" s="3">
        <v>0</v>
      </c>
      <c r="AE86" s="3">
        <v>0</v>
      </c>
      <c r="AF86" s="3">
        <v>0</v>
      </c>
      <c r="AG86" s="3">
        <v>0</v>
      </c>
      <c r="AH86" s="1" t="s">
        <v>84</v>
      </c>
      <c r="AI86" s="17">
        <v>4</v>
      </c>
      <c r="AJ86" s="1"/>
    </row>
    <row r="87" spans="1:36" x14ac:dyDescent="0.2">
      <c r="A87" s="1" t="s">
        <v>407</v>
      </c>
      <c r="B87" s="1" t="s">
        <v>496</v>
      </c>
      <c r="C87" s="1" t="s">
        <v>922</v>
      </c>
      <c r="D87" s="1" t="s">
        <v>1069</v>
      </c>
      <c r="E87" s="3">
        <v>62.488888888888887</v>
      </c>
      <c r="F87" s="3">
        <v>5.6888888888888891</v>
      </c>
      <c r="G87" s="3">
        <v>0</v>
      </c>
      <c r="H87" s="3">
        <v>0.4</v>
      </c>
      <c r="I87" s="3">
        <v>0</v>
      </c>
      <c r="J87" s="3">
        <v>0</v>
      </c>
      <c r="K87" s="3">
        <v>0</v>
      </c>
      <c r="L87" s="3">
        <v>4.1117777777777782</v>
      </c>
      <c r="M87" s="3">
        <v>11.157666666666666</v>
      </c>
      <c r="N87" s="3">
        <v>0</v>
      </c>
      <c r="O87" s="3">
        <f>SUM(Table2[[#This Row],[Qualified Social Work Staff Hours]:[Other Social Work Staff Hours]])/Table2[[#This Row],[MDS Census]]</f>
        <v>0.17855440967283071</v>
      </c>
      <c r="P87" s="3">
        <v>4.6735555555555539</v>
      </c>
      <c r="Q87" s="3">
        <v>4.3112222222222236</v>
      </c>
      <c r="R87" s="3">
        <f>SUM(Table2[[#This Row],[Qualified Activities Professional Hours]:[Other Activities Professional Hours]])/Table2[[#This Row],[MDS Census]]</f>
        <v>0.14378200568990043</v>
      </c>
      <c r="S87" s="3">
        <v>4.1072222222222212</v>
      </c>
      <c r="T87" s="3">
        <v>4.9692222222222222</v>
      </c>
      <c r="U87" s="3">
        <v>0</v>
      </c>
      <c r="V87" s="3">
        <f>SUM(Table2[[#This Row],[Occupational Therapist Hours]:[OT Aide Hours]])/Table2[[#This Row],[MDS Census]]</f>
        <v>0.14524893314366999</v>
      </c>
      <c r="W87" s="3">
        <v>5.2859999999999996</v>
      </c>
      <c r="X87" s="3">
        <v>10.851666666666663</v>
      </c>
      <c r="Y87" s="3">
        <v>0</v>
      </c>
      <c r="Z87" s="3">
        <f>SUM(Table2[[#This Row],[Physical Therapist (PT) Hours]:[PT Aide Hours]])/Table2[[#This Row],[MDS Census]]</f>
        <v>0.25824857752489322</v>
      </c>
      <c r="AA87" s="3">
        <v>0</v>
      </c>
      <c r="AB87" s="3">
        <v>0</v>
      </c>
      <c r="AC87" s="3">
        <v>0</v>
      </c>
      <c r="AD87" s="3">
        <v>0</v>
      </c>
      <c r="AE87" s="3">
        <v>0</v>
      </c>
      <c r="AF87" s="3">
        <v>5.1252222222222219</v>
      </c>
      <c r="AG87" s="3">
        <v>0</v>
      </c>
      <c r="AH87" s="1" t="s">
        <v>85</v>
      </c>
      <c r="AI87" s="17">
        <v>4</v>
      </c>
      <c r="AJ87" s="1"/>
    </row>
    <row r="88" spans="1:36" x14ac:dyDescent="0.2">
      <c r="A88" s="1" t="s">
        <v>407</v>
      </c>
      <c r="B88" s="1" t="s">
        <v>497</v>
      </c>
      <c r="C88" s="1" t="s">
        <v>859</v>
      </c>
      <c r="D88" s="1" t="s">
        <v>1052</v>
      </c>
      <c r="E88" s="3">
        <v>58.62222222222222</v>
      </c>
      <c r="F88" s="3">
        <v>5.333333333333333</v>
      </c>
      <c r="G88" s="3">
        <v>3.3333333333333333E-2</v>
      </c>
      <c r="H88" s="3">
        <v>0.32222222222222224</v>
      </c>
      <c r="I88" s="3">
        <v>0.5</v>
      </c>
      <c r="J88" s="3">
        <v>0</v>
      </c>
      <c r="K88" s="3">
        <v>0</v>
      </c>
      <c r="L88" s="3">
        <v>1.8418888888888885</v>
      </c>
      <c r="M88" s="3">
        <v>5.2444444444444445</v>
      </c>
      <c r="N88" s="3">
        <v>0</v>
      </c>
      <c r="O88" s="3">
        <f>SUM(Table2[[#This Row],[Qualified Social Work Staff Hours]:[Other Social Work Staff Hours]])/Table2[[#This Row],[MDS Census]]</f>
        <v>8.9461713419257016E-2</v>
      </c>
      <c r="P88" s="3">
        <v>4.9916666666666663</v>
      </c>
      <c r="Q88" s="3">
        <v>5.9527777777777775</v>
      </c>
      <c r="R88" s="3">
        <f>SUM(Table2[[#This Row],[Qualified Activities Professional Hours]:[Other Activities Professional Hours]])/Table2[[#This Row],[MDS Census]]</f>
        <v>0.18669446550416979</v>
      </c>
      <c r="S88" s="3">
        <v>2.3254444444444444</v>
      </c>
      <c r="T88" s="3">
        <v>2.6771111111111119</v>
      </c>
      <c r="U88" s="3">
        <v>0</v>
      </c>
      <c r="V88" s="3">
        <f>SUM(Table2[[#This Row],[Occupational Therapist Hours]:[OT Aide Hours]])/Table2[[#This Row],[MDS Census]]</f>
        <v>8.5335481425322227E-2</v>
      </c>
      <c r="W88" s="3">
        <v>2.870888888888889</v>
      </c>
      <c r="X88" s="3">
        <v>1.9841111111111107</v>
      </c>
      <c r="Y88" s="3">
        <v>0</v>
      </c>
      <c r="Z88" s="3">
        <f>SUM(Table2[[#This Row],[Physical Therapist (PT) Hours]:[PT Aide Hours]])/Table2[[#This Row],[MDS Census]]</f>
        <v>8.2818423047763448E-2</v>
      </c>
      <c r="AA88" s="3">
        <v>0</v>
      </c>
      <c r="AB88" s="3">
        <v>0</v>
      </c>
      <c r="AC88" s="3">
        <v>0.05</v>
      </c>
      <c r="AD88" s="3">
        <v>0</v>
      </c>
      <c r="AE88" s="3">
        <v>0</v>
      </c>
      <c r="AF88" s="3">
        <v>0</v>
      </c>
      <c r="AG88" s="3">
        <v>0</v>
      </c>
      <c r="AH88" s="1" t="s">
        <v>86</v>
      </c>
      <c r="AI88" s="17">
        <v>4</v>
      </c>
      <c r="AJ88" s="1"/>
    </row>
    <row r="89" spans="1:36" x14ac:dyDescent="0.2">
      <c r="A89" s="1" t="s">
        <v>407</v>
      </c>
      <c r="B89" s="1" t="s">
        <v>498</v>
      </c>
      <c r="C89" s="1" t="s">
        <v>923</v>
      </c>
      <c r="D89" s="1" t="s">
        <v>1070</v>
      </c>
      <c r="E89" s="3">
        <v>72.211111111111109</v>
      </c>
      <c r="F89" s="3">
        <v>7.0222222222222221</v>
      </c>
      <c r="G89" s="3">
        <v>0</v>
      </c>
      <c r="H89" s="3">
        <v>0.73333333333333328</v>
      </c>
      <c r="I89" s="3">
        <v>0.36666666666666664</v>
      </c>
      <c r="J89" s="3">
        <v>0</v>
      </c>
      <c r="K89" s="3">
        <v>0</v>
      </c>
      <c r="L89" s="3">
        <v>0.79122222222222216</v>
      </c>
      <c r="M89" s="3">
        <v>4.4972222222222218</v>
      </c>
      <c r="N89" s="3">
        <v>0</v>
      </c>
      <c r="O89" s="3">
        <f>SUM(Table2[[#This Row],[Qualified Social Work Staff Hours]:[Other Social Work Staff Hours]])/Table2[[#This Row],[MDS Census]]</f>
        <v>6.2278812124942295E-2</v>
      </c>
      <c r="P89" s="3">
        <v>4.7525555555555554</v>
      </c>
      <c r="Q89" s="3">
        <v>5.1855555555555561</v>
      </c>
      <c r="R89" s="3">
        <f>SUM(Table2[[#This Row],[Qualified Activities Professional Hours]:[Other Activities Professional Hours]])/Table2[[#This Row],[MDS Census]]</f>
        <v>0.13762578858285893</v>
      </c>
      <c r="S89" s="3">
        <v>4.0822222222222235</v>
      </c>
      <c r="T89" s="3">
        <v>4.8874444444444443</v>
      </c>
      <c r="U89" s="3">
        <v>0</v>
      </c>
      <c r="V89" s="3">
        <f>SUM(Table2[[#This Row],[Occupational Therapist Hours]:[OT Aide Hours]])/Table2[[#This Row],[MDS Census]]</f>
        <v>0.12421449453762121</v>
      </c>
      <c r="W89" s="3">
        <v>3.9040000000000008</v>
      </c>
      <c r="X89" s="3">
        <v>3.4559999999999995</v>
      </c>
      <c r="Y89" s="3">
        <v>4.0330000000000004</v>
      </c>
      <c r="Z89" s="3">
        <f>SUM(Table2[[#This Row],[Physical Therapist (PT) Hours]:[PT Aide Hours]])/Table2[[#This Row],[MDS Census]]</f>
        <v>0.15777350361594092</v>
      </c>
      <c r="AA89" s="3">
        <v>0</v>
      </c>
      <c r="AB89" s="3">
        <v>0</v>
      </c>
      <c r="AC89" s="3">
        <v>0</v>
      </c>
      <c r="AD89" s="3">
        <v>0</v>
      </c>
      <c r="AE89" s="3">
        <v>0</v>
      </c>
      <c r="AF89" s="3">
        <v>0</v>
      </c>
      <c r="AG89" s="3">
        <v>0</v>
      </c>
      <c r="AH89" s="1" t="s">
        <v>87</v>
      </c>
      <c r="AI89" s="17">
        <v>4</v>
      </c>
      <c r="AJ89" s="1"/>
    </row>
    <row r="90" spans="1:36" x14ac:dyDescent="0.2">
      <c r="A90" s="1" t="s">
        <v>407</v>
      </c>
      <c r="B90" s="1" t="s">
        <v>499</v>
      </c>
      <c r="C90" s="1" t="s">
        <v>817</v>
      </c>
      <c r="D90" s="1" t="s">
        <v>1071</v>
      </c>
      <c r="E90" s="3">
        <v>80.888888888888886</v>
      </c>
      <c r="F90" s="3">
        <v>5.333333333333333</v>
      </c>
      <c r="G90" s="3">
        <v>0.28333333333333333</v>
      </c>
      <c r="H90" s="3">
        <v>0</v>
      </c>
      <c r="I90" s="3">
        <v>1.6055555555555556</v>
      </c>
      <c r="J90" s="3">
        <v>0</v>
      </c>
      <c r="K90" s="3">
        <v>0</v>
      </c>
      <c r="L90" s="3">
        <v>3.8694444444444445</v>
      </c>
      <c r="M90" s="3">
        <v>0</v>
      </c>
      <c r="N90" s="3">
        <v>5.6166666666666663</v>
      </c>
      <c r="O90" s="3">
        <f>SUM(Table2[[#This Row],[Qualified Social Work Staff Hours]:[Other Social Work Staff Hours]])/Table2[[#This Row],[MDS Census]]</f>
        <v>6.943681318681319E-2</v>
      </c>
      <c r="P90" s="3">
        <v>5.2944444444444443</v>
      </c>
      <c r="Q90" s="3">
        <v>4.75</v>
      </c>
      <c r="R90" s="3">
        <f>SUM(Table2[[#This Row],[Qualified Activities Professional Hours]:[Other Activities Professional Hours]])/Table2[[#This Row],[MDS Census]]</f>
        <v>0.12417582417582418</v>
      </c>
      <c r="S90" s="3">
        <v>4.4527777777777775</v>
      </c>
      <c r="T90" s="3">
        <v>5.1194444444444445</v>
      </c>
      <c r="U90" s="3">
        <v>0</v>
      </c>
      <c r="V90" s="3">
        <f>SUM(Table2[[#This Row],[Occupational Therapist Hours]:[OT Aide Hours]])/Table2[[#This Row],[MDS Census]]</f>
        <v>0.1183379120879121</v>
      </c>
      <c r="W90" s="3">
        <v>5.1555555555555559</v>
      </c>
      <c r="X90" s="3">
        <v>9.5361111111111114</v>
      </c>
      <c r="Y90" s="3">
        <v>0</v>
      </c>
      <c r="Z90" s="3">
        <f>SUM(Table2[[#This Row],[Physical Therapist (PT) Hours]:[PT Aide Hours]])/Table2[[#This Row],[MDS Census]]</f>
        <v>0.18162774725274725</v>
      </c>
      <c r="AA90" s="3">
        <v>0</v>
      </c>
      <c r="AB90" s="3">
        <v>0</v>
      </c>
      <c r="AC90" s="3">
        <v>0</v>
      </c>
      <c r="AD90" s="3">
        <v>0</v>
      </c>
      <c r="AE90" s="3">
        <v>0</v>
      </c>
      <c r="AF90" s="3">
        <v>0</v>
      </c>
      <c r="AG90" s="3">
        <v>0</v>
      </c>
      <c r="AH90" s="1" t="s">
        <v>88</v>
      </c>
      <c r="AI90" s="17">
        <v>4</v>
      </c>
      <c r="AJ90" s="1"/>
    </row>
    <row r="91" spans="1:36" x14ac:dyDescent="0.2">
      <c r="A91" s="1" t="s">
        <v>407</v>
      </c>
      <c r="B91" s="1" t="s">
        <v>500</v>
      </c>
      <c r="C91" s="1" t="s">
        <v>835</v>
      </c>
      <c r="D91" s="1" t="s">
        <v>1058</v>
      </c>
      <c r="E91" s="3">
        <v>37.31111111111111</v>
      </c>
      <c r="F91" s="3">
        <v>0.44444444444444459</v>
      </c>
      <c r="G91" s="3">
        <v>1.2444444444444445</v>
      </c>
      <c r="H91" s="3">
        <v>3.8816666666666668</v>
      </c>
      <c r="I91" s="3">
        <v>0.62222222222222223</v>
      </c>
      <c r="J91" s="3">
        <v>0</v>
      </c>
      <c r="K91" s="3">
        <v>0.65733333333333333</v>
      </c>
      <c r="L91" s="3">
        <v>0</v>
      </c>
      <c r="M91" s="3">
        <v>0.89133333333333364</v>
      </c>
      <c r="N91" s="3">
        <v>6.6003333333333343</v>
      </c>
      <c r="O91" s="3">
        <f>SUM(Table2[[#This Row],[Qualified Social Work Staff Hours]:[Other Social Work Staff Hours]])/Table2[[#This Row],[MDS Census]]</f>
        <v>0.20078916021441337</v>
      </c>
      <c r="P91" s="3">
        <v>5.7085555555555541</v>
      </c>
      <c r="Q91" s="3">
        <v>5.9232222222222211</v>
      </c>
      <c r="R91" s="3">
        <f>SUM(Table2[[#This Row],[Qualified Activities Professional Hours]:[Other Activities Professional Hours]])/Table2[[#This Row],[MDS Census]]</f>
        <v>0.31175104228707556</v>
      </c>
      <c r="S91" s="3">
        <v>0.13333333333333333</v>
      </c>
      <c r="T91" s="3">
        <v>0</v>
      </c>
      <c r="U91" s="3">
        <v>0</v>
      </c>
      <c r="V91" s="3">
        <f>SUM(Table2[[#This Row],[Occupational Therapist Hours]:[OT Aide Hours]])/Table2[[#This Row],[MDS Census]]</f>
        <v>3.5735556879094698E-3</v>
      </c>
      <c r="W91" s="3">
        <v>0.15944444444444447</v>
      </c>
      <c r="X91" s="3">
        <v>0</v>
      </c>
      <c r="Y91" s="3">
        <v>0</v>
      </c>
      <c r="Z91" s="3">
        <f>SUM(Table2[[#This Row],[Physical Therapist (PT) Hours]:[PT Aide Hours]])/Table2[[#This Row],[MDS Census]]</f>
        <v>4.2733770101250753E-3</v>
      </c>
      <c r="AA91" s="3">
        <v>0</v>
      </c>
      <c r="AB91" s="3">
        <v>0</v>
      </c>
      <c r="AC91" s="3">
        <v>0</v>
      </c>
      <c r="AD91" s="3">
        <v>1.4285555555555556</v>
      </c>
      <c r="AE91" s="3">
        <v>0</v>
      </c>
      <c r="AF91" s="3">
        <v>0</v>
      </c>
      <c r="AG91" s="3">
        <v>0.16666666666666666</v>
      </c>
      <c r="AH91" s="1" t="s">
        <v>89</v>
      </c>
      <c r="AI91" s="17">
        <v>4</v>
      </c>
      <c r="AJ91" s="1"/>
    </row>
    <row r="92" spans="1:36" x14ac:dyDescent="0.2">
      <c r="A92" s="1" t="s">
        <v>407</v>
      </c>
      <c r="B92" s="1" t="s">
        <v>501</v>
      </c>
      <c r="C92" s="1" t="s">
        <v>924</v>
      </c>
      <c r="D92" s="1" t="s">
        <v>1072</v>
      </c>
      <c r="E92" s="3">
        <v>86.511111111111106</v>
      </c>
      <c r="F92" s="3">
        <v>5.5155555555555544</v>
      </c>
      <c r="G92" s="3">
        <v>0.62788888888888894</v>
      </c>
      <c r="H92" s="3">
        <v>0.33888888888888891</v>
      </c>
      <c r="I92" s="3">
        <v>0</v>
      </c>
      <c r="J92" s="3">
        <v>0</v>
      </c>
      <c r="K92" s="3">
        <v>0</v>
      </c>
      <c r="L92" s="3">
        <v>0</v>
      </c>
      <c r="M92" s="3">
        <v>0</v>
      </c>
      <c r="N92" s="3">
        <v>5.6855555555555561</v>
      </c>
      <c r="O92" s="3">
        <f>SUM(Table2[[#This Row],[Qualified Social Work Staff Hours]:[Other Social Work Staff Hours]])/Table2[[#This Row],[MDS Census]]</f>
        <v>6.5720524017467266E-2</v>
      </c>
      <c r="P92" s="3">
        <v>0.26999999999999996</v>
      </c>
      <c r="Q92" s="3">
        <v>13.872222222222225</v>
      </c>
      <c r="R92" s="3">
        <f>SUM(Table2[[#This Row],[Qualified Activities Professional Hours]:[Other Activities Professional Hours]])/Table2[[#This Row],[MDS Census]]</f>
        <v>0.16347290007706144</v>
      </c>
      <c r="S92" s="3">
        <v>0</v>
      </c>
      <c r="T92" s="3">
        <v>0</v>
      </c>
      <c r="U92" s="3">
        <v>0</v>
      </c>
      <c r="V92" s="3">
        <f>SUM(Table2[[#This Row],[Occupational Therapist Hours]:[OT Aide Hours]])/Table2[[#This Row],[MDS Census]]</f>
        <v>0</v>
      </c>
      <c r="W92" s="3">
        <v>0</v>
      </c>
      <c r="X92" s="3">
        <v>0</v>
      </c>
      <c r="Y92" s="3">
        <v>0</v>
      </c>
      <c r="Z92" s="3">
        <f>SUM(Table2[[#This Row],[Physical Therapist (PT) Hours]:[PT Aide Hours]])/Table2[[#This Row],[MDS Census]]</f>
        <v>0</v>
      </c>
      <c r="AA92" s="3">
        <v>0</v>
      </c>
      <c r="AB92" s="3">
        <v>0</v>
      </c>
      <c r="AC92" s="3">
        <v>0</v>
      </c>
      <c r="AD92" s="3">
        <v>0</v>
      </c>
      <c r="AE92" s="3">
        <v>0</v>
      </c>
      <c r="AF92" s="3">
        <v>0</v>
      </c>
      <c r="AG92" s="3">
        <v>0</v>
      </c>
      <c r="AH92" s="1" t="s">
        <v>90</v>
      </c>
      <c r="AI92" s="17">
        <v>4</v>
      </c>
      <c r="AJ92" s="1"/>
    </row>
    <row r="93" spans="1:36" x14ac:dyDescent="0.2">
      <c r="A93" s="1" t="s">
        <v>407</v>
      </c>
      <c r="B93" s="1" t="s">
        <v>502</v>
      </c>
      <c r="C93" s="1" t="s">
        <v>820</v>
      </c>
      <c r="D93" s="1" t="s">
        <v>1073</v>
      </c>
      <c r="E93" s="3">
        <v>107.22222222222223</v>
      </c>
      <c r="F93" s="3">
        <v>10.488888888888889</v>
      </c>
      <c r="G93" s="3">
        <v>0.2</v>
      </c>
      <c r="H93" s="3">
        <v>0.58344444444444454</v>
      </c>
      <c r="I93" s="3">
        <v>5.5916666666666668</v>
      </c>
      <c r="J93" s="3">
        <v>0</v>
      </c>
      <c r="K93" s="3">
        <v>0</v>
      </c>
      <c r="L93" s="3">
        <v>11.065444444444447</v>
      </c>
      <c r="M93" s="3">
        <v>5.3444444444444441</v>
      </c>
      <c r="N93" s="3">
        <v>10.8</v>
      </c>
      <c r="O93" s="3">
        <f>SUM(Table2[[#This Row],[Qualified Social Work Staff Hours]:[Other Social Work Staff Hours]])/Table2[[#This Row],[MDS Census]]</f>
        <v>0.1505699481865285</v>
      </c>
      <c r="P93" s="3">
        <v>0</v>
      </c>
      <c r="Q93" s="3">
        <v>0</v>
      </c>
      <c r="R93" s="3">
        <f>SUM(Table2[[#This Row],[Qualified Activities Professional Hours]:[Other Activities Professional Hours]])/Table2[[#This Row],[MDS Census]]</f>
        <v>0</v>
      </c>
      <c r="S93" s="3">
        <v>9.5904444444444437</v>
      </c>
      <c r="T93" s="3">
        <v>18.208111111111112</v>
      </c>
      <c r="U93" s="3">
        <v>0</v>
      </c>
      <c r="V93" s="3">
        <f>SUM(Table2[[#This Row],[Occupational Therapist Hours]:[OT Aide Hours]])/Table2[[#This Row],[MDS Census]]</f>
        <v>0.25926113989637306</v>
      </c>
      <c r="W93" s="3">
        <v>12.751777777777777</v>
      </c>
      <c r="X93" s="3">
        <v>33.353333333333332</v>
      </c>
      <c r="Y93" s="3">
        <v>4.8435555555555547</v>
      </c>
      <c r="Z93" s="3">
        <f>SUM(Table2[[#This Row],[Physical Therapist (PT) Hours]:[PT Aide Hours]])/Table2[[#This Row],[MDS Census]]</f>
        <v>0.47516891191709837</v>
      </c>
      <c r="AA93" s="3">
        <v>0</v>
      </c>
      <c r="AB93" s="3">
        <v>0</v>
      </c>
      <c r="AC93" s="3">
        <v>0</v>
      </c>
      <c r="AD93" s="3">
        <v>0</v>
      </c>
      <c r="AE93" s="3">
        <v>0</v>
      </c>
      <c r="AF93" s="3">
        <v>0</v>
      </c>
      <c r="AG93" s="3">
        <v>0</v>
      </c>
      <c r="AH93" s="1" t="s">
        <v>91</v>
      </c>
      <c r="AI93" s="17">
        <v>4</v>
      </c>
      <c r="AJ93" s="1"/>
    </row>
    <row r="94" spans="1:36" x14ac:dyDescent="0.2">
      <c r="A94" s="1" t="s">
        <v>407</v>
      </c>
      <c r="B94" s="1" t="s">
        <v>503</v>
      </c>
      <c r="C94" s="1" t="s">
        <v>922</v>
      </c>
      <c r="D94" s="1" t="s">
        <v>1069</v>
      </c>
      <c r="E94" s="3">
        <v>115.44444444444444</v>
      </c>
      <c r="F94" s="3">
        <v>5.0666666666666664</v>
      </c>
      <c r="G94" s="3">
        <v>0.4</v>
      </c>
      <c r="H94" s="3">
        <v>0.62688888888888894</v>
      </c>
      <c r="I94" s="3">
        <v>2.588888888888889</v>
      </c>
      <c r="J94" s="3">
        <v>0</v>
      </c>
      <c r="K94" s="3">
        <v>0</v>
      </c>
      <c r="L94" s="3">
        <v>4.4947777777777764</v>
      </c>
      <c r="M94" s="3">
        <v>0</v>
      </c>
      <c r="N94" s="3">
        <v>10.180555555555555</v>
      </c>
      <c r="O94" s="3">
        <f>SUM(Table2[[#This Row],[Qualified Social Work Staff Hours]:[Other Social Work Staff Hours]])/Table2[[#This Row],[MDS Census]]</f>
        <v>8.8185755534167465E-2</v>
      </c>
      <c r="P94" s="3">
        <v>0</v>
      </c>
      <c r="Q94" s="3">
        <v>0</v>
      </c>
      <c r="R94" s="3">
        <f>SUM(Table2[[#This Row],[Qualified Activities Professional Hours]:[Other Activities Professional Hours]])/Table2[[#This Row],[MDS Census]]</f>
        <v>0</v>
      </c>
      <c r="S94" s="3">
        <v>9.5178888888888871</v>
      </c>
      <c r="T94" s="3">
        <v>7.1859999999999999</v>
      </c>
      <c r="U94" s="3">
        <v>0</v>
      </c>
      <c r="V94" s="3">
        <f>SUM(Table2[[#This Row],[Occupational Therapist Hours]:[OT Aide Hours]])/Table2[[#This Row],[MDS Census]]</f>
        <v>0.14469201154956687</v>
      </c>
      <c r="W94" s="3">
        <v>8.731888888888891</v>
      </c>
      <c r="X94" s="3">
        <v>14.182666666666668</v>
      </c>
      <c r="Y94" s="3">
        <v>2.3443333333333332</v>
      </c>
      <c r="Z94" s="3">
        <f>SUM(Table2[[#This Row],[Physical Therapist (PT) Hours]:[PT Aide Hours]])/Table2[[#This Row],[MDS Census]]</f>
        <v>0.21879692011549567</v>
      </c>
      <c r="AA94" s="3">
        <v>0</v>
      </c>
      <c r="AB94" s="3">
        <v>0</v>
      </c>
      <c r="AC94" s="3">
        <v>0</v>
      </c>
      <c r="AD94" s="3">
        <v>0</v>
      </c>
      <c r="AE94" s="3">
        <v>0</v>
      </c>
      <c r="AF94" s="3">
        <v>0</v>
      </c>
      <c r="AG94" s="3">
        <v>0</v>
      </c>
      <c r="AH94" s="1" t="s">
        <v>92</v>
      </c>
      <c r="AI94" s="17">
        <v>4</v>
      </c>
      <c r="AJ94" s="1"/>
    </row>
    <row r="95" spans="1:36" x14ac:dyDescent="0.2">
      <c r="A95" s="1" t="s">
        <v>407</v>
      </c>
      <c r="B95" s="1" t="s">
        <v>504</v>
      </c>
      <c r="C95" s="1" t="s">
        <v>925</v>
      </c>
      <c r="D95" s="1" t="s">
        <v>1074</v>
      </c>
      <c r="E95" s="3">
        <v>79.111111111111114</v>
      </c>
      <c r="F95" s="3">
        <v>5.5111111111111111</v>
      </c>
      <c r="G95" s="3">
        <v>3.2666666666666666</v>
      </c>
      <c r="H95" s="3">
        <v>0</v>
      </c>
      <c r="I95" s="3">
        <v>0</v>
      </c>
      <c r="J95" s="3">
        <v>0</v>
      </c>
      <c r="K95" s="3">
        <v>0</v>
      </c>
      <c r="L95" s="3">
        <v>5.7111111111111112</v>
      </c>
      <c r="M95" s="3">
        <v>5.3324444444444437</v>
      </c>
      <c r="N95" s="3">
        <v>7.1527777777777777</v>
      </c>
      <c r="O95" s="3">
        <f>SUM(Table2[[#This Row],[Qualified Social Work Staff Hours]:[Other Social Work Staff Hours]])/Table2[[#This Row],[MDS Census]]</f>
        <v>0.15781882022471908</v>
      </c>
      <c r="P95" s="3">
        <v>5.2111111111111112</v>
      </c>
      <c r="Q95" s="3">
        <v>10.117333333333331</v>
      </c>
      <c r="R95" s="3">
        <f>SUM(Table2[[#This Row],[Qualified Activities Professional Hours]:[Other Activities Professional Hours]])/Table2[[#This Row],[MDS Census]]</f>
        <v>0.19375842696629211</v>
      </c>
      <c r="S95" s="3">
        <v>10.376666666666667</v>
      </c>
      <c r="T95" s="3">
        <v>10.558222222222225</v>
      </c>
      <c r="U95" s="3">
        <v>0</v>
      </c>
      <c r="V95" s="3">
        <f>SUM(Table2[[#This Row],[Occupational Therapist Hours]:[OT Aide Hours]])/Table2[[#This Row],[MDS Census]]</f>
        <v>0.26462640449438207</v>
      </c>
      <c r="W95" s="3">
        <v>5.2715555555555556</v>
      </c>
      <c r="X95" s="3">
        <v>9.8673333333333311</v>
      </c>
      <c r="Y95" s="3">
        <v>0</v>
      </c>
      <c r="Z95" s="3">
        <f>SUM(Table2[[#This Row],[Physical Therapist (PT) Hours]:[PT Aide Hours]])/Table2[[#This Row],[MDS Census]]</f>
        <v>0.19136235955056174</v>
      </c>
      <c r="AA95" s="3">
        <v>0</v>
      </c>
      <c r="AB95" s="3">
        <v>0</v>
      </c>
      <c r="AC95" s="3">
        <v>0</v>
      </c>
      <c r="AD95" s="3">
        <v>0</v>
      </c>
      <c r="AE95" s="3">
        <v>0</v>
      </c>
      <c r="AF95" s="3">
        <v>0</v>
      </c>
      <c r="AG95" s="3">
        <v>0</v>
      </c>
      <c r="AH95" s="1" t="s">
        <v>93</v>
      </c>
      <c r="AI95" s="17">
        <v>4</v>
      </c>
      <c r="AJ95" s="1"/>
    </row>
    <row r="96" spans="1:36" x14ac:dyDescent="0.2">
      <c r="A96" s="1" t="s">
        <v>407</v>
      </c>
      <c r="B96" s="1" t="s">
        <v>505</v>
      </c>
      <c r="C96" s="1" t="s">
        <v>878</v>
      </c>
      <c r="D96" s="1" t="s">
        <v>1024</v>
      </c>
      <c r="E96" s="3">
        <v>80.511111111111106</v>
      </c>
      <c r="F96" s="3">
        <v>5.5111111111111111</v>
      </c>
      <c r="G96" s="3">
        <v>0.5</v>
      </c>
      <c r="H96" s="3">
        <v>1.3555555555555556</v>
      </c>
      <c r="I96" s="3">
        <v>2.3555555555555556</v>
      </c>
      <c r="J96" s="3">
        <v>0</v>
      </c>
      <c r="K96" s="3">
        <v>0</v>
      </c>
      <c r="L96" s="3">
        <v>5.3277777777777775</v>
      </c>
      <c r="M96" s="3">
        <v>5.5111111111111111</v>
      </c>
      <c r="N96" s="3">
        <v>11.069444444444445</v>
      </c>
      <c r="O96" s="3">
        <f>SUM(Table2[[#This Row],[Qualified Social Work Staff Hours]:[Other Social Work Staff Hours]])/Table2[[#This Row],[MDS Census]]</f>
        <v>0.20594120894286505</v>
      </c>
      <c r="P96" s="3">
        <v>4</v>
      </c>
      <c r="Q96" s="3">
        <v>14.594444444444445</v>
      </c>
      <c r="R96" s="3">
        <f>SUM(Table2[[#This Row],[Qualified Activities Professional Hours]:[Other Activities Professional Hours]])/Table2[[#This Row],[MDS Census]]</f>
        <v>0.23095500966050236</v>
      </c>
      <c r="S96" s="3">
        <v>5.1774444444444443</v>
      </c>
      <c r="T96" s="3">
        <v>4.8907777777777772</v>
      </c>
      <c r="U96" s="3">
        <v>0</v>
      </c>
      <c r="V96" s="3">
        <f>SUM(Table2[[#This Row],[Occupational Therapist Hours]:[OT Aide Hours]])/Table2[[#This Row],[MDS Census]]</f>
        <v>0.12505382279878555</v>
      </c>
      <c r="W96" s="3">
        <v>6.1009999999999982</v>
      </c>
      <c r="X96" s="3">
        <v>4.3219999999999992</v>
      </c>
      <c r="Y96" s="3">
        <v>0</v>
      </c>
      <c r="Z96" s="3">
        <f>SUM(Table2[[#This Row],[Physical Therapist (PT) Hours]:[PT Aide Hours]])/Table2[[#This Row],[MDS Census]]</f>
        <v>0.12946039194038089</v>
      </c>
      <c r="AA96" s="3">
        <v>0</v>
      </c>
      <c r="AB96" s="3">
        <v>0</v>
      </c>
      <c r="AC96" s="3">
        <v>0</v>
      </c>
      <c r="AD96" s="3">
        <v>0</v>
      </c>
      <c r="AE96" s="3">
        <v>0</v>
      </c>
      <c r="AF96" s="3">
        <v>0</v>
      </c>
      <c r="AG96" s="3">
        <v>0</v>
      </c>
      <c r="AH96" s="1" t="s">
        <v>94</v>
      </c>
      <c r="AI96" s="17">
        <v>4</v>
      </c>
      <c r="AJ96" s="1"/>
    </row>
    <row r="97" spans="1:36" x14ac:dyDescent="0.2">
      <c r="A97" s="1" t="s">
        <v>407</v>
      </c>
      <c r="B97" s="1" t="s">
        <v>506</v>
      </c>
      <c r="C97" s="1" t="s">
        <v>901</v>
      </c>
      <c r="D97" s="1" t="s">
        <v>1045</v>
      </c>
      <c r="E97" s="3">
        <v>151.04444444444445</v>
      </c>
      <c r="F97" s="3">
        <v>5.333333333333333</v>
      </c>
      <c r="G97" s="3">
        <v>0.78222222222222249</v>
      </c>
      <c r="H97" s="3">
        <v>0.85899999999999999</v>
      </c>
      <c r="I97" s="3">
        <v>4.9777777777777779</v>
      </c>
      <c r="J97" s="3">
        <v>0</v>
      </c>
      <c r="K97" s="3">
        <v>0</v>
      </c>
      <c r="L97" s="3">
        <v>5.3678888888888876</v>
      </c>
      <c r="M97" s="3">
        <v>10.524000000000001</v>
      </c>
      <c r="N97" s="3">
        <v>5.1555555555555559</v>
      </c>
      <c r="O97" s="3">
        <f>SUM(Table2[[#This Row],[Qualified Social Work Staff Hours]:[Other Social Work Staff Hours]])/Table2[[#This Row],[MDS Census]]</f>
        <v>0.10380756215977636</v>
      </c>
      <c r="P97" s="3">
        <v>0</v>
      </c>
      <c r="Q97" s="3">
        <v>14.688999999999997</v>
      </c>
      <c r="R97" s="3">
        <f>SUM(Table2[[#This Row],[Qualified Activities Professional Hours]:[Other Activities Professional Hours]])/Table2[[#This Row],[MDS Census]]</f>
        <v>9.724952184787404E-2</v>
      </c>
      <c r="S97" s="3">
        <v>5.7243333333333331</v>
      </c>
      <c r="T97" s="3">
        <v>4.0676666666666668</v>
      </c>
      <c r="U97" s="3">
        <v>0</v>
      </c>
      <c r="V97" s="3">
        <f>SUM(Table2[[#This Row],[Occupational Therapist Hours]:[OT Aide Hours]])/Table2[[#This Row],[MDS Census]]</f>
        <v>6.4828600853317639E-2</v>
      </c>
      <c r="W97" s="3">
        <v>6.6553333333333331</v>
      </c>
      <c r="X97" s="3">
        <v>5.452</v>
      </c>
      <c r="Y97" s="3">
        <v>0</v>
      </c>
      <c r="Z97" s="3">
        <f>SUM(Table2[[#This Row],[Physical Therapist (PT) Hours]:[PT Aide Hours]])/Table2[[#This Row],[MDS Census]]</f>
        <v>8.0157422392231864E-2</v>
      </c>
      <c r="AA97" s="3">
        <v>0</v>
      </c>
      <c r="AB97" s="3">
        <v>5.3327777777777774</v>
      </c>
      <c r="AC97" s="3">
        <v>0</v>
      </c>
      <c r="AD97" s="3">
        <v>0</v>
      </c>
      <c r="AE97" s="3">
        <v>0</v>
      </c>
      <c r="AF97" s="3">
        <v>2.1104444444444446</v>
      </c>
      <c r="AG97" s="3">
        <v>0</v>
      </c>
      <c r="AH97" s="1" t="s">
        <v>95</v>
      </c>
      <c r="AI97" s="17">
        <v>4</v>
      </c>
      <c r="AJ97" s="1"/>
    </row>
    <row r="98" spans="1:36" x14ac:dyDescent="0.2">
      <c r="A98" s="1" t="s">
        <v>407</v>
      </c>
      <c r="B98" s="1" t="s">
        <v>507</v>
      </c>
      <c r="C98" s="1" t="s">
        <v>926</v>
      </c>
      <c r="D98" s="1" t="s">
        <v>1075</v>
      </c>
      <c r="E98" s="3">
        <v>60.177777777777777</v>
      </c>
      <c r="F98" s="3">
        <v>6.0444444444444443</v>
      </c>
      <c r="G98" s="3">
        <v>8.8888888888888892E-2</v>
      </c>
      <c r="H98" s="3">
        <v>0.8666666666666667</v>
      </c>
      <c r="I98" s="3">
        <v>1.288888888888889</v>
      </c>
      <c r="J98" s="3">
        <v>0</v>
      </c>
      <c r="K98" s="3">
        <v>0</v>
      </c>
      <c r="L98" s="3">
        <v>2.6888888888888891</v>
      </c>
      <c r="M98" s="3">
        <v>0</v>
      </c>
      <c r="N98" s="3">
        <v>5.7833333333333332</v>
      </c>
      <c r="O98" s="3">
        <f>SUM(Table2[[#This Row],[Qualified Social Work Staff Hours]:[Other Social Work Staff Hours]])/Table2[[#This Row],[MDS Census]]</f>
        <v>9.6104135893648454E-2</v>
      </c>
      <c r="P98" s="3">
        <v>3.8833333333333333</v>
      </c>
      <c r="Q98" s="3">
        <v>3.4333333333333331</v>
      </c>
      <c r="R98" s="3">
        <f>SUM(Table2[[#This Row],[Qualified Activities Professional Hours]:[Other Activities Professional Hours]])/Table2[[#This Row],[MDS Census]]</f>
        <v>0.12158419497784342</v>
      </c>
      <c r="S98" s="3">
        <v>3.5055555555555555</v>
      </c>
      <c r="T98" s="3">
        <v>3.5333333333333332</v>
      </c>
      <c r="U98" s="3">
        <v>0</v>
      </c>
      <c r="V98" s="3">
        <f>SUM(Table2[[#This Row],[Occupational Therapist Hours]:[OT Aide Hours]])/Table2[[#This Row],[MDS Census]]</f>
        <v>0.1169682422451994</v>
      </c>
      <c r="W98" s="3">
        <v>9.5055555555555564</v>
      </c>
      <c r="X98" s="3">
        <v>0.16388888888888889</v>
      </c>
      <c r="Y98" s="3">
        <v>0</v>
      </c>
      <c r="Z98" s="3">
        <f>SUM(Table2[[#This Row],[Physical Therapist (PT) Hours]:[PT Aide Hours]])/Table2[[#This Row],[MDS Census]]</f>
        <v>0.16068131462333829</v>
      </c>
      <c r="AA98" s="3">
        <v>0</v>
      </c>
      <c r="AB98" s="3">
        <v>0</v>
      </c>
      <c r="AC98" s="3">
        <v>0</v>
      </c>
      <c r="AD98" s="3">
        <v>0</v>
      </c>
      <c r="AE98" s="3">
        <v>0</v>
      </c>
      <c r="AF98" s="3">
        <v>0</v>
      </c>
      <c r="AG98" s="3">
        <v>0</v>
      </c>
      <c r="AH98" s="1" t="s">
        <v>96</v>
      </c>
      <c r="AI98" s="17">
        <v>4</v>
      </c>
      <c r="AJ98" s="1"/>
    </row>
    <row r="99" spans="1:36" x14ac:dyDescent="0.2">
      <c r="A99" s="1" t="s">
        <v>407</v>
      </c>
      <c r="B99" s="1" t="s">
        <v>508</v>
      </c>
      <c r="C99" s="1" t="s">
        <v>889</v>
      </c>
      <c r="D99" s="1" t="s">
        <v>1048</v>
      </c>
      <c r="E99" s="3">
        <v>78.822222222222223</v>
      </c>
      <c r="F99" s="3">
        <v>6.1333333333333337</v>
      </c>
      <c r="G99" s="3">
        <v>0</v>
      </c>
      <c r="H99" s="3">
        <v>0</v>
      </c>
      <c r="I99" s="3">
        <v>0</v>
      </c>
      <c r="J99" s="3">
        <v>0</v>
      </c>
      <c r="K99" s="3">
        <v>0</v>
      </c>
      <c r="L99" s="3">
        <v>4.6497777777777767</v>
      </c>
      <c r="M99" s="3">
        <v>4.5063333333333331</v>
      </c>
      <c r="N99" s="3">
        <v>0</v>
      </c>
      <c r="O99" s="3">
        <f>SUM(Table2[[#This Row],[Qualified Social Work Staff Hours]:[Other Social Work Staff Hours]])/Table2[[#This Row],[MDS Census]]</f>
        <v>5.7170848604454462E-2</v>
      </c>
      <c r="P99" s="3">
        <v>0</v>
      </c>
      <c r="Q99" s="3">
        <v>4.3181111111111115</v>
      </c>
      <c r="R99" s="3">
        <f>SUM(Table2[[#This Row],[Qualified Activities Professional Hours]:[Other Activities Professional Hours]])/Table2[[#This Row],[MDS Census]]</f>
        <v>5.4782915139554557E-2</v>
      </c>
      <c r="S99" s="3">
        <v>4.8507777777777781</v>
      </c>
      <c r="T99" s="3">
        <v>4.381444444444444</v>
      </c>
      <c r="U99" s="3">
        <v>0</v>
      </c>
      <c r="V99" s="3">
        <f>SUM(Table2[[#This Row],[Occupational Therapist Hours]:[OT Aide Hours]])/Table2[[#This Row],[MDS Census]]</f>
        <v>0.1171271497039752</v>
      </c>
      <c r="W99" s="3">
        <v>5.5217777777777766</v>
      </c>
      <c r="X99" s="3">
        <v>19.496222222222226</v>
      </c>
      <c r="Y99" s="3">
        <v>0</v>
      </c>
      <c r="Z99" s="3">
        <f>SUM(Table2[[#This Row],[Physical Therapist (PT) Hours]:[PT Aide Hours]])/Table2[[#This Row],[MDS Census]]</f>
        <v>0.31739780095855652</v>
      </c>
      <c r="AA99" s="3">
        <v>0</v>
      </c>
      <c r="AB99" s="3">
        <v>4.2700000000000005</v>
      </c>
      <c r="AC99" s="3">
        <v>0</v>
      </c>
      <c r="AD99" s="3">
        <v>0</v>
      </c>
      <c r="AE99" s="3">
        <v>0</v>
      </c>
      <c r="AF99" s="3">
        <v>0</v>
      </c>
      <c r="AG99" s="3">
        <v>0</v>
      </c>
      <c r="AH99" s="1" t="s">
        <v>97</v>
      </c>
      <c r="AI99" s="17">
        <v>4</v>
      </c>
      <c r="AJ99" s="1"/>
    </row>
    <row r="100" spans="1:36" x14ac:dyDescent="0.2">
      <c r="A100" s="1" t="s">
        <v>407</v>
      </c>
      <c r="B100" s="1" t="s">
        <v>509</v>
      </c>
      <c r="C100" s="1" t="s">
        <v>927</v>
      </c>
      <c r="D100" s="1" t="s">
        <v>1076</v>
      </c>
      <c r="E100" s="3">
        <v>103.27777777777777</v>
      </c>
      <c r="F100" s="3">
        <v>10.08611111111111</v>
      </c>
      <c r="G100" s="3">
        <v>0</v>
      </c>
      <c r="H100" s="3">
        <v>0.65555555555555556</v>
      </c>
      <c r="I100" s="3">
        <v>0.66388888888888886</v>
      </c>
      <c r="J100" s="3">
        <v>0</v>
      </c>
      <c r="K100" s="3">
        <v>0</v>
      </c>
      <c r="L100" s="3">
        <v>9.8498888888888896</v>
      </c>
      <c r="M100" s="3">
        <v>16.970333333333333</v>
      </c>
      <c r="N100" s="3">
        <v>0</v>
      </c>
      <c r="O100" s="3">
        <f>SUM(Table2[[#This Row],[Qualified Social Work Staff Hours]:[Other Social Work Staff Hours]])/Table2[[#This Row],[MDS Census]]</f>
        <v>0.16431737493275955</v>
      </c>
      <c r="P100" s="3">
        <v>10.762888888888892</v>
      </c>
      <c r="Q100" s="3">
        <v>0</v>
      </c>
      <c r="R100" s="3">
        <f>SUM(Table2[[#This Row],[Qualified Activities Professional Hours]:[Other Activities Professional Hours]])/Table2[[#This Row],[MDS Census]]</f>
        <v>0.10421301775147933</v>
      </c>
      <c r="S100" s="3">
        <v>10.544444444444444</v>
      </c>
      <c r="T100" s="3">
        <v>9.0525555555555535</v>
      </c>
      <c r="U100" s="3">
        <v>0</v>
      </c>
      <c r="V100" s="3">
        <f>SUM(Table2[[#This Row],[Occupational Therapist Hours]:[OT Aide Hours]])/Table2[[#This Row],[MDS Census]]</f>
        <v>0.18975040344271113</v>
      </c>
      <c r="W100" s="3">
        <v>9.0856666666666648</v>
      </c>
      <c r="X100" s="3">
        <v>18.448666666666664</v>
      </c>
      <c r="Y100" s="3">
        <v>0</v>
      </c>
      <c r="Z100" s="3">
        <f>SUM(Table2[[#This Row],[Physical Therapist (PT) Hours]:[PT Aide Hours]])/Table2[[#This Row],[MDS Census]]</f>
        <v>0.26660462614308766</v>
      </c>
      <c r="AA100" s="3">
        <v>0</v>
      </c>
      <c r="AB100" s="3">
        <v>0</v>
      </c>
      <c r="AC100" s="3">
        <v>0</v>
      </c>
      <c r="AD100" s="3">
        <v>0</v>
      </c>
      <c r="AE100" s="3">
        <v>0</v>
      </c>
      <c r="AF100" s="3">
        <v>0</v>
      </c>
      <c r="AG100" s="3">
        <v>0</v>
      </c>
      <c r="AH100" s="1" t="s">
        <v>98</v>
      </c>
      <c r="AI100" s="17">
        <v>4</v>
      </c>
      <c r="AJ100" s="1"/>
    </row>
    <row r="101" spans="1:36" x14ac:dyDescent="0.2">
      <c r="A101" s="1" t="s">
        <v>407</v>
      </c>
      <c r="B101" s="1" t="s">
        <v>510</v>
      </c>
      <c r="C101" s="1" t="s">
        <v>894</v>
      </c>
      <c r="D101" s="1" t="s">
        <v>1051</v>
      </c>
      <c r="E101" s="3">
        <v>84.24444444444444</v>
      </c>
      <c r="F101" s="3">
        <v>5.6</v>
      </c>
      <c r="G101" s="3">
        <v>1.6</v>
      </c>
      <c r="H101" s="3">
        <v>0.33333333333333331</v>
      </c>
      <c r="I101" s="3">
        <v>1.2222222222222223</v>
      </c>
      <c r="J101" s="3">
        <v>0</v>
      </c>
      <c r="K101" s="3">
        <v>0</v>
      </c>
      <c r="L101" s="3">
        <v>4.8723333333333336</v>
      </c>
      <c r="M101" s="3">
        <v>2.0444444444444443</v>
      </c>
      <c r="N101" s="3">
        <v>3.5555555555555554</v>
      </c>
      <c r="O101" s="3">
        <f>SUM(Table2[[#This Row],[Qualified Social Work Staff Hours]:[Other Social Work Staff Hours]])/Table2[[#This Row],[MDS Census]]</f>
        <v>6.6473226061725135E-2</v>
      </c>
      <c r="P101" s="3">
        <v>6.4083333333333332</v>
      </c>
      <c r="Q101" s="3">
        <v>7.0055555555555555</v>
      </c>
      <c r="R101" s="3">
        <f>SUM(Table2[[#This Row],[Qualified Activities Professional Hours]:[Other Activities Professional Hours]])/Table2[[#This Row],[MDS Census]]</f>
        <v>0.15922579794249539</v>
      </c>
      <c r="S101" s="3">
        <v>5.7115555555555568</v>
      </c>
      <c r="T101" s="3">
        <v>11.296888888888887</v>
      </c>
      <c r="U101" s="3">
        <v>0</v>
      </c>
      <c r="V101" s="3">
        <f>SUM(Table2[[#This Row],[Occupational Therapist Hours]:[OT Aide Hours]])/Table2[[#This Row],[MDS Census]]</f>
        <v>0.20189395937747295</v>
      </c>
      <c r="W101" s="3">
        <v>5.4176666666666664</v>
      </c>
      <c r="X101" s="3">
        <v>10.426444444444444</v>
      </c>
      <c r="Y101" s="3">
        <v>0.96455555555555561</v>
      </c>
      <c r="Z101" s="3">
        <f>SUM(Table2[[#This Row],[Physical Therapist (PT) Hours]:[PT Aide Hours]])/Table2[[#This Row],[MDS Census]]</f>
        <v>0.19952255341598524</v>
      </c>
      <c r="AA101" s="3">
        <v>0</v>
      </c>
      <c r="AB101" s="3">
        <v>0</v>
      </c>
      <c r="AC101" s="3">
        <v>0</v>
      </c>
      <c r="AD101" s="3">
        <v>0</v>
      </c>
      <c r="AE101" s="3">
        <v>0</v>
      </c>
      <c r="AF101" s="3">
        <v>0</v>
      </c>
      <c r="AG101" s="3">
        <v>0</v>
      </c>
      <c r="AH101" s="1" t="s">
        <v>99</v>
      </c>
      <c r="AI101" s="17">
        <v>4</v>
      </c>
      <c r="AJ101" s="1"/>
    </row>
    <row r="102" spans="1:36" x14ac:dyDescent="0.2">
      <c r="A102" s="1" t="s">
        <v>407</v>
      </c>
      <c r="B102" s="1" t="s">
        <v>511</v>
      </c>
      <c r="C102" s="1" t="s">
        <v>853</v>
      </c>
      <c r="D102" s="1" t="s">
        <v>1063</v>
      </c>
      <c r="E102" s="3">
        <v>49.633333333333333</v>
      </c>
      <c r="F102" s="3">
        <v>5.6888888888888891</v>
      </c>
      <c r="G102" s="3">
        <v>0</v>
      </c>
      <c r="H102" s="3">
        <v>0.3</v>
      </c>
      <c r="I102" s="3">
        <v>0</v>
      </c>
      <c r="J102" s="3">
        <v>0</v>
      </c>
      <c r="K102" s="3">
        <v>0</v>
      </c>
      <c r="L102" s="3">
        <v>4.3743333333333343</v>
      </c>
      <c r="M102" s="3">
        <v>4.1495555555555548</v>
      </c>
      <c r="N102" s="3">
        <v>0</v>
      </c>
      <c r="O102" s="3">
        <f>SUM(Table2[[#This Row],[Qualified Social Work Staff Hours]:[Other Social Work Staff Hours]])/Table2[[#This Row],[MDS Census]]</f>
        <v>8.3604208641146163E-2</v>
      </c>
      <c r="P102" s="3">
        <v>2.5502222222222222</v>
      </c>
      <c r="Q102" s="3">
        <v>0.25488888888888889</v>
      </c>
      <c r="R102" s="3">
        <f>SUM(Table2[[#This Row],[Qualified Activities Professional Hours]:[Other Activities Professional Hours]])/Table2[[#This Row],[MDS Census]]</f>
        <v>5.6516677859861204E-2</v>
      </c>
      <c r="S102" s="3">
        <v>1.5754444444444444</v>
      </c>
      <c r="T102" s="3">
        <v>6.211333333333334</v>
      </c>
      <c r="U102" s="3">
        <v>0</v>
      </c>
      <c r="V102" s="3">
        <f>SUM(Table2[[#This Row],[Occupational Therapist Hours]:[OT Aide Hours]])/Table2[[#This Row],[MDS Census]]</f>
        <v>0.15688605327960603</v>
      </c>
      <c r="W102" s="3">
        <v>2.5186666666666673</v>
      </c>
      <c r="X102" s="3">
        <v>4.7910000000000004</v>
      </c>
      <c r="Y102" s="3">
        <v>0</v>
      </c>
      <c r="Z102" s="3">
        <f>SUM(Table2[[#This Row],[Physical Therapist (PT) Hours]:[PT Aide Hours]])/Table2[[#This Row],[MDS Census]]</f>
        <v>0.14727333781061117</v>
      </c>
      <c r="AA102" s="3">
        <v>0</v>
      </c>
      <c r="AB102" s="3">
        <v>0</v>
      </c>
      <c r="AC102" s="3">
        <v>0</v>
      </c>
      <c r="AD102" s="3">
        <v>0</v>
      </c>
      <c r="AE102" s="3">
        <v>0</v>
      </c>
      <c r="AF102" s="3">
        <v>0</v>
      </c>
      <c r="AG102" s="3">
        <v>0</v>
      </c>
      <c r="AH102" s="1" t="s">
        <v>100</v>
      </c>
      <c r="AI102" s="17">
        <v>4</v>
      </c>
      <c r="AJ102" s="1"/>
    </row>
    <row r="103" spans="1:36" x14ac:dyDescent="0.2">
      <c r="A103" s="1" t="s">
        <v>407</v>
      </c>
      <c r="B103" s="1" t="s">
        <v>512</v>
      </c>
      <c r="C103" s="1" t="s">
        <v>879</v>
      </c>
      <c r="D103" s="1" t="s">
        <v>1054</v>
      </c>
      <c r="E103" s="3">
        <v>48.655555555555559</v>
      </c>
      <c r="F103" s="3">
        <v>0</v>
      </c>
      <c r="G103" s="3">
        <v>0.28888888888888886</v>
      </c>
      <c r="H103" s="3">
        <v>0.57777777777777772</v>
      </c>
      <c r="I103" s="3">
        <v>0</v>
      </c>
      <c r="J103" s="3">
        <v>0</v>
      </c>
      <c r="K103" s="3">
        <v>0</v>
      </c>
      <c r="L103" s="3">
        <v>4.8891111111111112</v>
      </c>
      <c r="M103" s="3">
        <v>4.8426666666666671</v>
      </c>
      <c r="N103" s="3">
        <v>0</v>
      </c>
      <c r="O103" s="3">
        <f>SUM(Table2[[#This Row],[Qualified Social Work Staff Hours]:[Other Social Work Staff Hours]])/Table2[[#This Row],[MDS Census]]</f>
        <v>9.9529572961863447E-2</v>
      </c>
      <c r="P103" s="3">
        <v>0</v>
      </c>
      <c r="Q103" s="3">
        <v>0</v>
      </c>
      <c r="R103" s="3">
        <f>SUM(Table2[[#This Row],[Qualified Activities Professional Hours]:[Other Activities Professional Hours]])/Table2[[#This Row],[MDS Census]]</f>
        <v>0</v>
      </c>
      <c r="S103" s="3">
        <v>5.163666666666666</v>
      </c>
      <c r="T103" s="3">
        <v>5.1485555555555562</v>
      </c>
      <c r="U103" s="3">
        <v>0</v>
      </c>
      <c r="V103" s="3">
        <f>SUM(Table2[[#This Row],[Occupational Therapist Hours]:[OT Aide Hours]])/Table2[[#This Row],[MDS Census]]</f>
        <v>0.21194336606531169</v>
      </c>
      <c r="W103" s="3">
        <v>4.2957777777777766</v>
      </c>
      <c r="X103" s="3">
        <v>4.3114444444444437</v>
      </c>
      <c r="Y103" s="3">
        <v>2.7730000000000001</v>
      </c>
      <c r="Z103" s="3">
        <f>SUM(Table2[[#This Row],[Physical Therapist (PT) Hours]:[PT Aide Hours]])/Table2[[#This Row],[MDS Census]]</f>
        <v>0.23389358300981952</v>
      </c>
      <c r="AA103" s="3">
        <v>0</v>
      </c>
      <c r="AB103" s="3">
        <v>0</v>
      </c>
      <c r="AC103" s="3">
        <v>0</v>
      </c>
      <c r="AD103" s="3">
        <v>0</v>
      </c>
      <c r="AE103" s="3">
        <v>0</v>
      </c>
      <c r="AF103" s="3">
        <v>0</v>
      </c>
      <c r="AG103" s="3">
        <v>0</v>
      </c>
      <c r="AH103" s="1" t="s">
        <v>101</v>
      </c>
      <c r="AI103" s="17">
        <v>4</v>
      </c>
      <c r="AJ103" s="1"/>
    </row>
    <row r="104" spans="1:36" x14ac:dyDescent="0.2">
      <c r="A104" s="1" t="s">
        <v>407</v>
      </c>
      <c r="B104" s="1" t="s">
        <v>513</v>
      </c>
      <c r="C104" s="1" t="s">
        <v>820</v>
      </c>
      <c r="D104" s="1" t="s">
        <v>1073</v>
      </c>
      <c r="E104" s="3">
        <v>96.63333333333334</v>
      </c>
      <c r="F104" s="3">
        <v>5.1555555555555559</v>
      </c>
      <c r="G104" s="3">
        <v>0.43333333333333335</v>
      </c>
      <c r="H104" s="3">
        <v>0.90555555555555556</v>
      </c>
      <c r="I104" s="3">
        <v>0.75555555555555554</v>
      </c>
      <c r="J104" s="3">
        <v>0</v>
      </c>
      <c r="K104" s="3">
        <v>0</v>
      </c>
      <c r="L104" s="3">
        <v>6.1209999999999996</v>
      </c>
      <c r="M104" s="3">
        <v>5.5111111111111111</v>
      </c>
      <c r="N104" s="3">
        <v>0</v>
      </c>
      <c r="O104" s="3">
        <f>SUM(Table2[[#This Row],[Qualified Social Work Staff Hours]:[Other Social Work Staff Hours]])/Table2[[#This Row],[MDS Census]]</f>
        <v>5.7031160170173616E-2</v>
      </c>
      <c r="P104" s="3">
        <v>4.833333333333333</v>
      </c>
      <c r="Q104" s="3">
        <v>4.3083333333333336</v>
      </c>
      <c r="R104" s="3">
        <f>SUM(Table2[[#This Row],[Qualified Activities Professional Hours]:[Other Activities Professional Hours]])/Table2[[#This Row],[MDS Census]]</f>
        <v>9.4601586754053099E-2</v>
      </c>
      <c r="S104" s="3">
        <v>4.9230000000000009</v>
      </c>
      <c r="T104" s="3">
        <v>14.234999999999996</v>
      </c>
      <c r="U104" s="3">
        <v>0</v>
      </c>
      <c r="V104" s="3">
        <f>SUM(Table2[[#This Row],[Occupational Therapist Hours]:[OT Aide Hours]])/Table2[[#This Row],[MDS Census]]</f>
        <v>0.19825457054156603</v>
      </c>
      <c r="W104" s="3">
        <v>5.6016666666666683</v>
      </c>
      <c r="X104" s="3">
        <v>7.3792222222222188</v>
      </c>
      <c r="Y104" s="3">
        <v>4.6333333333333337</v>
      </c>
      <c r="Z104" s="3">
        <f>SUM(Table2[[#This Row],[Physical Therapist (PT) Hours]:[PT Aide Hours]])/Table2[[#This Row],[MDS Census]]</f>
        <v>0.18227894676325168</v>
      </c>
      <c r="AA104" s="3">
        <v>0</v>
      </c>
      <c r="AB104" s="3">
        <v>0</v>
      </c>
      <c r="AC104" s="3">
        <v>0</v>
      </c>
      <c r="AD104" s="3">
        <v>0</v>
      </c>
      <c r="AE104" s="3">
        <v>0</v>
      </c>
      <c r="AF104" s="3">
        <v>0</v>
      </c>
      <c r="AG104" s="3">
        <v>0</v>
      </c>
      <c r="AH104" s="1" t="s">
        <v>102</v>
      </c>
      <c r="AI104" s="17">
        <v>4</v>
      </c>
      <c r="AJ104" s="1"/>
    </row>
    <row r="105" spans="1:36" x14ac:dyDescent="0.2">
      <c r="A105" s="1" t="s">
        <v>407</v>
      </c>
      <c r="B105" s="1" t="s">
        <v>514</v>
      </c>
      <c r="C105" s="1" t="s">
        <v>928</v>
      </c>
      <c r="D105" s="1" t="s">
        <v>1074</v>
      </c>
      <c r="E105" s="3">
        <v>64.099999999999994</v>
      </c>
      <c r="F105" s="3">
        <v>5.6888888888888891</v>
      </c>
      <c r="G105" s="3">
        <v>0</v>
      </c>
      <c r="H105" s="3">
        <v>0.8</v>
      </c>
      <c r="I105" s="3">
        <v>6.2125555555555545</v>
      </c>
      <c r="J105" s="3">
        <v>0</v>
      </c>
      <c r="K105" s="3">
        <v>0</v>
      </c>
      <c r="L105" s="3">
        <v>1.719888888888889</v>
      </c>
      <c r="M105" s="3">
        <v>5.6194444444444445</v>
      </c>
      <c r="N105" s="3">
        <v>0</v>
      </c>
      <c r="O105" s="3">
        <f>SUM(Table2[[#This Row],[Qualified Social Work Staff Hours]:[Other Social Work Staff Hours]])/Table2[[#This Row],[MDS Census]]</f>
        <v>8.7666840006933616E-2</v>
      </c>
      <c r="P105" s="3">
        <v>4.8077777777777779</v>
      </c>
      <c r="Q105" s="3">
        <v>0.89166666666666672</v>
      </c>
      <c r="R105" s="3">
        <f>SUM(Table2[[#This Row],[Qualified Activities Professional Hours]:[Other Activities Professional Hours]])/Table2[[#This Row],[MDS Census]]</f>
        <v>8.8914889928930499E-2</v>
      </c>
      <c r="S105" s="3">
        <v>10.268555555555556</v>
      </c>
      <c r="T105" s="3">
        <v>0</v>
      </c>
      <c r="U105" s="3">
        <v>0</v>
      </c>
      <c r="V105" s="3">
        <f>SUM(Table2[[#This Row],[Occupational Therapist Hours]:[OT Aide Hours]])/Table2[[#This Row],[MDS Census]]</f>
        <v>0.16019587450164677</v>
      </c>
      <c r="W105" s="3">
        <v>4.8821111111111106</v>
      </c>
      <c r="X105" s="3">
        <v>3.1544444444444446</v>
      </c>
      <c r="Y105" s="3">
        <v>0</v>
      </c>
      <c r="Z105" s="3">
        <f>SUM(Table2[[#This Row],[Physical Therapist (PT) Hours]:[PT Aide Hours]])/Table2[[#This Row],[MDS Census]]</f>
        <v>0.1253752816779338</v>
      </c>
      <c r="AA105" s="3">
        <v>0</v>
      </c>
      <c r="AB105" s="3">
        <v>0</v>
      </c>
      <c r="AC105" s="3">
        <v>0</v>
      </c>
      <c r="AD105" s="3">
        <v>0</v>
      </c>
      <c r="AE105" s="3">
        <v>0</v>
      </c>
      <c r="AF105" s="3">
        <v>0</v>
      </c>
      <c r="AG105" s="3">
        <v>0</v>
      </c>
      <c r="AH105" s="1" t="s">
        <v>103</v>
      </c>
      <c r="AI105" s="17">
        <v>4</v>
      </c>
      <c r="AJ105" s="1"/>
    </row>
    <row r="106" spans="1:36" x14ac:dyDescent="0.2">
      <c r="A106" s="1" t="s">
        <v>407</v>
      </c>
      <c r="B106" s="1" t="s">
        <v>515</v>
      </c>
      <c r="C106" s="1" t="s">
        <v>832</v>
      </c>
      <c r="D106" s="1" t="s">
        <v>1065</v>
      </c>
      <c r="E106" s="3">
        <v>85.62222222222222</v>
      </c>
      <c r="F106" s="3">
        <v>5.5111111111111111</v>
      </c>
      <c r="G106" s="3">
        <v>0</v>
      </c>
      <c r="H106" s="3">
        <v>0</v>
      </c>
      <c r="I106" s="3">
        <v>0</v>
      </c>
      <c r="J106" s="3">
        <v>0</v>
      </c>
      <c r="K106" s="3">
        <v>0</v>
      </c>
      <c r="L106" s="3">
        <v>4.9438888888888899</v>
      </c>
      <c r="M106" s="3">
        <v>0</v>
      </c>
      <c r="N106" s="3">
        <v>3.5555555555555554</v>
      </c>
      <c r="O106" s="3">
        <f>SUM(Table2[[#This Row],[Qualified Social Work Staff Hours]:[Other Social Work Staff Hours]])/Table2[[#This Row],[MDS Census]]</f>
        <v>4.1526083571243183E-2</v>
      </c>
      <c r="P106" s="3">
        <v>5.947222222222222</v>
      </c>
      <c r="Q106" s="3">
        <v>0</v>
      </c>
      <c r="R106" s="3">
        <f>SUM(Table2[[#This Row],[Qualified Activities Professional Hours]:[Other Activities Professional Hours]])/Table2[[#This Row],[MDS Census]]</f>
        <v>6.9458863223462231E-2</v>
      </c>
      <c r="S106" s="3">
        <v>1.24</v>
      </c>
      <c r="T106" s="3">
        <v>9.5026666666666681</v>
      </c>
      <c r="U106" s="3">
        <v>0</v>
      </c>
      <c r="V106" s="3">
        <f>SUM(Table2[[#This Row],[Occupational Therapist Hours]:[OT Aide Hours]])/Table2[[#This Row],[MDS Census]]</f>
        <v>0.12546587075006491</v>
      </c>
      <c r="W106" s="3">
        <v>7.4945555555555554</v>
      </c>
      <c r="X106" s="3">
        <v>4.3904444444444453</v>
      </c>
      <c r="Y106" s="3">
        <v>0.80322222222222228</v>
      </c>
      <c r="Z106" s="3">
        <f>SUM(Table2[[#This Row],[Physical Therapist (PT) Hours]:[PT Aide Hours]])/Table2[[#This Row],[MDS Census]]</f>
        <v>0.14818842460420453</v>
      </c>
      <c r="AA106" s="3">
        <v>0</v>
      </c>
      <c r="AB106" s="3">
        <v>0</v>
      </c>
      <c r="AC106" s="3">
        <v>0</v>
      </c>
      <c r="AD106" s="3">
        <v>0</v>
      </c>
      <c r="AE106" s="3">
        <v>0</v>
      </c>
      <c r="AF106" s="3">
        <v>0</v>
      </c>
      <c r="AG106" s="3">
        <v>0</v>
      </c>
      <c r="AH106" s="1" t="s">
        <v>104</v>
      </c>
      <c r="AI106" s="17">
        <v>4</v>
      </c>
      <c r="AJ106" s="1"/>
    </row>
    <row r="107" spans="1:36" x14ac:dyDescent="0.2">
      <c r="A107" s="1" t="s">
        <v>407</v>
      </c>
      <c r="B107" s="1" t="s">
        <v>516</v>
      </c>
      <c r="C107" s="1" t="s">
        <v>892</v>
      </c>
      <c r="D107" s="1" t="s">
        <v>1050</v>
      </c>
      <c r="E107" s="3">
        <v>56.43333333333333</v>
      </c>
      <c r="F107" s="3">
        <v>5.6888888888888891</v>
      </c>
      <c r="G107" s="3">
        <v>0</v>
      </c>
      <c r="H107" s="3">
        <v>0.25555555555555554</v>
      </c>
      <c r="I107" s="3">
        <v>0</v>
      </c>
      <c r="J107" s="3">
        <v>0</v>
      </c>
      <c r="K107" s="3">
        <v>0</v>
      </c>
      <c r="L107" s="3">
        <v>4.5162222222222237</v>
      </c>
      <c r="M107" s="3">
        <v>5.4222222222222225</v>
      </c>
      <c r="N107" s="3">
        <v>0</v>
      </c>
      <c r="O107" s="3">
        <f>SUM(Table2[[#This Row],[Qualified Social Work Staff Hours]:[Other Social Work Staff Hours]])/Table2[[#This Row],[MDS Census]]</f>
        <v>9.6081905886985633E-2</v>
      </c>
      <c r="P107" s="3">
        <v>1.95</v>
      </c>
      <c r="Q107" s="3">
        <v>0</v>
      </c>
      <c r="R107" s="3">
        <f>SUM(Table2[[#This Row],[Qualified Activities Professional Hours]:[Other Activities Professional Hours]])/Table2[[#This Row],[MDS Census]]</f>
        <v>3.4554046072061431E-2</v>
      </c>
      <c r="S107" s="3">
        <v>5.352777777777777</v>
      </c>
      <c r="T107" s="3">
        <v>7.0175555555555551</v>
      </c>
      <c r="U107" s="3">
        <v>0</v>
      </c>
      <c r="V107" s="3">
        <f>SUM(Table2[[#This Row],[Occupational Therapist Hours]:[OT Aide Hours]])/Table2[[#This Row],[MDS Census]]</f>
        <v>0.21920259893679855</v>
      </c>
      <c r="W107" s="3">
        <v>4.9916666666666663</v>
      </c>
      <c r="X107" s="3">
        <v>7.488777777777778</v>
      </c>
      <c r="Y107" s="3">
        <v>0</v>
      </c>
      <c r="Z107" s="3">
        <f>SUM(Table2[[#This Row],[Physical Therapist (PT) Hours]:[PT Aide Hours]])/Table2[[#This Row],[MDS Census]]</f>
        <v>0.22115377042724946</v>
      </c>
      <c r="AA107" s="3">
        <v>0</v>
      </c>
      <c r="AB107" s="3">
        <v>0</v>
      </c>
      <c r="AC107" s="3">
        <v>0</v>
      </c>
      <c r="AD107" s="3">
        <v>0</v>
      </c>
      <c r="AE107" s="3">
        <v>0</v>
      </c>
      <c r="AF107" s="3">
        <v>0</v>
      </c>
      <c r="AG107" s="3">
        <v>0</v>
      </c>
      <c r="AH107" s="1" t="s">
        <v>105</v>
      </c>
      <c r="AI107" s="17">
        <v>4</v>
      </c>
      <c r="AJ107" s="1"/>
    </row>
    <row r="108" spans="1:36" x14ac:dyDescent="0.2">
      <c r="A108" s="1" t="s">
        <v>407</v>
      </c>
      <c r="B108" s="1" t="s">
        <v>517</v>
      </c>
      <c r="C108" s="1" t="s">
        <v>929</v>
      </c>
      <c r="D108" s="1" t="s">
        <v>1077</v>
      </c>
      <c r="E108" s="3">
        <v>62.155555555555559</v>
      </c>
      <c r="F108" s="3">
        <v>5.6888888888888891</v>
      </c>
      <c r="G108" s="3">
        <v>0</v>
      </c>
      <c r="H108" s="3">
        <v>0.42777777777777776</v>
      </c>
      <c r="I108" s="3">
        <v>0.68055555555555558</v>
      </c>
      <c r="J108" s="3">
        <v>0</v>
      </c>
      <c r="K108" s="3">
        <v>4.833333333333333</v>
      </c>
      <c r="L108" s="3">
        <v>5.3651111111111121</v>
      </c>
      <c r="M108" s="3">
        <v>0</v>
      </c>
      <c r="N108" s="3">
        <v>0</v>
      </c>
      <c r="O108" s="3">
        <f>SUM(Table2[[#This Row],[Qualified Social Work Staff Hours]:[Other Social Work Staff Hours]])/Table2[[#This Row],[MDS Census]]</f>
        <v>0</v>
      </c>
      <c r="P108" s="3">
        <v>4.44688888888889</v>
      </c>
      <c r="Q108" s="3">
        <v>0</v>
      </c>
      <c r="R108" s="3">
        <f>SUM(Table2[[#This Row],[Qualified Activities Professional Hours]:[Other Activities Professional Hours]])/Table2[[#This Row],[MDS Census]]</f>
        <v>7.154451197711835E-2</v>
      </c>
      <c r="S108" s="3">
        <v>4.5526666666666653</v>
      </c>
      <c r="T108" s="3">
        <v>9.0784444444444468</v>
      </c>
      <c r="U108" s="3">
        <v>0</v>
      </c>
      <c r="V108" s="3">
        <f>SUM(Table2[[#This Row],[Occupational Therapist Hours]:[OT Aide Hours]])/Table2[[#This Row],[MDS Census]]</f>
        <v>0.21930639971397928</v>
      </c>
      <c r="W108" s="3">
        <v>4.6288888888888895</v>
      </c>
      <c r="X108" s="3">
        <v>9.4443333333333364</v>
      </c>
      <c r="Y108" s="3">
        <v>0</v>
      </c>
      <c r="Z108" s="3">
        <f>SUM(Table2[[#This Row],[Physical Therapist (PT) Hours]:[PT Aide Hours]])/Table2[[#This Row],[MDS Census]]</f>
        <v>0.22641937790489816</v>
      </c>
      <c r="AA108" s="3">
        <v>0</v>
      </c>
      <c r="AB108" s="3">
        <v>0</v>
      </c>
      <c r="AC108" s="3">
        <v>0</v>
      </c>
      <c r="AD108" s="3">
        <v>0</v>
      </c>
      <c r="AE108" s="3">
        <v>0</v>
      </c>
      <c r="AF108" s="3">
        <v>0</v>
      </c>
      <c r="AG108" s="3">
        <v>0.85</v>
      </c>
      <c r="AH108" s="1" t="s">
        <v>106</v>
      </c>
      <c r="AI108" s="17">
        <v>4</v>
      </c>
      <c r="AJ108" s="1"/>
    </row>
    <row r="109" spans="1:36" x14ac:dyDescent="0.2">
      <c r="A109" s="1" t="s">
        <v>407</v>
      </c>
      <c r="B109" s="1" t="s">
        <v>518</v>
      </c>
      <c r="C109" s="1" t="s">
        <v>832</v>
      </c>
      <c r="D109" s="1" t="s">
        <v>1065</v>
      </c>
      <c r="E109" s="3">
        <v>111.16666666666667</v>
      </c>
      <c r="F109" s="3">
        <v>5.5111111111111111</v>
      </c>
      <c r="G109" s="3">
        <v>0</v>
      </c>
      <c r="H109" s="3">
        <v>0</v>
      </c>
      <c r="I109" s="3">
        <v>4.5333333333333332</v>
      </c>
      <c r="J109" s="3">
        <v>0</v>
      </c>
      <c r="K109" s="3">
        <v>0</v>
      </c>
      <c r="L109" s="3">
        <v>10.613888888888889</v>
      </c>
      <c r="M109" s="3">
        <v>5.4222222222222225</v>
      </c>
      <c r="N109" s="3">
        <v>5.552777777777778</v>
      </c>
      <c r="O109" s="3">
        <f>SUM(Table2[[#This Row],[Qualified Social Work Staff Hours]:[Other Social Work Staff Hours]])/Table2[[#This Row],[MDS Census]]</f>
        <v>9.8725637181409309E-2</v>
      </c>
      <c r="P109" s="3">
        <v>0</v>
      </c>
      <c r="Q109" s="3">
        <v>16.638888888888889</v>
      </c>
      <c r="R109" s="3">
        <f>SUM(Table2[[#This Row],[Qualified Activities Professional Hours]:[Other Activities Professional Hours]])/Table2[[#This Row],[MDS Census]]</f>
        <v>0.14967516241879061</v>
      </c>
      <c r="S109" s="3">
        <v>11.097222222222221</v>
      </c>
      <c r="T109" s="3">
        <v>8.3361111111111104</v>
      </c>
      <c r="U109" s="3">
        <v>0</v>
      </c>
      <c r="V109" s="3">
        <f>SUM(Table2[[#This Row],[Occupational Therapist Hours]:[OT Aide Hours]])/Table2[[#This Row],[MDS Census]]</f>
        <v>0.17481259370314839</v>
      </c>
      <c r="W109" s="3">
        <v>13.675000000000001</v>
      </c>
      <c r="X109" s="3">
        <v>10.719444444444445</v>
      </c>
      <c r="Y109" s="3">
        <v>0.24444444444444444</v>
      </c>
      <c r="Z109" s="3">
        <f>SUM(Table2[[#This Row],[Physical Therapist (PT) Hours]:[PT Aide Hours]])/Table2[[#This Row],[MDS Census]]</f>
        <v>0.22163918040979511</v>
      </c>
      <c r="AA109" s="3">
        <v>0</v>
      </c>
      <c r="AB109" s="3">
        <v>0</v>
      </c>
      <c r="AC109" s="3">
        <v>0</v>
      </c>
      <c r="AD109" s="3">
        <v>0</v>
      </c>
      <c r="AE109" s="3">
        <v>0</v>
      </c>
      <c r="AF109" s="3">
        <v>0</v>
      </c>
      <c r="AG109" s="3">
        <v>0</v>
      </c>
      <c r="AH109" s="1" t="s">
        <v>107</v>
      </c>
      <c r="AI109" s="17">
        <v>4</v>
      </c>
      <c r="AJ109" s="1"/>
    </row>
    <row r="110" spans="1:36" x14ac:dyDescent="0.2">
      <c r="A110" s="1" t="s">
        <v>407</v>
      </c>
      <c r="B110" s="1" t="s">
        <v>519</v>
      </c>
      <c r="C110" s="1" t="s">
        <v>930</v>
      </c>
      <c r="D110" s="1" t="s">
        <v>1031</v>
      </c>
      <c r="E110" s="3">
        <v>97.433333333333337</v>
      </c>
      <c r="F110" s="3">
        <v>5.333333333333333</v>
      </c>
      <c r="G110" s="3">
        <v>0.51111111111111107</v>
      </c>
      <c r="H110" s="3">
        <v>0.68888888888888888</v>
      </c>
      <c r="I110" s="3">
        <v>2.0611111111111109</v>
      </c>
      <c r="J110" s="3">
        <v>0</v>
      </c>
      <c r="K110" s="3">
        <v>0</v>
      </c>
      <c r="L110" s="3">
        <v>3.8091111111111111</v>
      </c>
      <c r="M110" s="3">
        <v>5.0852222222222228</v>
      </c>
      <c r="N110" s="3">
        <v>0</v>
      </c>
      <c r="O110" s="3">
        <f>SUM(Table2[[#This Row],[Qualified Social Work Staff Hours]:[Other Social Work Staff Hours]])/Table2[[#This Row],[MDS Census]]</f>
        <v>5.2191812065229791E-2</v>
      </c>
      <c r="P110" s="3">
        <v>6.3451111111111089</v>
      </c>
      <c r="Q110" s="3">
        <v>7.1747777777777779</v>
      </c>
      <c r="R110" s="3">
        <f>SUM(Table2[[#This Row],[Qualified Activities Professional Hours]:[Other Activities Professional Hours]])/Table2[[#This Row],[MDS Census]]</f>
        <v>0.1387604059755958</v>
      </c>
      <c r="S110" s="3">
        <v>3.7101111111111114</v>
      </c>
      <c r="T110" s="3">
        <v>14.939111111111114</v>
      </c>
      <c r="U110" s="3">
        <v>0</v>
      </c>
      <c r="V110" s="3">
        <f>SUM(Table2[[#This Row],[Occupational Therapist Hours]:[OT Aide Hours]])/Table2[[#This Row],[MDS Census]]</f>
        <v>0.19140494925305054</v>
      </c>
      <c r="W110" s="3">
        <v>4.2278888888888897</v>
      </c>
      <c r="X110" s="3">
        <v>14.394111111111114</v>
      </c>
      <c r="Y110" s="3">
        <v>0</v>
      </c>
      <c r="Z110" s="3">
        <f>SUM(Table2[[#This Row],[Physical Therapist (PT) Hours]:[PT Aide Hours]])/Table2[[#This Row],[MDS Census]]</f>
        <v>0.19112555593568253</v>
      </c>
      <c r="AA110" s="3">
        <v>0</v>
      </c>
      <c r="AB110" s="3">
        <v>0</v>
      </c>
      <c r="AC110" s="3">
        <v>0</v>
      </c>
      <c r="AD110" s="3">
        <v>0</v>
      </c>
      <c r="AE110" s="3">
        <v>0</v>
      </c>
      <c r="AF110" s="3">
        <v>0.25366666666666665</v>
      </c>
      <c r="AG110" s="3">
        <v>0</v>
      </c>
      <c r="AH110" s="1" t="s">
        <v>108</v>
      </c>
      <c r="AI110" s="17">
        <v>4</v>
      </c>
      <c r="AJ110" s="1"/>
    </row>
    <row r="111" spans="1:36" x14ac:dyDescent="0.2">
      <c r="A111" s="1" t="s">
        <v>407</v>
      </c>
      <c r="B111" s="1" t="s">
        <v>520</v>
      </c>
      <c r="C111" s="1" t="s">
        <v>931</v>
      </c>
      <c r="D111" s="1" t="s">
        <v>1018</v>
      </c>
      <c r="E111" s="3">
        <v>88.955555555555549</v>
      </c>
      <c r="F111" s="3">
        <v>5.1555555555555559</v>
      </c>
      <c r="G111" s="3">
        <v>1.1555555555555554</v>
      </c>
      <c r="H111" s="3">
        <v>0.76111111111111107</v>
      </c>
      <c r="I111" s="3">
        <v>1.8994444444444443</v>
      </c>
      <c r="J111" s="3">
        <v>0</v>
      </c>
      <c r="K111" s="3">
        <v>0</v>
      </c>
      <c r="L111" s="3">
        <v>5.0745555555555564</v>
      </c>
      <c r="M111" s="3">
        <v>0</v>
      </c>
      <c r="N111" s="3">
        <v>16.391333333333332</v>
      </c>
      <c r="O111" s="3">
        <f>SUM(Table2[[#This Row],[Qualified Social Work Staff Hours]:[Other Social Work Staff Hours]])/Table2[[#This Row],[MDS Census]]</f>
        <v>0.18426430177366976</v>
      </c>
      <c r="P111" s="3">
        <v>5.6512222222222226</v>
      </c>
      <c r="Q111" s="3">
        <v>6.0602222222222233</v>
      </c>
      <c r="R111" s="3">
        <f>SUM(Table2[[#This Row],[Qualified Activities Professional Hours]:[Other Activities Professional Hours]])/Table2[[#This Row],[MDS Census]]</f>
        <v>0.13165500874344244</v>
      </c>
      <c r="S111" s="3">
        <v>6.6637777777777778</v>
      </c>
      <c r="T111" s="3">
        <v>9.8587777777777781</v>
      </c>
      <c r="U111" s="3">
        <v>0</v>
      </c>
      <c r="V111" s="3">
        <f>SUM(Table2[[#This Row],[Occupational Therapist Hours]:[OT Aide Hours]])/Table2[[#This Row],[MDS Census]]</f>
        <v>0.18573944541593806</v>
      </c>
      <c r="W111" s="3">
        <v>11.189333333333334</v>
      </c>
      <c r="X111" s="3">
        <v>7.6901111111111096</v>
      </c>
      <c r="Y111" s="3">
        <v>0</v>
      </c>
      <c r="Z111" s="3">
        <f>SUM(Table2[[#This Row],[Physical Therapist (PT) Hours]:[PT Aide Hours]])/Table2[[#This Row],[MDS Census]]</f>
        <v>0.21223457406944793</v>
      </c>
      <c r="AA111" s="3">
        <v>0.12777777777777777</v>
      </c>
      <c r="AB111" s="3">
        <v>0</v>
      </c>
      <c r="AC111" s="3">
        <v>0</v>
      </c>
      <c r="AD111" s="3">
        <v>0</v>
      </c>
      <c r="AE111" s="3">
        <v>0</v>
      </c>
      <c r="AF111" s="3">
        <v>0</v>
      </c>
      <c r="AG111" s="3">
        <v>0</v>
      </c>
      <c r="AH111" s="1" t="s">
        <v>109</v>
      </c>
      <c r="AI111" s="17">
        <v>4</v>
      </c>
      <c r="AJ111" s="1"/>
    </row>
    <row r="112" spans="1:36" x14ac:dyDescent="0.2">
      <c r="A112" s="1" t="s">
        <v>407</v>
      </c>
      <c r="B112" s="1" t="s">
        <v>521</v>
      </c>
      <c r="C112" s="1" t="s">
        <v>872</v>
      </c>
      <c r="D112" s="1" t="s">
        <v>1060</v>
      </c>
      <c r="E112" s="3">
        <v>82.566666666666663</v>
      </c>
      <c r="F112" s="3">
        <v>5.5111111111111111</v>
      </c>
      <c r="G112" s="3">
        <v>1.9999999999999997E-2</v>
      </c>
      <c r="H112" s="3">
        <v>0.46733333333333338</v>
      </c>
      <c r="I112" s="3">
        <v>0.60555555555555551</v>
      </c>
      <c r="J112" s="3">
        <v>0</v>
      </c>
      <c r="K112" s="3">
        <v>0</v>
      </c>
      <c r="L112" s="3">
        <v>6.9843333333333346</v>
      </c>
      <c r="M112" s="3">
        <v>5.6</v>
      </c>
      <c r="N112" s="3">
        <v>0</v>
      </c>
      <c r="O112" s="3">
        <f>SUM(Table2[[#This Row],[Qualified Social Work Staff Hours]:[Other Social Work Staff Hours]])/Table2[[#This Row],[MDS Census]]</f>
        <v>6.782398062171982E-2</v>
      </c>
      <c r="P112" s="3">
        <v>0</v>
      </c>
      <c r="Q112" s="3">
        <v>0</v>
      </c>
      <c r="R112" s="3">
        <f>SUM(Table2[[#This Row],[Qualified Activities Professional Hours]:[Other Activities Professional Hours]])/Table2[[#This Row],[MDS Census]]</f>
        <v>0</v>
      </c>
      <c r="S112" s="3">
        <v>9.0537777777777766</v>
      </c>
      <c r="T112" s="3">
        <v>9.2548888888888854</v>
      </c>
      <c r="U112" s="3">
        <v>0</v>
      </c>
      <c r="V112" s="3">
        <f>SUM(Table2[[#This Row],[Occupational Therapist Hours]:[OT Aide Hours]])/Table2[[#This Row],[MDS Census]]</f>
        <v>0.22174404521598701</v>
      </c>
      <c r="W112" s="3">
        <v>14.463777777777773</v>
      </c>
      <c r="X112" s="3">
        <v>8.9332222222222217</v>
      </c>
      <c r="Y112" s="3">
        <v>0</v>
      </c>
      <c r="Z112" s="3">
        <f>SUM(Table2[[#This Row],[Physical Therapist (PT) Hours]:[PT Aide Hours]])/Table2[[#This Row],[MDS Census]]</f>
        <v>0.28337101332256759</v>
      </c>
      <c r="AA112" s="3">
        <v>0</v>
      </c>
      <c r="AB112" s="3">
        <v>0</v>
      </c>
      <c r="AC112" s="3">
        <v>0</v>
      </c>
      <c r="AD112" s="3">
        <v>0</v>
      </c>
      <c r="AE112" s="3">
        <v>0</v>
      </c>
      <c r="AF112" s="3">
        <v>0</v>
      </c>
      <c r="AG112" s="3">
        <v>0</v>
      </c>
      <c r="AH112" s="1" t="s">
        <v>110</v>
      </c>
      <c r="AI112" s="17">
        <v>4</v>
      </c>
      <c r="AJ112" s="1"/>
    </row>
    <row r="113" spans="1:36" x14ac:dyDescent="0.2">
      <c r="A113" s="1" t="s">
        <v>407</v>
      </c>
      <c r="B113" s="1" t="s">
        <v>522</v>
      </c>
      <c r="C113" s="1" t="s">
        <v>932</v>
      </c>
      <c r="D113" s="1" t="s">
        <v>1078</v>
      </c>
      <c r="E113" s="3">
        <v>60.588888888888889</v>
      </c>
      <c r="F113" s="3">
        <v>5.5111111111111111</v>
      </c>
      <c r="G113" s="3">
        <v>0.44444444444444442</v>
      </c>
      <c r="H113" s="3">
        <v>0.26666666666666666</v>
      </c>
      <c r="I113" s="3">
        <v>0.43888888888888888</v>
      </c>
      <c r="J113" s="3">
        <v>0</v>
      </c>
      <c r="K113" s="3">
        <v>0</v>
      </c>
      <c r="L113" s="3">
        <v>4.8904444444444444</v>
      </c>
      <c r="M113" s="3">
        <v>11.902777777777779</v>
      </c>
      <c r="N113" s="3">
        <v>0</v>
      </c>
      <c r="O113" s="3">
        <f>SUM(Table2[[#This Row],[Qualified Social Work Staff Hours]:[Other Social Work Staff Hours]])/Table2[[#This Row],[MDS Census]]</f>
        <v>0.19645149459013389</v>
      </c>
      <c r="P113" s="3">
        <v>5.4361111111111109</v>
      </c>
      <c r="Q113" s="3">
        <v>5.1749999999999998</v>
      </c>
      <c r="R113" s="3">
        <f>SUM(Table2[[#This Row],[Qualified Activities Professional Hours]:[Other Activities Professional Hours]])/Table2[[#This Row],[MDS Census]]</f>
        <v>0.17513295433706216</v>
      </c>
      <c r="S113" s="3">
        <v>3.160111111111112</v>
      </c>
      <c r="T113" s="3">
        <v>4.1204444444444439</v>
      </c>
      <c r="U113" s="3">
        <v>0</v>
      </c>
      <c r="V113" s="3">
        <f>SUM(Table2[[#This Row],[Occupational Therapist Hours]:[OT Aide Hours]])/Table2[[#This Row],[MDS Census]]</f>
        <v>0.1201632129103246</v>
      </c>
      <c r="W113" s="3">
        <v>5.3533333333333326</v>
      </c>
      <c r="X113" s="3">
        <v>8.4741111111111138</v>
      </c>
      <c r="Y113" s="3">
        <v>0</v>
      </c>
      <c r="Z113" s="3">
        <f>SUM(Table2[[#This Row],[Physical Therapist (PT) Hours]:[PT Aide Hours]])/Table2[[#This Row],[MDS Census]]</f>
        <v>0.22821749495690447</v>
      </c>
      <c r="AA113" s="3">
        <v>0</v>
      </c>
      <c r="AB113" s="3">
        <v>0</v>
      </c>
      <c r="AC113" s="3">
        <v>0</v>
      </c>
      <c r="AD113" s="3">
        <v>0</v>
      </c>
      <c r="AE113" s="3">
        <v>2.4833333333333334</v>
      </c>
      <c r="AF113" s="3">
        <v>1.1416666666666666</v>
      </c>
      <c r="AG113" s="3">
        <v>0</v>
      </c>
      <c r="AH113" s="1" t="s">
        <v>111</v>
      </c>
      <c r="AI113" s="17">
        <v>4</v>
      </c>
      <c r="AJ113" s="1"/>
    </row>
    <row r="114" spans="1:36" x14ac:dyDescent="0.2">
      <c r="A114" s="1" t="s">
        <v>407</v>
      </c>
      <c r="B114" s="1" t="s">
        <v>523</v>
      </c>
      <c r="C114" s="1" t="s">
        <v>879</v>
      </c>
      <c r="D114" s="1" t="s">
        <v>1054</v>
      </c>
      <c r="E114" s="3">
        <v>32.655555555555559</v>
      </c>
      <c r="F114" s="3">
        <v>0</v>
      </c>
      <c r="G114" s="3">
        <v>0</v>
      </c>
      <c r="H114" s="3">
        <v>0</v>
      </c>
      <c r="I114" s="3">
        <v>0</v>
      </c>
      <c r="J114" s="3">
        <v>0</v>
      </c>
      <c r="K114" s="3">
        <v>0</v>
      </c>
      <c r="L114" s="3">
        <v>5.3948888888888895</v>
      </c>
      <c r="M114" s="3">
        <v>0</v>
      </c>
      <c r="N114" s="3">
        <v>0</v>
      </c>
      <c r="O114" s="3">
        <f>SUM(Table2[[#This Row],[Qualified Social Work Staff Hours]:[Other Social Work Staff Hours]])/Table2[[#This Row],[MDS Census]]</f>
        <v>0</v>
      </c>
      <c r="P114" s="3">
        <v>5.2000000000000011</v>
      </c>
      <c r="Q114" s="3">
        <v>4.4688888888888885</v>
      </c>
      <c r="R114" s="3">
        <f>SUM(Table2[[#This Row],[Qualified Activities Professional Hours]:[Other Activities Professional Hours]])/Table2[[#This Row],[MDS Census]]</f>
        <v>0.29608710445729841</v>
      </c>
      <c r="S114" s="3">
        <v>2.7907777777777771</v>
      </c>
      <c r="T114" s="3">
        <v>4.1793333333333322</v>
      </c>
      <c r="U114" s="3">
        <v>0</v>
      </c>
      <c r="V114" s="3">
        <f>SUM(Table2[[#This Row],[Occupational Therapist Hours]:[OT Aide Hours]])/Table2[[#This Row],[MDS Census]]</f>
        <v>0.21344334807757731</v>
      </c>
      <c r="W114" s="3">
        <v>4.7535555555555558</v>
      </c>
      <c r="X114" s="3">
        <v>4.4658888888888901</v>
      </c>
      <c r="Y114" s="3">
        <v>0</v>
      </c>
      <c r="Z114" s="3">
        <f>SUM(Table2[[#This Row],[Physical Therapist (PT) Hours]:[PT Aide Hours]])/Table2[[#This Row],[MDS Census]]</f>
        <v>0.28232391970057841</v>
      </c>
      <c r="AA114" s="3">
        <v>0</v>
      </c>
      <c r="AB114" s="3">
        <v>0</v>
      </c>
      <c r="AC114" s="3">
        <v>0</v>
      </c>
      <c r="AD114" s="3">
        <v>0</v>
      </c>
      <c r="AE114" s="3">
        <v>0</v>
      </c>
      <c r="AF114" s="3">
        <v>0</v>
      </c>
      <c r="AG114" s="3">
        <v>0</v>
      </c>
      <c r="AH114" s="1" t="s">
        <v>112</v>
      </c>
      <c r="AI114" s="17">
        <v>4</v>
      </c>
      <c r="AJ114" s="1"/>
    </row>
    <row r="115" spans="1:36" x14ac:dyDescent="0.2">
      <c r="A115" s="1" t="s">
        <v>407</v>
      </c>
      <c r="B115" s="1" t="s">
        <v>524</v>
      </c>
      <c r="C115" s="1" t="s">
        <v>933</v>
      </c>
      <c r="D115" s="1" t="s">
        <v>1066</v>
      </c>
      <c r="E115" s="3">
        <v>95.24444444444444</v>
      </c>
      <c r="F115" s="3">
        <v>5.5111111111111111</v>
      </c>
      <c r="G115" s="3">
        <v>0.41666666666666669</v>
      </c>
      <c r="H115" s="3">
        <v>0.44933333333333331</v>
      </c>
      <c r="I115" s="3">
        <v>1.0444444444444445</v>
      </c>
      <c r="J115" s="3">
        <v>0</v>
      </c>
      <c r="K115" s="3">
        <v>0</v>
      </c>
      <c r="L115" s="3">
        <v>4.5005555555555556</v>
      </c>
      <c r="M115" s="3">
        <v>5.2444444444444445</v>
      </c>
      <c r="N115" s="3">
        <v>0</v>
      </c>
      <c r="O115" s="3">
        <f>SUM(Table2[[#This Row],[Qualified Social Work Staff Hours]:[Other Social Work Staff Hours]])/Table2[[#This Row],[MDS Census]]</f>
        <v>5.5062995800279985E-2</v>
      </c>
      <c r="P115" s="3">
        <v>0</v>
      </c>
      <c r="Q115" s="3">
        <v>0</v>
      </c>
      <c r="R115" s="3">
        <f>SUM(Table2[[#This Row],[Qualified Activities Professional Hours]:[Other Activities Professional Hours]])/Table2[[#This Row],[MDS Census]]</f>
        <v>0</v>
      </c>
      <c r="S115" s="3">
        <v>9.6572222222222202</v>
      </c>
      <c r="T115" s="3">
        <v>16.28411111111112</v>
      </c>
      <c r="U115" s="3">
        <v>0</v>
      </c>
      <c r="V115" s="3">
        <f>SUM(Table2[[#This Row],[Occupational Therapist Hours]:[OT Aide Hours]])/Table2[[#This Row],[MDS Census]]</f>
        <v>0.27236584227718158</v>
      </c>
      <c r="W115" s="3">
        <v>9.5575555555555542</v>
      </c>
      <c r="X115" s="3">
        <v>18.89511111111111</v>
      </c>
      <c r="Y115" s="3">
        <v>0</v>
      </c>
      <c r="Z115" s="3">
        <f>SUM(Table2[[#This Row],[Physical Therapist (PT) Hours]:[PT Aide Hours]])/Table2[[#This Row],[MDS Census]]</f>
        <v>0.29873308446103591</v>
      </c>
      <c r="AA115" s="3">
        <v>0</v>
      </c>
      <c r="AB115" s="3">
        <v>0</v>
      </c>
      <c r="AC115" s="3">
        <v>0</v>
      </c>
      <c r="AD115" s="3">
        <v>0</v>
      </c>
      <c r="AE115" s="3">
        <v>0</v>
      </c>
      <c r="AF115" s="3">
        <v>0</v>
      </c>
      <c r="AG115" s="3">
        <v>0</v>
      </c>
      <c r="AH115" s="1" t="s">
        <v>113</v>
      </c>
      <c r="AI115" s="17">
        <v>4</v>
      </c>
      <c r="AJ115" s="1"/>
    </row>
    <row r="116" spans="1:36" x14ac:dyDescent="0.2">
      <c r="A116" s="1" t="s">
        <v>407</v>
      </c>
      <c r="B116" s="1" t="s">
        <v>525</v>
      </c>
      <c r="C116" s="1" t="s">
        <v>870</v>
      </c>
      <c r="D116" s="1" t="s">
        <v>1049</v>
      </c>
      <c r="E116" s="3">
        <v>52.533333333333331</v>
      </c>
      <c r="F116" s="3">
        <v>0</v>
      </c>
      <c r="G116" s="3">
        <v>0.7583333333333333</v>
      </c>
      <c r="H116" s="3">
        <v>0.44444444444444442</v>
      </c>
      <c r="I116" s="3">
        <v>0.71111111111111114</v>
      </c>
      <c r="J116" s="3">
        <v>0</v>
      </c>
      <c r="K116" s="3">
        <v>0</v>
      </c>
      <c r="L116" s="3">
        <v>2.9078888888888885</v>
      </c>
      <c r="M116" s="3">
        <v>5.1638888888888888</v>
      </c>
      <c r="N116" s="3">
        <v>0</v>
      </c>
      <c r="O116" s="3">
        <f>SUM(Table2[[#This Row],[Qualified Social Work Staff Hours]:[Other Social Work Staff Hours]])/Table2[[#This Row],[MDS Census]]</f>
        <v>9.8297377326565141E-2</v>
      </c>
      <c r="P116" s="3">
        <v>9.5361111111111114</v>
      </c>
      <c r="Q116" s="3">
        <v>0</v>
      </c>
      <c r="R116" s="3">
        <f>SUM(Table2[[#This Row],[Qualified Activities Professional Hours]:[Other Activities Professional Hours]])/Table2[[#This Row],[MDS Census]]</f>
        <v>0.18152495769881558</v>
      </c>
      <c r="S116" s="3">
        <v>2.5922222222222215</v>
      </c>
      <c r="T116" s="3">
        <v>2.4758888888888895</v>
      </c>
      <c r="U116" s="3">
        <v>0</v>
      </c>
      <c r="V116" s="3">
        <f>SUM(Table2[[#This Row],[Occupational Therapist Hours]:[OT Aide Hours]])/Table2[[#This Row],[MDS Census]]</f>
        <v>9.6474196277495775E-2</v>
      </c>
      <c r="W116" s="3">
        <v>1.989555555555556</v>
      </c>
      <c r="X116" s="3">
        <v>5.7938888888888904</v>
      </c>
      <c r="Y116" s="3">
        <v>0</v>
      </c>
      <c r="Z116" s="3">
        <f>SUM(Table2[[#This Row],[Physical Therapist (PT) Hours]:[PT Aide Hours]])/Table2[[#This Row],[MDS Census]]</f>
        <v>0.14816201353637906</v>
      </c>
      <c r="AA116" s="3">
        <v>0</v>
      </c>
      <c r="AB116" s="3">
        <v>0</v>
      </c>
      <c r="AC116" s="3">
        <v>0</v>
      </c>
      <c r="AD116" s="3">
        <v>41.156888888888886</v>
      </c>
      <c r="AE116" s="3">
        <v>0</v>
      </c>
      <c r="AF116" s="3">
        <v>0</v>
      </c>
      <c r="AG116" s="3">
        <v>0</v>
      </c>
      <c r="AH116" s="1" t="s">
        <v>114</v>
      </c>
      <c r="AI116" s="17">
        <v>4</v>
      </c>
      <c r="AJ116" s="1"/>
    </row>
    <row r="117" spans="1:36" x14ac:dyDescent="0.2">
      <c r="A117" s="1" t="s">
        <v>407</v>
      </c>
      <c r="B117" s="1" t="s">
        <v>526</v>
      </c>
      <c r="C117" s="1" t="s">
        <v>899</v>
      </c>
      <c r="D117" s="1" t="s">
        <v>1057</v>
      </c>
      <c r="E117" s="3">
        <v>89.888888888888886</v>
      </c>
      <c r="F117" s="3">
        <v>5.5111111111111111</v>
      </c>
      <c r="G117" s="3">
        <v>1.2</v>
      </c>
      <c r="H117" s="3">
        <v>0.32222222222222224</v>
      </c>
      <c r="I117" s="3">
        <v>0.47222222222222221</v>
      </c>
      <c r="J117" s="3">
        <v>1.5</v>
      </c>
      <c r="K117" s="3">
        <v>0</v>
      </c>
      <c r="L117" s="3">
        <v>2.6939999999999991</v>
      </c>
      <c r="M117" s="3">
        <v>2.8722222222222222</v>
      </c>
      <c r="N117" s="3">
        <v>5.4305555555555554</v>
      </c>
      <c r="O117" s="3">
        <f>SUM(Table2[[#This Row],[Qualified Social Work Staff Hours]:[Other Social Work Staff Hours]])/Table2[[#This Row],[MDS Census]]</f>
        <v>9.2367119901112474E-2</v>
      </c>
      <c r="P117" s="3">
        <v>9.8055555555555554</v>
      </c>
      <c r="Q117" s="3">
        <v>9.5805555555555557</v>
      </c>
      <c r="R117" s="3">
        <f>SUM(Table2[[#This Row],[Qualified Activities Professional Hours]:[Other Activities Professional Hours]])/Table2[[#This Row],[MDS Census]]</f>
        <v>0.21566749072929545</v>
      </c>
      <c r="S117" s="3">
        <v>4.4428888888888869</v>
      </c>
      <c r="T117" s="3">
        <v>10.723888888888888</v>
      </c>
      <c r="U117" s="3">
        <v>0</v>
      </c>
      <c r="V117" s="3">
        <f>SUM(Table2[[#This Row],[Occupational Therapist Hours]:[OT Aide Hours]])/Table2[[#This Row],[MDS Census]]</f>
        <v>0.16872805933250923</v>
      </c>
      <c r="W117" s="3">
        <v>3.1187777777777779</v>
      </c>
      <c r="X117" s="3">
        <v>12.388333333333332</v>
      </c>
      <c r="Y117" s="3">
        <v>4.2783333333333324</v>
      </c>
      <c r="Z117" s="3">
        <f>SUM(Table2[[#This Row],[Physical Therapist (PT) Hours]:[PT Aide Hours]])/Table2[[#This Row],[MDS Census]]</f>
        <v>0.22011001236093944</v>
      </c>
      <c r="AA117" s="3">
        <v>0</v>
      </c>
      <c r="AB117" s="3">
        <v>0</v>
      </c>
      <c r="AC117" s="3">
        <v>0</v>
      </c>
      <c r="AD117" s="3">
        <v>0</v>
      </c>
      <c r="AE117" s="3">
        <v>0</v>
      </c>
      <c r="AF117" s="3">
        <v>0</v>
      </c>
      <c r="AG117" s="3">
        <v>0</v>
      </c>
      <c r="AH117" s="1" t="s">
        <v>115</v>
      </c>
      <c r="AI117" s="17">
        <v>4</v>
      </c>
      <c r="AJ117" s="1"/>
    </row>
    <row r="118" spans="1:36" x14ac:dyDescent="0.2">
      <c r="A118" s="1" t="s">
        <v>407</v>
      </c>
      <c r="B118" s="1" t="s">
        <v>527</v>
      </c>
      <c r="C118" s="1" t="s">
        <v>889</v>
      </c>
      <c r="D118" s="1" t="s">
        <v>1048</v>
      </c>
      <c r="E118" s="3">
        <v>81.833333333333329</v>
      </c>
      <c r="F118" s="3">
        <v>10.8</v>
      </c>
      <c r="G118" s="3">
        <v>0.14444444444444443</v>
      </c>
      <c r="H118" s="3">
        <v>1.0666666666666667</v>
      </c>
      <c r="I118" s="3">
        <v>1.7</v>
      </c>
      <c r="J118" s="3">
        <v>0</v>
      </c>
      <c r="K118" s="3">
        <v>0</v>
      </c>
      <c r="L118" s="3">
        <v>5.0907777777777765</v>
      </c>
      <c r="M118" s="3">
        <v>5.6</v>
      </c>
      <c r="N118" s="3">
        <v>6.3932222222222217</v>
      </c>
      <c r="O118" s="3">
        <f>SUM(Table2[[#This Row],[Qualified Social Work Staff Hours]:[Other Social Work Staff Hours]])/Table2[[#This Row],[MDS Census]]</f>
        <v>0.14655668703326546</v>
      </c>
      <c r="P118" s="3">
        <v>0</v>
      </c>
      <c r="Q118" s="3">
        <v>8.2806666666666633</v>
      </c>
      <c r="R118" s="3">
        <f>SUM(Table2[[#This Row],[Qualified Activities Professional Hours]:[Other Activities Professional Hours]])/Table2[[#This Row],[MDS Census]]</f>
        <v>0.10118940936863541</v>
      </c>
      <c r="S118" s="3">
        <v>5.3656666666666686</v>
      </c>
      <c r="T118" s="3">
        <v>5.8600000000000021</v>
      </c>
      <c r="U118" s="3">
        <v>0</v>
      </c>
      <c r="V118" s="3">
        <f>SUM(Table2[[#This Row],[Occupational Therapist Hours]:[OT Aide Hours]])/Table2[[#This Row],[MDS Census]]</f>
        <v>0.13717718940936868</v>
      </c>
      <c r="W118" s="3">
        <v>4.9674444444444426</v>
      </c>
      <c r="X118" s="3">
        <v>12.948666666666673</v>
      </c>
      <c r="Y118" s="3">
        <v>0</v>
      </c>
      <c r="Z118" s="3">
        <f>SUM(Table2[[#This Row],[Physical Therapist (PT) Hours]:[PT Aide Hours]])/Table2[[#This Row],[MDS Census]]</f>
        <v>0.2189341479972845</v>
      </c>
      <c r="AA118" s="3">
        <v>0</v>
      </c>
      <c r="AB118" s="3">
        <v>5.6</v>
      </c>
      <c r="AC118" s="3">
        <v>0</v>
      </c>
      <c r="AD118" s="3">
        <v>19.242555555555544</v>
      </c>
      <c r="AE118" s="3">
        <v>0</v>
      </c>
      <c r="AF118" s="3">
        <v>0</v>
      </c>
      <c r="AG118" s="3">
        <v>0</v>
      </c>
      <c r="AH118" s="1" t="s">
        <v>116</v>
      </c>
      <c r="AI118" s="17">
        <v>4</v>
      </c>
      <c r="AJ118" s="1"/>
    </row>
    <row r="119" spans="1:36" x14ac:dyDescent="0.2">
      <c r="A119" s="1" t="s">
        <v>407</v>
      </c>
      <c r="B119" s="1" t="s">
        <v>528</v>
      </c>
      <c r="C119" s="1" t="s">
        <v>934</v>
      </c>
      <c r="D119" s="1" t="s">
        <v>1025</v>
      </c>
      <c r="E119" s="3">
        <v>17.233333333333334</v>
      </c>
      <c r="F119" s="3">
        <v>2.5777777777777779</v>
      </c>
      <c r="G119" s="3">
        <v>6.3888888888888884E-2</v>
      </c>
      <c r="H119" s="3">
        <v>0</v>
      </c>
      <c r="I119" s="3">
        <v>2.088888888888889</v>
      </c>
      <c r="J119" s="3">
        <v>2.7777777777777776E-2</v>
      </c>
      <c r="K119" s="3">
        <v>2.7777777777777776E-2</v>
      </c>
      <c r="L119" s="3">
        <v>0</v>
      </c>
      <c r="M119" s="3">
        <v>7.45</v>
      </c>
      <c r="N119" s="3">
        <v>0.22777777777777777</v>
      </c>
      <c r="O119" s="3">
        <f>SUM(Table2[[#This Row],[Qualified Social Work Staff Hours]:[Other Social Work Staff Hours]])/Table2[[#This Row],[MDS Census]]</f>
        <v>0.44551901998710508</v>
      </c>
      <c r="P119" s="3">
        <v>0</v>
      </c>
      <c r="Q119" s="3">
        <v>0</v>
      </c>
      <c r="R119" s="3">
        <f>SUM(Table2[[#This Row],[Qualified Activities Professional Hours]:[Other Activities Professional Hours]])/Table2[[#This Row],[MDS Census]]</f>
        <v>0</v>
      </c>
      <c r="S119" s="3">
        <v>5.0166666666666666</v>
      </c>
      <c r="T119" s="3">
        <v>0</v>
      </c>
      <c r="U119" s="3">
        <v>0</v>
      </c>
      <c r="V119" s="3">
        <f>SUM(Table2[[#This Row],[Occupational Therapist Hours]:[OT Aide Hours]])/Table2[[#This Row],[MDS Census]]</f>
        <v>0.29110251450676983</v>
      </c>
      <c r="W119" s="3">
        <v>1.288888888888889</v>
      </c>
      <c r="X119" s="3">
        <v>0</v>
      </c>
      <c r="Y119" s="3">
        <v>0.84777777777777763</v>
      </c>
      <c r="Z119" s="3">
        <f>SUM(Table2[[#This Row],[Physical Therapist (PT) Hours]:[PT Aide Hours]])/Table2[[#This Row],[MDS Census]]</f>
        <v>0.12398452611218569</v>
      </c>
      <c r="AA119" s="3">
        <v>0</v>
      </c>
      <c r="AB119" s="3">
        <v>2.4388888888888891</v>
      </c>
      <c r="AC119" s="3">
        <v>0</v>
      </c>
      <c r="AD119" s="3">
        <v>0</v>
      </c>
      <c r="AE119" s="3">
        <v>0</v>
      </c>
      <c r="AF119" s="3">
        <v>0</v>
      </c>
      <c r="AG119" s="3">
        <v>0.28611111111111109</v>
      </c>
      <c r="AH119" s="1" t="s">
        <v>117</v>
      </c>
      <c r="AI119" s="17">
        <v>4</v>
      </c>
      <c r="AJ119" s="1"/>
    </row>
    <row r="120" spans="1:36" x14ac:dyDescent="0.2">
      <c r="A120" s="1" t="s">
        <v>407</v>
      </c>
      <c r="B120" s="1" t="s">
        <v>529</v>
      </c>
      <c r="C120" s="1" t="s">
        <v>873</v>
      </c>
      <c r="D120" s="1" t="s">
        <v>1046</v>
      </c>
      <c r="E120" s="3">
        <v>81.288888888888891</v>
      </c>
      <c r="F120" s="3">
        <v>5.1555555555555559</v>
      </c>
      <c r="G120" s="3">
        <v>0</v>
      </c>
      <c r="H120" s="3">
        <v>0.5444444444444444</v>
      </c>
      <c r="I120" s="3">
        <v>0</v>
      </c>
      <c r="J120" s="3">
        <v>0</v>
      </c>
      <c r="K120" s="3">
        <v>0</v>
      </c>
      <c r="L120" s="3">
        <v>9.7502222222222219</v>
      </c>
      <c r="M120" s="3">
        <v>5.0452222222222218</v>
      </c>
      <c r="N120" s="3">
        <v>0</v>
      </c>
      <c r="O120" s="3">
        <f>SUM(Table2[[#This Row],[Qualified Social Work Staff Hours]:[Other Social Work Staff Hours]])/Table2[[#This Row],[MDS Census]]</f>
        <v>6.2065336249316559E-2</v>
      </c>
      <c r="P120" s="3">
        <v>0</v>
      </c>
      <c r="Q120" s="3">
        <v>5.3935555555555554</v>
      </c>
      <c r="R120" s="3">
        <f>SUM(Table2[[#This Row],[Qualified Activities Professional Hours]:[Other Activities Professional Hours]])/Table2[[#This Row],[MDS Census]]</f>
        <v>6.6350464734827766E-2</v>
      </c>
      <c r="S120" s="3">
        <v>4.8485555555555546</v>
      </c>
      <c r="T120" s="3">
        <v>10.288555555555558</v>
      </c>
      <c r="U120" s="3">
        <v>0</v>
      </c>
      <c r="V120" s="3">
        <f>SUM(Table2[[#This Row],[Occupational Therapist Hours]:[OT Aide Hours]])/Table2[[#This Row],[MDS Census]]</f>
        <v>0.18621377802077638</v>
      </c>
      <c r="W120" s="3">
        <v>5.0986666666666665</v>
      </c>
      <c r="X120" s="3">
        <v>10.525222222222224</v>
      </c>
      <c r="Y120" s="3">
        <v>0</v>
      </c>
      <c r="Z120" s="3">
        <f>SUM(Table2[[#This Row],[Physical Therapist (PT) Hours]:[PT Aide Hours]])/Table2[[#This Row],[MDS Census]]</f>
        <v>0.19220202296336797</v>
      </c>
      <c r="AA120" s="3">
        <v>0</v>
      </c>
      <c r="AB120" s="3">
        <v>4.8203333333333331</v>
      </c>
      <c r="AC120" s="3">
        <v>0</v>
      </c>
      <c r="AD120" s="3">
        <v>0</v>
      </c>
      <c r="AE120" s="3">
        <v>0</v>
      </c>
      <c r="AF120" s="3">
        <v>0</v>
      </c>
      <c r="AG120" s="3">
        <v>0</v>
      </c>
      <c r="AH120" s="1" t="s">
        <v>118</v>
      </c>
      <c r="AI120" s="17">
        <v>4</v>
      </c>
      <c r="AJ120" s="1"/>
    </row>
    <row r="121" spans="1:36" x14ac:dyDescent="0.2">
      <c r="A121" s="1" t="s">
        <v>407</v>
      </c>
      <c r="B121" s="1" t="s">
        <v>530</v>
      </c>
      <c r="C121" s="1" t="s">
        <v>880</v>
      </c>
      <c r="D121" s="1" t="s">
        <v>1047</v>
      </c>
      <c r="E121" s="3">
        <v>76.844444444444449</v>
      </c>
      <c r="F121" s="3">
        <v>5.2955555555555556</v>
      </c>
      <c r="G121" s="3">
        <v>1.1111111111111112E-2</v>
      </c>
      <c r="H121" s="3">
        <v>0.55555555555555558</v>
      </c>
      <c r="I121" s="3">
        <v>0</v>
      </c>
      <c r="J121" s="3">
        <v>0</v>
      </c>
      <c r="K121" s="3">
        <v>0</v>
      </c>
      <c r="L121" s="3">
        <v>4.3512222222222219</v>
      </c>
      <c r="M121" s="3">
        <v>0</v>
      </c>
      <c r="N121" s="3">
        <v>4.325555555555554</v>
      </c>
      <c r="O121" s="3">
        <f>SUM(Table2[[#This Row],[Qualified Social Work Staff Hours]:[Other Social Work Staff Hours]])/Table2[[#This Row],[MDS Census]]</f>
        <v>5.6289762868710215E-2</v>
      </c>
      <c r="P121" s="3">
        <v>5.18</v>
      </c>
      <c r="Q121" s="3">
        <v>0</v>
      </c>
      <c r="R121" s="3">
        <f>SUM(Table2[[#This Row],[Qualified Activities Professional Hours]:[Other Activities Professional Hours]])/Table2[[#This Row],[MDS Census]]</f>
        <v>6.7408906882591088E-2</v>
      </c>
      <c r="S121" s="3">
        <v>4.8915555555555557</v>
      </c>
      <c r="T121" s="3">
        <v>2.3693333333333331</v>
      </c>
      <c r="U121" s="3">
        <v>0</v>
      </c>
      <c r="V121" s="3">
        <f>SUM(Table2[[#This Row],[Occupational Therapist Hours]:[OT Aide Hours]])/Table2[[#This Row],[MDS Census]]</f>
        <v>9.4488143435511859E-2</v>
      </c>
      <c r="W121" s="3">
        <v>9.6181111111111122</v>
      </c>
      <c r="X121" s="3">
        <v>5.424888888888888</v>
      </c>
      <c r="Y121" s="3">
        <v>0</v>
      </c>
      <c r="Z121" s="3">
        <f>SUM(Table2[[#This Row],[Physical Therapist (PT) Hours]:[PT Aide Hours]])/Table2[[#This Row],[MDS Census]]</f>
        <v>0.19575910931174087</v>
      </c>
      <c r="AA121" s="3">
        <v>0</v>
      </c>
      <c r="AB121" s="3">
        <v>0</v>
      </c>
      <c r="AC121" s="3">
        <v>0</v>
      </c>
      <c r="AD121" s="3">
        <v>0</v>
      </c>
      <c r="AE121" s="3">
        <v>0</v>
      </c>
      <c r="AF121" s="3">
        <v>0</v>
      </c>
      <c r="AG121" s="3">
        <v>0</v>
      </c>
      <c r="AH121" s="1" t="s">
        <v>119</v>
      </c>
      <c r="AI121" s="17">
        <v>4</v>
      </c>
      <c r="AJ121" s="1"/>
    </row>
    <row r="122" spans="1:36" x14ac:dyDescent="0.2">
      <c r="A122" s="1" t="s">
        <v>407</v>
      </c>
      <c r="B122" s="1" t="s">
        <v>531</v>
      </c>
      <c r="C122" s="1" t="s">
        <v>935</v>
      </c>
      <c r="D122" s="1" t="s">
        <v>1079</v>
      </c>
      <c r="E122" s="3">
        <v>65.7</v>
      </c>
      <c r="F122" s="3">
        <v>36.71288888888887</v>
      </c>
      <c r="G122" s="3">
        <v>0.31666666666666665</v>
      </c>
      <c r="H122" s="3">
        <v>0.37866666666666665</v>
      </c>
      <c r="I122" s="3">
        <v>1.2277777777777779</v>
      </c>
      <c r="J122" s="3">
        <v>0</v>
      </c>
      <c r="K122" s="3">
        <v>0</v>
      </c>
      <c r="L122" s="3">
        <v>1.7477777777777779</v>
      </c>
      <c r="M122" s="3">
        <v>0</v>
      </c>
      <c r="N122" s="3">
        <v>4.7783333333333333</v>
      </c>
      <c r="O122" s="3">
        <f>SUM(Table2[[#This Row],[Qualified Social Work Staff Hours]:[Other Social Work Staff Hours]])/Table2[[#This Row],[MDS Census]]</f>
        <v>7.2729578893962449E-2</v>
      </c>
      <c r="P122" s="3">
        <v>4.9738888888888884</v>
      </c>
      <c r="Q122" s="3">
        <v>8.6768888888888878</v>
      </c>
      <c r="R122" s="3">
        <f>SUM(Table2[[#This Row],[Qualified Activities Professional Hours]:[Other Activities Professional Hours]])/Table2[[#This Row],[MDS Census]]</f>
        <v>0.20777439539996614</v>
      </c>
      <c r="S122" s="3">
        <v>4.0118888888888895</v>
      </c>
      <c r="T122" s="3">
        <v>4.3597777777777784</v>
      </c>
      <c r="U122" s="3">
        <v>0</v>
      </c>
      <c r="V122" s="3">
        <f>SUM(Table2[[#This Row],[Occupational Therapist Hours]:[OT Aide Hours]])/Table2[[#This Row],[MDS Census]]</f>
        <v>0.12742262810755964</v>
      </c>
      <c r="W122" s="3">
        <v>7.8711111111111132</v>
      </c>
      <c r="X122" s="3">
        <v>9.3680000000000003</v>
      </c>
      <c r="Y122" s="3">
        <v>0</v>
      </c>
      <c r="Z122" s="3">
        <f>SUM(Table2[[#This Row],[Physical Therapist (PT) Hours]:[PT Aide Hours]])/Table2[[#This Row],[MDS Census]]</f>
        <v>0.26239134111280232</v>
      </c>
      <c r="AA122" s="3">
        <v>0</v>
      </c>
      <c r="AB122" s="3">
        <v>0</v>
      </c>
      <c r="AC122" s="3">
        <v>0</v>
      </c>
      <c r="AD122" s="3">
        <v>0</v>
      </c>
      <c r="AE122" s="3">
        <v>0</v>
      </c>
      <c r="AF122" s="3">
        <v>0</v>
      </c>
      <c r="AG122" s="3">
        <v>0.16666666666666666</v>
      </c>
      <c r="AH122" s="1" t="s">
        <v>120</v>
      </c>
      <c r="AI122" s="17">
        <v>4</v>
      </c>
      <c r="AJ122" s="1"/>
    </row>
    <row r="123" spans="1:36" x14ac:dyDescent="0.2">
      <c r="A123" s="1" t="s">
        <v>407</v>
      </c>
      <c r="B123" s="1" t="s">
        <v>410</v>
      </c>
      <c r="C123" s="1" t="s">
        <v>889</v>
      </c>
      <c r="D123" s="1" t="s">
        <v>1048</v>
      </c>
      <c r="E123" s="3">
        <v>91.844444444444449</v>
      </c>
      <c r="F123" s="3">
        <v>5.95</v>
      </c>
      <c r="G123" s="3">
        <v>0.18333333333333332</v>
      </c>
      <c r="H123" s="3">
        <v>1.0777777777777777</v>
      </c>
      <c r="I123" s="3">
        <v>3.0144444444444445</v>
      </c>
      <c r="J123" s="3">
        <v>0</v>
      </c>
      <c r="K123" s="3">
        <v>0</v>
      </c>
      <c r="L123" s="3">
        <v>8.3107777777777816</v>
      </c>
      <c r="M123" s="3">
        <v>5.7444444444444445</v>
      </c>
      <c r="N123" s="3">
        <v>0</v>
      </c>
      <c r="O123" s="3">
        <f>SUM(Table2[[#This Row],[Qualified Social Work Staff Hours]:[Other Social Work Staff Hours]])/Table2[[#This Row],[MDS Census]]</f>
        <v>6.2545366561819499E-2</v>
      </c>
      <c r="P123" s="3">
        <v>5.3123333333333331</v>
      </c>
      <c r="Q123" s="3">
        <v>7.4505555555555567</v>
      </c>
      <c r="R123" s="3">
        <f>SUM(Table2[[#This Row],[Qualified Activities Professional Hours]:[Other Activities Professional Hours]])/Table2[[#This Row],[MDS Census]]</f>
        <v>0.13896201306556979</v>
      </c>
      <c r="S123" s="3">
        <v>8.867222222222221</v>
      </c>
      <c r="T123" s="3">
        <v>22.60488888888889</v>
      </c>
      <c r="U123" s="3">
        <v>0</v>
      </c>
      <c r="V123" s="3">
        <f>SUM(Table2[[#This Row],[Occupational Therapist Hours]:[OT Aide Hours]])/Table2[[#This Row],[MDS Census]]</f>
        <v>0.3426675538349867</v>
      </c>
      <c r="W123" s="3">
        <v>8.0912222222222212</v>
      </c>
      <c r="X123" s="3">
        <v>21.644444444444442</v>
      </c>
      <c r="Y123" s="3">
        <v>0</v>
      </c>
      <c r="Z123" s="3">
        <f>SUM(Table2[[#This Row],[Physical Therapist (PT) Hours]:[PT Aide Hours]])/Table2[[#This Row],[MDS Census]]</f>
        <v>0.32376119041858209</v>
      </c>
      <c r="AA123" s="3">
        <v>0</v>
      </c>
      <c r="AB123" s="3">
        <v>0</v>
      </c>
      <c r="AC123" s="3">
        <v>0</v>
      </c>
      <c r="AD123" s="3">
        <v>0</v>
      </c>
      <c r="AE123" s="3">
        <v>0</v>
      </c>
      <c r="AF123" s="3">
        <v>0</v>
      </c>
      <c r="AG123" s="3">
        <v>0</v>
      </c>
      <c r="AH123" s="1" t="s">
        <v>121</v>
      </c>
      <c r="AI123" s="17">
        <v>4</v>
      </c>
      <c r="AJ123" s="1"/>
    </row>
    <row r="124" spans="1:36" x14ac:dyDescent="0.2">
      <c r="A124" s="1" t="s">
        <v>407</v>
      </c>
      <c r="B124" s="1" t="s">
        <v>532</v>
      </c>
      <c r="C124" s="1" t="s">
        <v>914</v>
      </c>
      <c r="D124" s="1" t="s">
        <v>1030</v>
      </c>
      <c r="E124" s="3">
        <v>105.56666666666666</v>
      </c>
      <c r="F124" s="3">
        <v>4.9777777777777779</v>
      </c>
      <c r="G124" s="3">
        <v>0</v>
      </c>
      <c r="H124" s="3">
        <v>0.87777777777777777</v>
      </c>
      <c r="I124" s="3">
        <v>0</v>
      </c>
      <c r="J124" s="3">
        <v>0</v>
      </c>
      <c r="K124" s="3">
        <v>0</v>
      </c>
      <c r="L124" s="3">
        <v>9.3670000000000009</v>
      </c>
      <c r="M124" s="3">
        <v>5.9481111111111105</v>
      </c>
      <c r="N124" s="3">
        <v>0</v>
      </c>
      <c r="O124" s="3">
        <f>SUM(Table2[[#This Row],[Qualified Social Work Staff Hours]:[Other Social Work Staff Hours]])/Table2[[#This Row],[MDS Census]]</f>
        <v>5.6344595305757285E-2</v>
      </c>
      <c r="P124" s="3">
        <v>5.375</v>
      </c>
      <c r="Q124" s="3">
        <v>8.552999999999999</v>
      </c>
      <c r="R124" s="3">
        <f>SUM(Table2[[#This Row],[Qualified Activities Professional Hours]:[Other Activities Professional Hours]])/Table2[[#This Row],[MDS Census]]</f>
        <v>0.13193558572781813</v>
      </c>
      <c r="S124" s="3">
        <v>5.3741111111111115</v>
      </c>
      <c r="T124" s="3">
        <v>4.8368888888888879</v>
      </c>
      <c r="U124" s="3">
        <v>0</v>
      </c>
      <c r="V124" s="3">
        <f>SUM(Table2[[#This Row],[Occupational Therapist Hours]:[OT Aide Hours]])/Table2[[#This Row],[MDS Census]]</f>
        <v>9.6725607830754651E-2</v>
      </c>
      <c r="W124" s="3">
        <v>5.1560000000000006</v>
      </c>
      <c r="X124" s="3">
        <v>6.8624444444444475</v>
      </c>
      <c r="Y124" s="3">
        <v>4.879666666666667</v>
      </c>
      <c r="Z124" s="3">
        <f>SUM(Table2[[#This Row],[Physical Therapist (PT) Hours]:[PT Aide Hours]])/Table2[[#This Row],[MDS Census]]</f>
        <v>0.16007051889274815</v>
      </c>
      <c r="AA124" s="3">
        <v>0</v>
      </c>
      <c r="AB124" s="3">
        <v>0</v>
      </c>
      <c r="AC124" s="3">
        <v>0</v>
      </c>
      <c r="AD124" s="3">
        <v>1.1583333333333334</v>
      </c>
      <c r="AE124" s="3">
        <v>0</v>
      </c>
      <c r="AF124" s="3">
        <v>0</v>
      </c>
      <c r="AG124" s="3">
        <v>0.58333333333333337</v>
      </c>
      <c r="AH124" s="1" t="s">
        <v>122</v>
      </c>
      <c r="AI124" s="17">
        <v>4</v>
      </c>
      <c r="AJ124" s="1"/>
    </row>
    <row r="125" spans="1:36" x14ac:dyDescent="0.2">
      <c r="A125" s="1" t="s">
        <v>407</v>
      </c>
      <c r="B125" s="1" t="s">
        <v>533</v>
      </c>
      <c r="C125" s="1" t="s">
        <v>869</v>
      </c>
      <c r="D125" s="1" t="s">
        <v>1013</v>
      </c>
      <c r="E125" s="3">
        <v>83.433333333333337</v>
      </c>
      <c r="F125" s="3">
        <v>5.85</v>
      </c>
      <c r="G125" s="3">
        <v>1.3638888888888889</v>
      </c>
      <c r="H125" s="3">
        <v>0.66666666666666663</v>
      </c>
      <c r="I125" s="3">
        <v>0.48888888888888887</v>
      </c>
      <c r="J125" s="3">
        <v>0</v>
      </c>
      <c r="K125" s="3">
        <v>0</v>
      </c>
      <c r="L125" s="3">
        <v>10.125111111111112</v>
      </c>
      <c r="M125" s="3">
        <v>4.3277777777777775</v>
      </c>
      <c r="N125" s="3">
        <v>0</v>
      </c>
      <c r="O125" s="3">
        <f>SUM(Table2[[#This Row],[Qualified Social Work Staff Hours]:[Other Social Work Staff Hours]])/Table2[[#This Row],[MDS Census]]</f>
        <v>5.1871088027700088E-2</v>
      </c>
      <c r="P125" s="3">
        <v>4.4357777777777789</v>
      </c>
      <c r="Q125" s="3">
        <v>5.6521111111111111</v>
      </c>
      <c r="R125" s="3">
        <f>SUM(Table2[[#This Row],[Qualified Activities Professional Hours]:[Other Activities Professional Hours]])/Table2[[#This Row],[MDS Census]]</f>
        <v>0.12090957517645494</v>
      </c>
      <c r="S125" s="3">
        <v>5.8856666666666682</v>
      </c>
      <c r="T125" s="3">
        <v>18.693888888888896</v>
      </c>
      <c r="U125" s="3">
        <v>0</v>
      </c>
      <c r="V125" s="3">
        <f>SUM(Table2[[#This Row],[Occupational Therapist Hours]:[OT Aide Hours]])/Table2[[#This Row],[MDS Census]]</f>
        <v>0.29460114529231601</v>
      </c>
      <c r="W125" s="3">
        <v>5.588222222222222</v>
      </c>
      <c r="X125" s="3">
        <v>23.263444444444449</v>
      </c>
      <c r="Y125" s="3">
        <v>4.6758888888888883</v>
      </c>
      <c r="Z125" s="3">
        <f>SUM(Table2[[#This Row],[Physical Therapist (PT) Hours]:[PT Aide Hours]])/Table2[[#This Row],[MDS Census]]</f>
        <v>0.40184844852843254</v>
      </c>
      <c r="AA125" s="3">
        <v>0</v>
      </c>
      <c r="AB125" s="3">
        <v>0</v>
      </c>
      <c r="AC125" s="3">
        <v>0</v>
      </c>
      <c r="AD125" s="3">
        <v>0</v>
      </c>
      <c r="AE125" s="3">
        <v>0</v>
      </c>
      <c r="AF125" s="3">
        <v>0.26666666666666666</v>
      </c>
      <c r="AG125" s="3">
        <v>0</v>
      </c>
      <c r="AH125" s="1" t="s">
        <v>123</v>
      </c>
      <c r="AI125" s="17">
        <v>4</v>
      </c>
      <c r="AJ125" s="1"/>
    </row>
    <row r="126" spans="1:36" x14ac:dyDescent="0.2">
      <c r="A126" s="1" t="s">
        <v>407</v>
      </c>
      <c r="B126" s="1" t="s">
        <v>534</v>
      </c>
      <c r="C126" s="1" t="s">
        <v>936</v>
      </c>
      <c r="D126" s="1" t="s">
        <v>1077</v>
      </c>
      <c r="E126" s="3">
        <v>66.488888888888894</v>
      </c>
      <c r="F126" s="3">
        <v>5.0477777777777781</v>
      </c>
      <c r="G126" s="3">
        <v>0.28722222222222232</v>
      </c>
      <c r="H126" s="3">
        <v>1.3722222222222222</v>
      </c>
      <c r="I126" s="3">
        <v>0</v>
      </c>
      <c r="J126" s="3">
        <v>0</v>
      </c>
      <c r="K126" s="3">
        <v>0</v>
      </c>
      <c r="L126" s="3">
        <v>3.1394444444444454</v>
      </c>
      <c r="M126" s="3">
        <v>0</v>
      </c>
      <c r="N126" s="3">
        <v>5.1811111111111119</v>
      </c>
      <c r="O126" s="3">
        <f>SUM(Table2[[#This Row],[Qualified Social Work Staff Hours]:[Other Social Work Staff Hours]])/Table2[[#This Row],[MDS Census]]</f>
        <v>7.7924465240641713E-2</v>
      </c>
      <c r="P126" s="3">
        <v>5.4511111111111106</v>
      </c>
      <c r="Q126" s="3">
        <v>0</v>
      </c>
      <c r="R126" s="3">
        <f>SUM(Table2[[#This Row],[Qualified Activities Professional Hours]:[Other Activities Professional Hours]])/Table2[[#This Row],[MDS Census]]</f>
        <v>8.1985294117647045E-2</v>
      </c>
      <c r="S126" s="3">
        <v>5.1725555555555554</v>
      </c>
      <c r="T126" s="3">
        <v>12.274555555555557</v>
      </c>
      <c r="U126" s="3">
        <v>0</v>
      </c>
      <c r="V126" s="3">
        <f>SUM(Table2[[#This Row],[Occupational Therapist Hours]:[OT Aide Hours]])/Table2[[#This Row],[MDS Census]]</f>
        <v>0.26240641711229945</v>
      </c>
      <c r="W126" s="3">
        <v>3.2837777777777779</v>
      </c>
      <c r="X126" s="3">
        <v>8.6682222222222212</v>
      </c>
      <c r="Y126" s="3">
        <v>0</v>
      </c>
      <c r="Z126" s="3">
        <f>SUM(Table2[[#This Row],[Physical Therapist (PT) Hours]:[PT Aide Hours]])/Table2[[#This Row],[MDS Census]]</f>
        <v>0.17975935828877002</v>
      </c>
      <c r="AA126" s="3">
        <v>0</v>
      </c>
      <c r="AB126" s="3">
        <v>0</v>
      </c>
      <c r="AC126" s="3">
        <v>0</v>
      </c>
      <c r="AD126" s="3">
        <v>0</v>
      </c>
      <c r="AE126" s="3">
        <v>0</v>
      </c>
      <c r="AF126" s="3">
        <v>0</v>
      </c>
      <c r="AG126" s="3">
        <v>0</v>
      </c>
      <c r="AH126" s="1" t="s">
        <v>124</v>
      </c>
      <c r="AI126" s="17">
        <v>4</v>
      </c>
      <c r="AJ126" s="1"/>
    </row>
    <row r="127" spans="1:36" x14ac:dyDescent="0.2">
      <c r="A127" s="1" t="s">
        <v>407</v>
      </c>
      <c r="B127" s="1" t="s">
        <v>535</v>
      </c>
      <c r="C127" s="1" t="s">
        <v>937</v>
      </c>
      <c r="D127" s="1" t="s">
        <v>1080</v>
      </c>
      <c r="E127" s="3">
        <v>61.011111111111113</v>
      </c>
      <c r="F127" s="3">
        <v>5.5111111111111111</v>
      </c>
      <c r="G127" s="3">
        <v>0</v>
      </c>
      <c r="H127" s="3">
        <v>0</v>
      </c>
      <c r="I127" s="3">
        <v>0</v>
      </c>
      <c r="J127" s="3">
        <v>0</v>
      </c>
      <c r="K127" s="3">
        <v>0</v>
      </c>
      <c r="L127" s="3">
        <v>4.5643333333333311</v>
      </c>
      <c r="M127" s="3">
        <v>2.5457777777777779</v>
      </c>
      <c r="N127" s="3">
        <v>0</v>
      </c>
      <c r="O127" s="3">
        <f>SUM(Table2[[#This Row],[Qualified Social Work Staff Hours]:[Other Social Work Staff Hours]])/Table2[[#This Row],[MDS Census]]</f>
        <v>4.1726461482425786E-2</v>
      </c>
      <c r="P127" s="3">
        <v>2.0577777777777779</v>
      </c>
      <c r="Q127" s="3">
        <v>0</v>
      </c>
      <c r="R127" s="3">
        <f>SUM(Table2[[#This Row],[Qualified Activities Professional Hours]:[Other Activities Professional Hours]])/Table2[[#This Row],[MDS Census]]</f>
        <v>3.3727918411946826E-2</v>
      </c>
      <c r="S127" s="3">
        <v>2.2515555555555555</v>
      </c>
      <c r="T127" s="3">
        <v>8.7112222222222222</v>
      </c>
      <c r="U127" s="3">
        <v>0</v>
      </c>
      <c r="V127" s="3">
        <f>SUM(Table2[[#This Row],[Occupational Therapist Hours]:[OT Aide Hours]])/Table2[[#This Row],[MDS Census]]</f>
        <v>0.17968493899107629</v>
      </c>
      <c r="W127" s="3">
        <v>3.4325555555555565</v>
      </c>
      <c r="X127" s="3">
        <v>10.683444444444444</v>
      </c>
      <c r="Y127" s="3">
        <v>0</v>
      </c>
      <c r="Z127" s="3">
        <f>SUM(Table2[[#This Row],[Physical Therapist (PT) Hours]:[PT Aide Hours]])/Table2[[#This Row],[MDS Census]]</f>
        <v>0.23136769258787104</v>
      </c>
      <c r="AA127" s="3">
        <v>0</v>
      </c>
      <c r="AB127" s="3">
        <v>0</v>
      </c>
      <c r="AC127" s="3">
        <v>0</v>
      </c>
      <c r="AD127" s="3">
        <v>0</v>
      </c>
      <c r="AE127" s="3">
        <v>0</v>
      </c>
      <c r="AF127" s="3">
        <v>0</v>
      </c>
      <c r="AG127" s="3">
        <v>0</v>
      </c>
      <c r="AH127" s="1" t="s">
        <v>125</v>
      </c>
      <c r="AI127" s="17">
        <v>4</v>
      </c>
      <c r="AJ127" s="1"/>
    </row>
    <row r="128" spans="1:36" x14ac:dyDescent="0.2">
      <c r="A128" s="1" t="s">
        <v>407</v>
      </c>
      <c r="B128" s="1" t="s">
        <v>536</v>
      </c>
      <c r="C128" s="1" t="s">
        <v>887</v>
      </c>
      <c r="D128" s="1" t="s">
        <v>1033</v>
      </c>
      <c r="E128" s="3">
        <v>31.533333333333335</v>
      </c>
      <c r="F128" s="3">
        <v>5.6888888888888891</v>
      </c>
      <c r="G128" s="3">
        <v>2.2222222222222223</v>
      </c>
      <c r="H128" s="3">
        <v>0.5444444444444444</v>
      </c>
      <c r="I128" s="3">
        <v>0.18333333333333332</v>
      </c>
      <c r="J128" s="3">
        <v>0</v>
      </c>
      <c r="K128" s="3">
        <v>0</v>
      </c>
      <c r="L128" s="3">
        <v>7.2680000000000016</v>
      </c>
      <c r="M128" s="3">
        <v>6.1333333333333337</v>
      </c>
      <c r="N128" s="3">
        <v>0</v>
      </c>
      <c r="O128" s="3">
        <f>SUM(Table2[[#This Row],[Qualified Social Work Staff Hours]:[Other Social Work Staff Hours]])/Table2[[#This Row],[MDS Census]]</f>
        <v>0.1945031712473573</v>
      </c>
      <c r="P128" s="3">
        <v>5.9444444444444446</v>
      </c>
      <c r="Q128" s="3">
        <v>15.807222222222219</v>
      </c>
      <c r="R128" s="3">
        <f>SUM(Table2[[#This Row],[Qualified Activities Professional Hours]:[Other Activities Professional Hours]])/Table2[[#This Row],[MDS Census]]</f>
        <v>0.68979915433403793</v>
      </c>
      <c r="S128" s="3">
        <v>9.4645555555555525</v>
      </c>
      <c r="T128" s="3">
        <v>4.0534444444444455</v>
      </c>
      <c r="U128" s="3">
        <v>0</v>
      </c>
      <c r="V128" s="3">
        <f>SUM(Table2[[#This Row],[Occupational Therapist Hours]:[OT Aide Hours]])/Table2[[#This Row],[MDS Census]]</f>
        <v>0.42868921775898511</v>
      </c>
      <c r="W128" s="3">
        <v>5.2347777777777784</v>
      </c>
      <c r="X128" s="3">
        <v>5.1672222222222226</v>
      </c>
      <c r="Y128" s="3">
        <v>3.3905555555555571</v>
      </c>
      <c r="Z128" s="3">
        <f>SUM(Table2[[#This Row],[Physical Therapist (PT) Hours]:[PT Aide Hours]])/Table2[[#This Row],[MDS Census]]</f>
        <v>0.43739605355884437</v>
      </c>
      <c r="AA128" s="3">
        <v>0</v>
      </c>
      <c r="AB128" s="3">
        <v>0</v>
      </c>
      <c r="AC128" s="3">
        <v>0</v>
      </c>
      <c r="AD128" s="3">
        <v>0</v>
      </c>
      <c r="AE128" s="3">
        <v>0</v>
      </c>
      <c r="AF128" s="3">
        <v>0</v>
      </c>
      <c r="AG128" s="3">
        <v>0</v>
      </c>
      <c r="AH128" s="1" t="s">
        <v>126</v>
      </c>
      <c r="AI128" s="17">
        <v>4</v>
      </c>
      <c r="AJ128" s="1"/>
    </row>
    <row r="129" spans="1:36" x14ac:dyDescent="0.2">
      <c r="A129" s="1" t="s">
        <v>407</v>
      </c>
      <c r="B129" s="1" t="s">
        <v>537</v>
      </c>
      <c r="C129" s="1" t="s">
        <v>862</v>
      </c>
      <c r="D129" s="1" t="s">
        <v>1081</v>
      </c>
      <c r="E129" s="3">
        <v>64.266666666666666</v>
      </c>
      <c r="F129" s="3">
        <v>5.8888888888888893</v>
      </c>
      <c r="G129" s="3">
        <v>0.68744444444444441</v>
      </c>
      <c r="H129" s="3">
        <v>0.53888888888888886</v>
      </c>
      <c r="I129" s="3">
        <v>0</v>
      </c>
      <c r="J129" s="3">
        <v>0.19444444444444445</v>
      </c>
      <c r="K129" s="3">
        <v>0.36055555555555557</v>
      </c>
      <c r="L129" s="3">
        <v>0</v>
      </c>
      <c r="M129" s="3">
        <v>0</v>
      </c>
      <c r="N129" s="3">
        <v>0</v>
      </c>
      <c r="O129" s="3">
        <f>SUM(Table2[[#This Row],[Qualified Social Work Staff Hours]:[Other Social Work Staff Hours]])/Table2[[#This Row],[MDS Census]]</f>
        <v>0</v>
      </c>
      <c r="P129" s="3">
        <v>5.9533333333333314</v>
      </c>
      <c r="Q129" s="3">
        <v>5.5666666666666673</v>
      </c>
      <c r="R129" s="3">
        <f>SUM(Table2[[#This Row],[Qualified Activities Professional Hours]:[Other Activities Professional Hours]])/Table2[[#This Row],[MDS Census]]</f>
        <v>0.17925311203319502</v>
      </c>
      <c r="S129" s="3">
        <v>0</v>
      </c>
      <c r="T129" s="3">
        <v>0</v>
      </c>
      <c r="U129" s="3">
        <v>0</v>
      </c>
      <c r="V129" s="3">
        <f>SUM(Table2[[#This Row],[Occupational Therapist Hours]:[OT Aide Hours]])/Table2[[#This Row],[MDS Census]]</f>
        <v>0</v>
      </c>
      <c r="W129" s="3">
        <v>0</v>
      </c>
      <c r="X129" s="3">
        <v>0</v>
      </c>
      <c r="Y129" s="3">
        <v>0</v>
      </c>
      <c r="Z129" s="3">
        <f>SUM(Table2[[#This Row],[Physical Therapist (PT) Hours]:[PT Aide Hours]])/Table2[[#This Row],[MDS Census]]</f>
        <v>0</v>
      </c>
      <c r="AA129" s="3">
        <v>0</v>
      </c>
      <c r="AB129" s="3">
        <v>0</v>
      </c>
      <c r="AC129" s="3">
        <v>0</v>
      </c>
      <c r="AD129" s="3">
        <v>0</v>
      </c>
      <c r="AE129" s="3">
        <v>0</v>
      </c>
      <c r="AF129" s="3">
        <v>0</v>
      </c>
      <c r="AG129" s="3">
        <v>0</v>
      </c>
      <c r="AH129" s="1" t="s">
        <v>127</v>
      </c>
      <c r="AI129" s="17">
        <v>4</v>
      </c>
      <c r="AJ129" s="1"/>
    </row>
    <row r="130" spans="1:36" x14ac:dyDescent="0.2">
      <c r="A130" s="1" t="s">
        <v>407</v>
      </c>
      <c r="B130" s="1" t="s">
        <v>538</v>
      </c>
      <c r="C130" s="1" t="s">
        <v>938</v>
      </c>
      <c r="D130" s="1" t="s">
        <v>1082</v>
      </c>
      <c r="E130" s="3">
        <v>87.611111111111114</v>
      </c>
      <c r="F130" s="3">
        <v>6.4333333333333336</v>
      </c>
      <c r="G130" s="3">
        <v>0.6</v>
      </c>
      <c r="H130" s="3">
        <v>0.77777777777777779</v>
      </c>
      <c r="I130" s="3">
        <v>0.25</v>
      </c>
      <c r="J130" s="3">
        <v>0</v>
      </c>
      <c r="K130" s="3">
        <v>0</v>
      </c>
      <c r="L130" s="3">
        <v>5.2888888888888888</v>
      </c>
      <c r="M130" s="3">
        <v>2.3922222222222222</v>
      </c>
      <c r="N130" s="3">
        <v>0</v>
      </c>
      <c r="O130" s="3">
        <f>SUM(Table2[[#This Row],[Qualified Social Work Staff Hours]:[Other Social Work Staff Hours]])/Table2[[#This Row],[MDS Census]]</f>
        <v>2.7305009511731135E-2</v>
      </c>
      <c r="P130" s="3">
        <v>5.0430000000000001</v>
      </c>
      <c r="Q130" s="3">
        <v>9.0381111111111121</v>
      </c>
      <c r="R130" s="3">
        <f>SUM(Table2[[#This Row],[Qualified Activities Professional Hours]:[Other Activities Professional Hours]])/Table2[[#This Row],[MDS Census]]</f>
        <v>0.16072289156626507</v>
      </c>
      <c r="S130" s="3">
        <v>4.8563333333333354</v>
      </c>
      <c r="T130" s="3">
        <v>8.2232222222222244</v>
      </c>
      <c r="U130" s="3">
        <v>0</v>
      </c>
      <c r="V130" s="3">
        <f>SUM(Table2[[#This Row],[Occupational Therapist Hours]:[OT Aide Hours]])/Table2[[#This Row],[MDS Census]]</f>
        <v>0.14929105897273309</v>
      </c>
      <c r="W130" s="3">
        <v>4.3899999999999988</v>
      </c>
      <c r="X130" s="3">
        <v>10.083111111111114</v>
      </c>
      <c r="Y130" s="3">
        <v>1.4004444444444444</v>
      </c>
      <c r="Z130" s="3">
        <f>SUM(Table2[[#This Row],[Physical Therapist (PT) Hours]:[PT Aide Hours]])/Table2[[#This Row],[MDS Census]]</f>
        <v>0.18118199112238428</v>
      </c>
      <c r="AA130" s="3">
        <v>0</v>
      </c>
      <c r="AB130" s="3">
        <v>0</v>
      </c>
      <c r="AC130" s="3">
        <v>0</v>
      </c>
      <c r="AD130" s="3">
        <v>0</v>
      </c>
      <c r="AE130" s="3">
        <v>0</v>
      </c>
      <c r="AF130" s="3">
        <v>0</v>
      </c>
      <c r="AG130" s="3">
        <v>0</v>
      </c>
      <c r="AH130" s="1" t="s">
        <v>128</v>
      </c>
      <c r="AI130" s="17">
        <v>4</v>
      </c>
      <c r="AJ130" s="1"/>
    </row>
    <row r="131" spans="1:36" x14ac:dyDescent="0.2">
      <c r="A131" s="1" t="s">
        <v>407</v>
      </c>
      <c r="B131" s="1" t="s">
        <v>539</v>
      </c>
      <c r="C131" s="1" t="s">
        <v>939</v>
      </c>
      <c r="D131" s="1" t="s">
        <v>1035</v>
      </c>
      <c r="E131" s="3">
        <v>52.511111111111113</v>
      </c>
      <c r="F131" s="3">
        <v>5.6</v>
      </c>
      <c r="G131" s="3">
        <v>1.3888888888888888</v>
      </c>
      <c r="H131" s="3">
        <v>0.53333333333333333</v>
      </c>
      <c r="I131" s="3">
        <v>0.13333333333333333</v>
      </c>
      <c r="J131" s="3">
        <v>0</v>
      </c>
      <c r="K131" s="3">
        <v>0</v>
      </c>
      <c r="L131" s="3">
        <v>0.4104444444444445</v>
      </c>
      <c r="M131" s="3">
        <v>4.9388888888888891</v>
      </c>
      <c r="N131" s="3">
        <v>0</v>
      </c>
      <c r="O131" s="3">
        <f>SUM(Table2[[#This Row],[Qualified Social Work Staff Hours]:[Other Social Work Staff Hours]])/Table2[[#This Row],[MDS Census]]</f>
        <v>9.4054168429961921E-2</v>
      </c>
      <c r="P131" s="3">
        <v>1.9555555555555555</v>
      </c>
      <c r="Q131" s="3">
        <v>0</v>
      </c>
      <c r="R131" s="3">
        <f>SUM(Table2[[#This Row],[Qualified Activities Professional Hours]:[Other Activities Professional Hours]])/Table2[[#This Row],[MDS Census]]</f>
        <v>3.724079559881506E-2</v>
      </c>
      <c r="S131" s="3">
        <v>0.6521111111111112</v>
      </c>
      <c r="T131" s="3">
        <v>4.5942222222222222</v>
      </c>
      <c r="U131" s="3">
        <v>0</v>
      </c>
      <c r="V131" s="3">
        <f>SUM(Table2[[#This Row],[Occupational Therapist Hours]:[OT Aide Hours]])/Table2[[#This Row],[MDS Census]]</f>
        <v>9.9909013965298346E-2</v>
      </c>
      <c r="W131" s="3">
        <v>4.7294444444444448</v>
      </c>
      <c r="X131" s="3">
        <v>5.5111111111111111</v>
      </c>
      <c r="Y131" s="3">
        <v>0</v>
      </c>
      <c r="Z131" s="3">
        <f>SUM(Table2[[#This Row],[Physical Therapist (PT) Hours]:[PT Aide Hours]])/Table2[[#This Row],[MDS Census]]</f>
        <v>0.1950169276343631</v>
      </c>
      <c r="AA131" s="3">
        <v>0</v>
      </c>
      <c r="AB131" s="3">
        <v>0</v>
      </c>
      <c r="AC131" s="3">
        <v>0</v>
      </c>
      <c r="AD131" s="3">
        <v>63.102777777777774</v>
      </c>
      <c r="AE131" s="3">
        <v>0</v>
      </c>
      <c r="AF131" s="3">
        <v>0</v>
      </c>
      <c r="AG131" s="3">
        <v>0</v>
      </c>
      <c r="AH131" s="1" t="s">
        <v>129</v>
      </c>
      <c r="AI131" s="17">
        <v>4</v>
      </c>
      <c r="AJ131" s="1"/>
    </row>
    <row r="132" spans="1:36" x14ac:dyDescent="0.2">
      <c r="A132" s="1" t="s">
        <v>407</v>
      </c>
      <c r="B132" s="1" t="s">
        <v>540</v>
      </c>
      <c r="C132" s="1" t="s">
        <v>926</v>
      </c>
      <c r="D132" s="1" t="s">
        <v>1075</v>
      </c>
      <c r="E132" s="3">
        <v>118.21111111111111</v>
      </c>
      <c r="F132" s="3">
        <v>2.4888888888888889</v>
      </c>
      <c r="G132" s="3">
        <v>0</v>
      </c>
      <c r="H132" s="3">
        <v>0</v>
      </c>
      <c r="I132" s="3">
        <v>0</v>
      </c>
      <c r="J132" s="3">
        <v>0</v>
      </c>
      <c r="K132" s="3">
        <v>0</v>
      </c>
      <c r="L132" s="3">
        <v>8.1844444444444449</v>
      </c>
      <c r="M132" s="3">
        <v>3.3777777777777778</v>
      </c>
      <c r="N132" s="3">
        <v>6.6611111111111114</v>
      </c>
      <c r="O132" s="3">
        <f>SUM(Table2[[#This Row],[Qualified Social Work Staff Hours]:[Other Social Work Staff Hours]])/Table2[[#This Row],[MDS Census]]</f>
        <v>8.4923395055926318E-2</v>
      </c>
      <c r="P132" s="3">
        <v>5.9333333333333336</v>
      </c>
      <c r="Q132" s="3">
        <v>4.8694444444444445</v>
      </c>
      <c r="R132" s="3">
        <f>SUM(Table2[[#This Row],[Qualified Activities Professional Hours]:[Other Activities Professional Hours]])/Table2[[#This Row],[MDS Census]]</f>
        <v>9.1385468559075103E-2</v>
      </c>
      <c r="S132" s="3">
        <v>5.6392222222222221</v>
      </c>
      <c r="T132" s="3">
        <v>5.6606666666666667</v>
      </c>
      <c r="U132" s="3">
        <v>0</v>
      </c>
      <c r="V132" s="3">
        <f>SUM(Table2[[#This Row],[Occupational Therapist Hours]:[OT Aide Hours]])/Table2[[#This Row],[MDS Census]]</f>
        <v>9.5590751010433309E-2</v>
      </c>
      <c r="W132" s="3">
        <v>5.0388888888888879</v>
      </c>
      <c r="X132" s="3">
        <v>10.247222222222222</v>
      </c>
      <c r="Y132" s="3">
        <v>0.13666666666666669</v>
      </c>
      <c r="Z132" s="3">
        <f>SUM(Table2[[#This Row],[Physical Therapist (PT) Hours]:[PT Aide Hours]])/Table2[[#This Row],[MDS Census]]</f>
        <v>0.13046808910611898</v>
      </c>
      <c r="AA132" s="3">
        <v>0</v>
      </c>
      <c r="AB132" s="3">
        <v>0</v>
      </c>
      <c r="AC132" s="3">
        <v>0</v>
      </c>
      <c r="AD132" s="3">
        <v>0</v>
      </c>
      <c r="AE132" s="3">
        <v>0</v>
      </c>
      <c r="AF132" s="3">
        <v>0</v>
      </c>
      <c r="AG132" s="3">
        <v>0</v>
      </c>
      <c r="AH132" s="1" t="s">
        <v>130</v>
      </c>
      <c r="AI132" s="17">
        <v>4</v>
      </c>
      <c r="AJ132" s="1"/>
    </row>
    <row r="133" spans="1:36" x14ac:dyDescent="0.2">
      <c r="A133" s="1" t="s">
        <v>407</v>
      </c>
      <c r="B133" s="1" t="s">
        <v>541</v>
      </c>
      <c r="C133" s="1" t="s">
        <v>840</v>
      </c>
      <c r="D133" s="1" t="s">
        <v>1083</v>
      </c>
      <c r="E133" s="3">
        <v>90.355555555555554</v>
      </c>
      <c r="F133" s="3">
        <v>5.0222222222222221</v>
      </c>
      <c r="G133" s="3">
        <v>0.36666666666666664</v>
      </c>
      <c r="H133" s="3">
        <v>0.75555555555555554</v>
      </c>
      <c r="I133" s="3">
        <v>0.88888888888888884</v>
      </c>
      <c r="J133" s="3">
        <v>0</v>
      </c>
      <c r="K133" s="3">
        <v>0</v>
      </c>
      <c r="L133" s="3">
        <v>5.0417777777777779</v>
      </c>
      <c r="M133" s="3">
        <v>4.9861111111111107</v>
      </c>
      <c r="N133" s="3">
        <v>0</v>
      </c>
      <c r="O133" s="3">
        <f>SUM(Table2[[#This Row],[Qualified Social Work Staff Hours]:[Other Social Work Staff Hours]])/Table2[[#This Row],[MDS Census]]</f>
        <v>5.5183226758484992E-2</v>
      </c>
      <c r="P133" s="3">
        <v>5.2062222222222223</v>
      </c>
      <c r="Q133" s="3">
        <v>5.1333333333333337</v>
      </c>
      <c r="R133" s="3">
        <f>SUM(Table2[[#This Row],[Qualified Activities Professional Hours]:[Other Activities Professional Hours]])/Table2[[#This Row],[MDS Census]]</f>
        <v>0.11443187407771767</v>
      </c>
      <c r="S133" s="3">
        <v>2.5074444444444439</v>
      </c>
      <c r="T133" s="3">
        <v>13.067777777777779</v>
      </c>
      <c r="U133" s="3">
        <v>0</v>
      </c>
      <c r="V133" s="3">
        <f>SUM(Table2[[#This Row],[Occupational Therapist Hours]:[OT Aide Hours]])/Table2[[#This Row],[MDS Census]]</f>
        <v>0.17237702902115101</v>
      </c>
      <c r="W133" s="3">
        <v>4.5365555555555561</v>
      </c>
      <c r="X133" s="3">
        <v>9.2442222222222217</v>
      </c>
      <c r="Y133" s="3">
        <v>4.2536666666666667</v>
      </c>
      <c r="Z133" s="3">
        <f>SUM(Table2[[#This Row],[Physical Therapist (PT) Hours]:[PT Aide Hours]])/Table2[[#This Row],[MDS Census]]</f>
        <v>0.19959419576979834</v>
      </c>
      <c r="AA133" s="3">
        <v>0</v>
      </c>
      <c r="AB133" s="3">
        <v>0</v>
      </c>
      <c r="AC133" s="3">
        <v>0</v>
      </c>
      <c r="AD133" s="3">
        <v>0</v>
      </c>
      <c r="AE133" s="3">
        <v>0</v>
      </c>
      <c r="AF133" s="3">
        <v>0</v>
      </c>
      <c r="AG133" s="3">
        <v>0</v>
      </c>
      <c r="AH133" s="1" t="s">
        <v>131</v>
      </c>
      <c r="AI133" s="17">
        <v>4</v>
      </c>
      <c r="AJ133" s="1"/>
    </row>
    <row r="134" spans="1:36" x14ac:dyDescent="0.2">
      <c r="A134" s="1" t="s">
        <v>407</v>
      </c>
      <c r="B134" s="1" t="s">
        <v>542</v>
      </c>
      <c r="C134" s="1" t="s">
        <v>841</v>
      </c>
      <c r="D134" s="1" t="s">
        <v>1017</v>
      </c>
      <c r="E134" s="3">
        <v>51.011111111111113</v>
      </c>
      <c r="F134" s="3">
        <v>5.6477777777777769</v>
      </c>
      <c r="G134" s="3">
        <v>0</v>
      </c>
      <c r="H134" s="3">
        <v>0.30277777777777776</v>
      </c>
      <c r="I134" s="3">
        <v>0</v>
      </c>
      <c r="J134" s="3">
        <v>0</v>
      </c>
      <c r="K134" s="3">
        <v>0</v>
      </c>
      <c r="L134" s="3">
        <v>1.4855555555555555</v>
      </c>
      <c r="M134" s="3">
        <v>0</v>
      </c>
      <c r="N134" s="3">
        <v>6.3888888888888911</v>
      </c>
      <c r="O134" s="3">
        <f>SUM(Table2[[#This Row],[Qualified Social Work Staff Hours]:[Other Social Work Staff Hours]])/Table2[[#This Row],[MDS Census]]</f>
        <v>0.12524504465258118</v>
      </c>
      <c r="P134" s="3">
        <v>5.7522222222222217</v>
      </c>
      <c r="Q134" s="3">
        <v>0</v>
      </c>
      <c r="R134" s="3">
        <f>SUM(Table2[[#This Row],[Qualified Activities Professional Hours]:[Other Activities Professional Hours]])/Table2[[#This Row],[MDS Census]]</f>
        <v>0.11276410368111521</v>
      </c>
      <c r="S134" s="3">
        <v>8.6059999999999999</v>
      </c>
      <c r="T134" s="3">
        <v>4.488999999999999</v>
      </c>
      <c r="U134" s="3">
        <v>0</v>
      </c>
      <c r="V134" s="3">
        <f>SUM(Table2[[#This Row],[Occupational Therapist Hours]:[OT Aide Hours]])/Table2[[#This Row],[MDS Census]]</f>
        <v>0.25670877804399911</v>
      </c>
      <c r="W134" s="3">
        <v>4.0268888888888892</v>
      </c>
      <c r="X134" s="3">
        <v>8.2612222222222229</v>
      </c>
      <c r="Y134" s="3">
        <v>0</v>
      </c>
      <c r="Z134" s="3">
        <f>SUM(Table2[[#This Row],[Physical Therapist (PT) Hours]:[PT Aide Hours]])/Table2[[#This Row],[MDS Census]]</f>
        <v>0.24089087344805055</v>
      </c>
      <c r="AA134" s="3">
        <v>0</v>
      </c>
      <c r="AB134" s="3">
        <v>0</v>
      </c>
      <c r="AC134" s="3">
        <v>0</v>
      </c>
      <c r="AD134" s="3">
        <v>0</v>
      </c>
      <c r="AE134" s="3">
        <v>0</v>
      </c>
      <c r="AF134" s="3">
        <v>0</v>
      </c>
      <c r="AG134" s="3">
        <v>0</v>
      </c>
      <c r="AH134" s="1" t="s">
        <v>132</v>
      </c>
      <c r="AI134" s="17">
        <v>4</v>
      </c>
      <c r="AJ134" s="1"/>
    </row>
    <row r="135" spans="1:36" x14ac:dyDescent="0.2">
      <c r="A135" s="1" t="s">
        <v>407</v>
      </c>
      <c r="B135" s="1" t="s">
        <v>543</v>
      </c>
      <c r="C135" s="1" t="s">
        <v>823</v>
      </c>
      <c r="D135" s="1" t="s">
        <v>1055</v>
      </c>
      <c r="E135" s="3">
        <v>116.32222222222222</v>
      </c>
      <c r="F135" s="3">
        <v>10.072222222222223</v>
      </c>
      <c r="G135" s="3">
        <v>0</v>
      </c>
      <c r="H135" s="3">
        <v>1.4333333333333333</v>
      </c>
      <c r="I135" s="3">
        <v>0.74722222222222223</v>
      </c>
      <c r="J135" s="3">
        <v>0</v>
      </c>
      <c r="K135" s="3">
        <v>0</v>
      </c>
      <c r="L135" s="3">
        <v>3.0635555555555558</v>
      </c>
      <c r="M135" s="3">
        <v>10.212555555555557</v>
      </c>
      <c r="N135" s="3">
        <v>0</v>
      </c>
      <c r="O135" s="3">
        <f>SUM(Table2[[#This Row],[Qualified Social Work Staff Hours]:[Other Social Work Staff Hours]])/Table2[[#This Row],[MDS Census]]</f>
        <v>8.7795395930843456E-2</v>
      </c>
      <c r="P135" s="3">
        <v>18.561444444444444</v>
      </c>
      <c r="Q135" s="3">
        <v>10.087555555555552</v>
      </c>
      <c r="R135" s="3">
        <f>SUM(Table2[[#This Row],[Qualified Activities Professional Hours]:[Other Activities Professional Hours]])/Table2[[#This Row],[MDS Census]]</f>
        <v>0.24628999904479887</v>
      </c>
      <c r="S135" s="3">
        <v>4.1397777777777796</v>
      </c>
      <c r="T135" s="3">
        <v>9.0741111111111099</v>
      </c>
      <c r="U135" s="3">
        <v>0</v>
      </c>
      <c r="V135" s="3">
        <f>SUM(Table2[[#This Row],[Occupational Therapist Hours]:[OT Aide Hours]])/Table2[[#This Row],[MDS Census]]</f>
        <v>0.11359728722896169</v>
      </c>
      <c r="W135" s="3">
        <v>4.6239999999999997</v>
      </c>
      <c r="X135" s="3">
        <v>7.780111111111113</v>
      </c>
      <c r="Y135" s="3">
        <v>9.3424444444444443</v>
      </c>
      <c r="Z135" s="3">
        <f>SUM(Table2[[#This Row],[Physical Therapist (PT) Hours]:[PT Aide Hours]])/Table2[[#This Row],[MDS Census]]</f>
        <v>0.18695099818511801</v>
      </c>
      <c r="AA135" s="3">
        <v>0</v>
      </c>
      <c r="AB135" s="3">
        <v>0</v>
      </c>
      <c r="AC135" s="3">
        <v>0</v>
      </c>
      <c r="AD135" s="3">
        <v>1.425</v>
      </c>
      <c r="AE135" s="3">
        <v>0</v>
      </c>
      <c r="AF135" s="3">
        <v>0</v>
      </c>
      <c r="AG135" s="3">
        <v>0.5444444444444444</v>
      </c>
      <c r="AH135" s="1" t="s">
        <v>133</v>
      </c>
      <c r="AI135" s="17">
        <v>4</v>
      </c>
      <c r="AJ135" s="1"/>
    </row>
    <row r="136" spans="1:36" x14ac:dyDescent="0.2">
      <c r="A136" s="1" t="s">
        <v>407</v>
      </c>
      <c r="B136" s="1" t="s">
        <v>544</v>
      </c>
      <c r="C136" s="1" t="s">
        <v>831</v>
      </c>
      <c r="D136" s="1" t="s">
        <v>1084</v>
      </c>
      <c r="E136" s="3">
        <v>85.222222222222229</v>
      </c>
      <c r="F136" s="3">
        <v>5.4888888888888898</v>
      </c>
      <c r="G136" s="3">
        <v>3.3333333333333333E-2</v>
      </c>
      <c r="H136" s="3">
        <v>0.31111111111111112</v>
      </c>
      <c r="I136" s="3">
        <v>0</v>
      </c>
      <c r="J136" s="3">
        <v>0</v>
      </c>
      <c r="K136" s="3">
        <v>0</v>
      </c>
      <c r="L136" s="3">
        <v>2.9006666666666665</v>
      </c>
      <c r="M136" s="3">
        <v>5.2811111111111115</v>
      </c>
      <c r="N136" s="3">
        <v>0</v>
      </c>
      <c r="O136" s="3">
        <f>SUM(Table2[[#This Row],[Qualified Social Work Staff Hours]:[Other Social Work Staff Hours]])/Table2[[#This Row],[MDS Census]]</f>
        <v>6.1968709256844848E-2</v>
      </c>
      <c r="P136" s="3">
        <v>10.686666666666667</v>
      </c>
      <c r="Q136" s="3">
        <v>0</v>
      </c>
      <c r="R136" s="3">
        <f>SUM(Table2[[#This Row],[Qualified Activities Professional Hours]:[Other Activities Professional Hours]])/Table2[[#This Row],[MDS Census]]</f>
        <v>0.12539765319426335</v>
      </c>
      <c r="S136" s="3">
        <v>1.5868888888888886</v>
      </c>
      <c r="T136" s="3">
        <v>8.6633333333333304</v>
      </c>
      <c r="U136" s="3">
        <v>0</v>
      </c>
      <c r="V136" s="3">
        <f>SUM(Table2[[#This Row],[Occupational Therapist Hours]:[OT Aide Hours]])/Table2[[#This Row],[MDS Census]]</f>
        <v>0.1202764015645371</v>
      </c>
      <c r="W136" s="3">
        <v>2.020111111111111</v>
      </c>
      <c r="X136" s="3">
        <v>4.294777777777778</v>
      </c>
      <c r="Y136" s="3">
        <v>0</v>
      </c>
      <c r="Z136" s="3">
        <f>SUM(Table2[[#This Row],[Physical Therapist (PT) Hours]:[PT Aide Hours]])/Table2[[#This Row],[MDS Census]]</f>
        <v>7.4099087353324641E-2</v>
      </c>
      <c r="AA136" s="3">
        <v>0</v>
      </c>
      <c r="AB136" s="3">
        <v>0</v>
      </c>
      <c r="AC136" s="3">
        <v>0</v>
      </c>
      <c r="AD136" s="3">
        <v>0</v>
      </c>
      <c r="AE136" s="3">
        <v>0</v>
      </c>
      <c r="AF136" s="3">
        <v>0</v>
      </c>
      <c r="AG136" s="3">
        <v>0</v>
      </c>
      <c r="AH136" s="1" t="s">
        <v>134</v>
      </c>
      <c r="AI136" s="17">
        <v>4</v>
      </c>
      <c r="AJ136" s="1"/>
    </row>
    <row r="137" spans="1:36" x14ac:dyDescent="0.2">
      <c r="A137" s="1" t="s">
        <v>407</v>
      </c>
      <c r="B137" s="1" t="s">
        <v>545</v>
      </c>
      <c r="C137" s="1" t="s">
        <v>930</v>
      </c>
      <c r="D137" s="1" t="s">
        <v>1031</v>
      </c>
      <c r="E137" s="3">
        <v>44.855555555555554</v>
      </c>
      <c r="F137" s="3">
        <v>5.4666666666666668</v>
      </c>
      <c r="G137" s="3">
        <v>0.48888888888888887</v>
      </c>
      <c r="H137" s="3">
        <v>0.6</v>
      </c>
      <c r="I137" s="3">
        <v>5.5555555555555552E-2</v>
      </c>
      <c r="J137" s="3">
        <v>0</v>
      </c>
      <c r="K137" s="3">
        <v>0</v>
      </c>
      <c r="L137" s="3">
        <v>4.2661111111111119</v>
      </c>
      <c r="M137" s="3">
        <v>5.6831111111111117</v>
      </c>
      <c r="N137" s="3">
        <v>0</v>
      </c>
      <c r="O137" s="3">
        <f>SUM(Table2[[#This Row],[Qualified Social Work Staff Hours]:[Other Social Work Staff Hours]])/Table2[[#This Row],[MDS Census]]</f>
        <v>0.12669804310131288</v>
      </c>
      <c r="P137" s="3">
        <v>5.7166666666666668</v>
      </c>
      <c r="Q137" s="3">
        <v>0</v>
      </c>
      <c r="R137" s="3">
        <f>SUM(Table2[[#This Row],[Qualified Activities Professional Hours]:[Other Activities Professional Hours]])/Table2[[#This Row],[MDS Census]]</f>
        <v>0.12744612335892991</v>
      </c>
      <c r="S137" s="3">
        <v>4.878333333333333</v>
      </c>
      <c r="T137" s="3">
        <v>0.10088888888888889</v>
      </c>
      <c r="U137" s="3">
        <v>0</v>
      </c>
      <c r="V137" s="3">
        <f>SUM(Table2[[#This Row],[Occupational Therapist Hours]:[OT Aide Hours]])/Table2[[#This Row],[MDS Census]]</f>
        <v>0.11100569729997523</v>
      </c>
      <c r="W137" s="3">
        <v>4.639222222222223</v>
      </c>
      <c r="X137" s="3">
        <v>2.6353333333333335</v>
      </c>
      <c r="Y137" s="3">
        <v>4.24</v>
      </c>
      <c r="Z137" s="3">
        <f>SUM(Table2[[#This Row],[Physical Therapist (PT) Hours]:[PT Aide Hours]])/Table2[[#This Row],[MDS Census]]</f>
        <v>0.2567029972752044</v>
      </c>
      <c r="AA137" s="3">
        <v>0</v>
      </c>
      <c r="AB137" s="3">
        <v>0</v>
      </c>
      <c r="AC137" s="3">
        <v>0</v>
      </c>
      <c r="AD137" s="3">
        <v>0</v>
      </c>
      <c r="AE137" s="3">
        <v>0</v>
      </c>
      <c r="AF137" s="3">
        <v>0</v>
      </c>
      <c r="AG137" s="3">
        <v>0</v>
      </c>
      <c r="AH137" s="1" t="s">
        <v>135</v>
      </c>
      <c r="AI137" s="17">
        <v>4</v>
      </c>
      <c r="AJ137" s="1"/>
    </row>
    <row r="138" spans="1:36" x14ac:dyDescent="0.2">
      <c r="A138" s="1" t="s">
        <v>407</v>
      </c>
      <c r="B138" s="1" t="s">
        <v>546</v>
      </c>
      <c r="C138" s="1" t="s">
        <v>940</v>
      </c>
      <c r="D138" s="1" t="s">
        <v>1048</v>
      </c>
      <c r="E138" s="3">
        <v>92.144444444444446</v>
      </c>
      <c r="F138" s="3">
        <v>5.333333333333333</v>
      </c>
      <c r="G138" s="3">
        <v>0.19</v>
      </c>
      <c r="H138" s="3">
        <v>0.83499999999999985</v>
      </c>
      <c r="I138" s="3">
        <v>1.9861111111111112</v>
      </c>
      <c r="J138" s="3">
        <v>0</v>
      </c>
      <c r="K138" s="3">
        <v>0</v>
      </c>
      <c r="L138" s="3">
        <v>14.667888888888891</v>
      </c>
      <c r="M138" s="3">
        <v>5.6</v>
      </c>
      <c r="N138" s="3">
        <v>4.177777777777778</v>
      </c>
      <c r="O138" s="3">
        <f>SUM(Table2[[#This Row],[Qualified Social Work Staff Hours]:[Other Social Work Staff Hours]])/Table2[[#This Row],[MDS Census]]</f>
        <v>0.10611358977450863</v>
      </c>
      <c r="P138" s="3">
        <v>0</v>
      </c>
      <c r="Q138" s="3">
        <v>0</v>
      </c>
      <c r="R138" s="3">
        <f>SUM(Table2[[#This Row],[Qualified Activities Professional Hours]:[Other Activities Professional Hours]])/Table2[[#This Row],[MDS Census]]</f>
        <v>0</v>
      </c>
      <c r="S138" s="3">
        <v>13.797444444444446</v>
      </c>
      <c r="T138" s="3">
        <v>18.278555555555556</v>
      </c>
      <c r="U138" s="3">
        <v>0</v>
      </c>
      <c r="V138" s="3">
        <f>SUM(Table2[[#This Row],[Occupational Therapist Hours]:[OT Aide Hours]])/Table2[[#This Row],[MDS Census]]</f>
        <v>0.34810563125527555</v>
      </c>
      <c r="W138" s="3">
        <v>8.6479999999999997</v>
      </c>
      <c r="X138" s="3">
        <v>22.332999999999998</v>
      </c>
      <c r="Y138" s="3">
        <v>5.0203333333333333</v>
      </c>
      <c r="Z138" s="3">
        <f>SUM(Table2[[#This Row],[Physical Therapist (PT) Hours]:[PT Aide Hours]])/Table2[[#This Row],[MDS Census]]</f>
        <v>0.39070541420475102</v>
      </c>
      <c r="AA138" s="3">
        <v>0</v>
      </c>
      <c r="AB138" s="3">
        <v>0</v>
      </c>
      <c r="AC138" s="3">
        <v>0</v>
      </c>
      <c r="AD138" s="3">
        <v>0</v>
      </c>
      <c r="AE138" s="3">
        <v>0</v>
      </c>
      <c r="AF138" s="3">
        <v>0</v>
      </c>
      <c r="AG138" s="3">
        <v>0</v>
      </c>
      <c r="AH138" s="1" t="s">
        <v>136</v>
      </c>
      <c r="AI138" s="17">
        <v>4</v>
      </c>
      <c r="AJ138" s="1"/>
    </row>
    <row r="139" spans="1:36" x14ac:dyDescent="0.2">
      <c r="A139" s="1" t="s">
        <v>407</v>
      </c>
      <c r="B139" s="1" t="s">
        <v>547</v>
      </c>
      <c r="C139" s="1" t="s">
        <v>930</v>
      </c>
      <c r="D139" s="1" t="s">
        <v>1031</v>
      </c>
      <c r="E139" s="3">
        <v>74.844444444444449</v>
      </c>
      <c r="F139" s="3">
        <v>5.4222222222222225</v>
      </c>
      <c r="G139" s="3">
        <v>2.2222222222222223E-2</v>
      </c>
      <c r="H139" s="3">
        <v>0.48055555555555557</v>
      </c>
      <c r="I139" s="3">
        <v>2.0222222222222221</v>
      </c>
      <c r="J139" s="3">
        <v>0</v>
      </c>
      <c r="K139" s="3">
        <v>0</v>
      </c>
      <c r="L139" s="3">
        <v>6.0444444444444443</v>
      </c>
      <c r="M139" s="3">
        <v>0</v>
      </c>
      <c r="N139" s="3">
        <v>5.8694444444444445</v>
      </c>
      <c r="O139" s="3">
        <f>SUM(Table2[[#This Row],[Qualified Social Work Staff Hours]:[Other Social Work Staff Hours]])/Table2[[#This Row],[MDS Census]]</f>
        <v>7.8421912114014253E-2</v>
      </c>
      <c r="P139" s="3">
        <v>5.1416666666666666</v>
      </c>
      <c r="Q139" s="3">
        <v>4.3888888888888893</v>
      </c>
      <c r="R139" s="3">
        <f>SUM(Table2[[#This Row],[Qualified Activities Professional Hours]:[Other Activities Professional Hours]])/Table2[[#This Row],[MDS Census]]</f>
        <v>0.12733818289786222</v>
      </c>
      <c r="S139" s="3">
        <v>3.0972222222222223</v>
      </c>
      <c r="T139" s="3">
        <v>9.1111111111111107</v>
      </c>
      <c r="U139" s="3">
        <v>0</v>
      </c>
      <c r="V139" s="3">
        <f>SUM(Table2[[#This Row],[Occupational Therapist Hours]:[OT Aide Hours]])/Table2[[#This Row],[MDS Census]]</f>
        <v>0.16311609263657956</v>
      </c>
      <c r="W139" s="3">
        <v>7.9833333333333334</v>
      </c>
      <c r="X139" s="3">
        <v>7.5805555555555557</v>
      </c>
      <c r="Y139" s="3">
        <v>0</v>
      </c>
      <c r="Z139" s="3">
        <f>SUM(Table2[[#This Row],[Physical Therapist (PT) Hours]:[PT Aide Hours]])/Table2[[#This Row],[MDS Census]]</f>
        <v>0.20794982185273159</v>
      </c>
      <c r="AA139" s="3">
        <v>0</v>
      </c>
      <c r="AB139" s="3">
        <v>0</v>
      </c>
      <c r="AC139" s="3">
        <v>0</v>
      </c>
      <c r="AD139" s="3">
        <v>0</v>
      </c>
      <c r="AE139" s="3">
        <v>0</v>
      </c>
      <c r="AF139" s="3">
        <v>0</v>
      </c>
      <c r="AG139" s="3">
        <v>0</v>
      </c>
      <c r="AH139" s="1" t="s">
        <v>137</v>
      </c>
      <c r="AI139" s="17">
        <v>4</v>
      </c>
      <c r="AJ139" s="1"/>
    </row>
    <row r="140" spans="1:36" x14ac:dyDescent="0.2">
      <c r="A140" s="1" t="s">
        <v>407</v>
      </c>
      <c r="B140" s="1" t="s">
        <v>548</v>
      </c>
      <c r="C140" s="1" t="s">
        <v>908</v>
      </c>
      <c r="D140" s="1" t="s">
        <v>1036</v>
      </c>
      <c r="E140" s="3">
        <v>72.477777777777774</v>
      </c>
      <c r="F140" s="3">
        <v>5.0666666666666664</v>
      </c>
      <c r="G140" s="3">
        <v>0.50666666666666671</v>
      </c>
      <c r="H140" s="3">
        <v>0.41811111111111116</v>
      </c>
      <c r="I140" s="3">
        <v>1.1555555555555554</v>
      </c>
      <c r="J140" s="3">
        <v>0</v>
      </c>
      <c r="K140" s="3">
        <v>0</v>
      </c>
      <c r="L140" s="3">
        <v>6.8186666666666662</v>
      </c>
      <c r="M140" s="3">
        <v>5.4222222222222225</v>
      </c>
      <c r="N140" s="3">
        <v>4.4444444444444446</v>
      </c>
      <c r="O140" s="3">
        <f>SUM(Table2[[#This Row],[Qualified Social Work Staff Hours]:[Other Social Work Staff Hours]])/Table2[[#This Row],[MDS Census]]</f>
        <v>0.13613368082170782</v>
      </c>
      <c r="P140" s="3">
        <v>0</v>
      </c>
      <c r="Q140" s="3">
        <v>0</v>
      </c>
      <c r="R140" s="3">
        <f>SUM(Table2[[#This Row],[Qualified Activities Professional Hours]:[Other Activities Professional Hours]])/Table2[[#This Row],[MDS Census]]</f>
        <v>0</v>
      </c>
      <c r="S140" s="3">
        <v>3.1275555555555545</v>
      </c>
      <c r="T140" s="3">
        <v>5.0675555555555558</v>
      </c>
      <c r="U140" s="3">
        <v>0</v>
      </c>
      <c r="V140" s="3">
        <f>SUM(Table2[[#This Row],[Occupational Therapist Hours]:[OT Aide Hours]])/Table2[[#This Row],[MDS Census]]</f>
        <v>0.11307067300321937</v>
      </c>
      <c r="W140" s="3">
        <v>5.8640000000000008</v>
      </c>
      <c r="X140" s="3">
        <v>6.9516666666666662</v>
      </c>
      <c r="Y140" s="3">
        <v>0</v>
      </c>
      <c r="Z140" s="3">
        <f>SUM(Table2[[#This Row],[Physical Therapist (PT) Hours]:[PT Aide Hours]])/Table2[[#This Row],[MDS Census]]</f>
        <v>0.17682201441054732</v>
      </c>
      <c r="AA140" s="3">
        <v>0</v>
      </c>
      <c r="AB140" s="3">
        <v>0</v>
      </c>
      <c r="AC140" s="3">
        <v>0</v>
      </c>
      <c r="AD140" s="3">
        <v>0</v>
      </c>
      <c r="AE140" s="3">
        <v>0</v>
      </c>
      <c r="AF140" s="3">
        <v>0</v>
      </c>
      <c r="AG140" s="3">
        <v>0</v>
      </c>
      <c r="AH140" s="1" t="s">
        <v>138</v>
      </c>
      <c r="AI140" s="17">
        <v>4</v>
      </c>
      <c r="AJ140" s="1"/>
    </row>
    <row r="141" spans="1:36" x14ac:dyDescent="0.2">
      <c r="A141" s="1" t="s">
        <v>407</v>
      </c>
      <c r="B141" s="1" t="s">
        <v>549</v>
      </c>
      <c r="C141" s="1" t="s">
        <v>934</v>
      </c>
      <c r="D141" s="1" t="s">
        <v>1025</v>
      </c>
      <c r="E141" s="3">
        <v>74.766666666666666</v>
      </c>
      <c r="F141" s="3">
        <v>5.6888888888888891</v>
      </c>
      <c r="G141" s="3">
        <v>0.4</v>
      </c>
      <c r="H141" s="3">
        <v>0.4861111111111111</v>
      </c>
      <c r="I141" s="3">
        <v>2.2666666666666666</v>
      </c>
      <c r="J141" s="3">
        <v>0</v>
      </c>
      <c r="K141" s="3">
        <v>0</v>
      </c>
      <c r="L141" s="3">
        <v>5.9993333333333343</v>
      </c>
      <c r="M141" s="3">
        <v>5.6</v>
      </c>
      <c r="N141" s="3">
        <v>0</v>
      </c>
      <c r="O141" s="3">
        <f>SUM(Table2[[#This Row],[Qualified Social Work Staff Hours]:[Other Social Work Staff Hours]])/Table2[[#This Row],[MDS Census]]</f>
        <v>7.4899687917967001E-2</v>
      </c>
      <c r="P141" s="3">
        <v>5.7116666666666678</v>
      </c>
      <c r="Q141" s="3">
        <v>8.1401111111111124</v>
      </c>
      <c r="R141" s="3">
        <f>SUM(Table2[[#This Row],[Qualified Activities Professional Hours]:[Other Activities Professional Hours]])/Table2[[#This Row],[MDS Census]]</f>
        <v>0.18526675583296184</v>
      </c>
      <c r="S141" s="3">
        <v>11.007444444444443</v>
      </c>
      <c r="T141" s="3">
        <v>4.9202222222222227</v>
      </c>
      <c r="U141" s="3">
        <v>0</v>
      </c>
      <c r="V141" s="3">
        <f>SUM(Table2[[#This Row],[Occupational Therapist Hours]:[OT Aide Hours]])/Table2[[#This Row],[MDS Census]]</f>
        <v>0.21303165403477486</v>
      </c>
      <c r="W141" s="3">
        <v>10.667666666666667</v>
      </c>
      <c r="X141" s="3">
        <v>7.5770000000000008</v>
      </c>
      <c r="Y141" s="3">
        <v>0</v>
      </c>
      <c r="Z141" s="3">
        <f>SUM(Table2[[#This Row],[Physical Therapist (PT) Hours]:[PT Aide Hours]])/Table2[[#This Row],[MDS Census]]</f>
        <v>0.24402139991083371</v>
      </c>
      <c r="AA141" s="3">
        <v>0</v>
      </c>
      <c r="AB141" s="3">
        <v>0</v>
      </c>
      <c r="AC141" s="3">
        <v>0</v>
      </c>
      <c r="AD141" s="3">
        <v>0</v>
      </c>
      <c r="AE141" s="3">
        <v>0</v>
      </c>
      <c r="AF141" s="3">
        <v>0</v>
      </c>
      <c r="AG141" s="3">
        <v>0</v>
      </c>
      <c r="AH141" s="1" t="s">
        <v>139</v>
      </c>
      <c r="AI141" s="17">
        <v>4</v>
      </c>
      <c r="AJ141" s="1"/>
    </row>
    <row r="142" spans="1:36" x14ac:dyDescent="0.2">
      <c r="A142" s="1" t="s">
        <v>407</v>
      </c>
      <c r="B142" s="1" t="s">
        <v>550</v>
      </c>
      <c r="C142" s="1" t="s">
        <v>941</v>
      </c>
      <c r="D142" s="1" t="s">
        <v>1085</v>
      </c>
      <c r="E142" s="3">
        <v>75.7</v>
      </c>
      <c r="F142" s="3">
        <v>4.8888888888888893</v>
      </c>
      <c r="G142" s="3">
        <v>0</v>
      </c>
      <c r="H142" s="3">
        <v>0.2</v>
      </c>
      <c r="I142" s="3">
        <v>0.60555555555555551</v>
      </c>
      <c r="J142" s="3">
        <v>0</v>
      </c>
      <c r="K142" s="3">
        <v>0</v>
      </c>
      <c r="L142" s="3">
        <v>4.6198888888888892</v>
      </c>
      <c r="M142" s="3">
        <v>0</v>
      </c>
      <c r="N142" s="3">
        <v>4.6222222222222218</v>
      </c>
      <c r="O142" s="3">
        <f>SUM(Table2[[#This Row],[Qualified Social Work Staff Hours]:[Other Social Work Staff Hours]])/Table2[[#This Row],[MDS Census]]</f>
        <v>6.1059738734771753E-2</v>
      </c>
      <c r="P142" s="3">
        <v>5.5455555555555556</v>
      </c>
      <c r="Q142" s="3">
        <v>0</v>
      </c>
      <c r="R142" s="3">
        <f>SUM(Table2[[#This Row],[Qualified Activities Professional Hours]:[Other Activities Professional Hours]])/Table2[[#This Row],[MDS Census]]</f>
        <v>7.3257008659914871E-2</v>
      </c>
      <c r="S142" s="3">
        <v>4.5360000000000005</v>
      </c>
      <c r="T142" s="3">
        <v>7.325666666666665</v>
      </c>
      <c r="U142" s="3">
        <v>0</v>
      </c>
      <c r="V142" s="3">
        <f>SUM(Table2[[#This Row],[Occupational Therapist Hours]:[OT Aide Hours]])/Table2[[#This Row],[MDS Census]]</f>
        <v>0.15669308674592686</v>
      </c>
      <c r="W142" s="3">
        <v>4.5726666666666658</v>
      </c>
      <c r="X142" s="3">
        <v>4.174888888888888</v>
      </c>
      <c r="Y142" s="3">
        <v>0</v>
      </c>
      <c r="Z142" s="3">
        <f>SUM(Table2[[#This Row],[Physical Therapist (PT) Hours]:[PT Aide Hours]])/Table2[[#This Row],[MDS Census]]</f>
        <v>0.11555555555555552</v>
      </c>
      <c r="AA142" s="3">
        <v>0</v>
      </c>
      <c r="AB142" s="3">
        <v>0</v>
      </c>
      <c r="AC142" s="3">
        <v>0</v>
      </c>
      <c r="AD142" s="3">
        <v>0</v>
      </c>
      <c r="AE142" s="3">
        <v>0</v>
      </c>
      <c r="AF142" s="3">
        <v>0</v>
      </c>
      <c r="AG142" s="3">
        <v>0</v>
      </c>
      <c r="AH142" s="1" t="s">
        <v>140</v>
      </c>
      <c r="AI142" s="17">
        <v>4</v>
      </c>
      <c r="AJ142" s="1"/>
    </row>
    <row r="143" spans="1:36" x14ac:dyDescent="0.2">
      <c r="A143" s="1" t="s">
        <v>407</v>
      </c>
      <c r="B143" s="1" t="s">
        <v>551</v>
      </c>
      <c r="C143" s="1" t="s">
        <v>848</v>
      </c>
      <c r="D143" s="1" t="s">
        <v>1041</v>
      </c>
      <c r="E143" s="3">
        <v>82.1</v>
      </c>
      <c r="F143" s="3">
        <v>5.6888888888888891</v>
      </c>
      <c r="G143" s="3">
        <v>0.33333333333333331</v>
      </c>
      <c r="H143" s="3">
        <v>0</v>
      </c>
      <c r="I143" s="3">
        <v>0</v>
      </c>
      <c r="J143" s="3">
        <v>0</v>
      </c>
      <c r="K143" s="3">
        <v>0</v>
      </c>
      <c r="L143" s="3">
        <v>4.6433333333333318</v>
      </c>
      <c r="M143" s="3">
        <v>5.8959999999999972</v>
      </c>
      <c r="N143" s="3">
        <v>0</v>
      </c>
      <c r="O143" s="3">
        <f>SUM(Table2[[#This Row],[Qualified Social Work Staff Hours]:[Other Social Work Staff Hours]])/Table2[[#This Row],[MDS Census]]</f>
        <v>7.181485992691837E-2</v>
      </c>
      <c r="P143" s="3">
        <v>6.2922222222222208</v>
      </c>
      <c r="Q143" s="3">
        <v>5.854222222222222</v>
      </c>
      <c r="R143" s="3">
        <f>SUM(Table2[[#This Row],[Qualified Activities Professional Hours]:[Other Activities Professional Hours]])/Table2[[#This Row],[MDS Census]]</f>
        <v>0.14794694816619297</v>
      </c>
      <c r="S143" s="3">
        <v>5.1808888888888882</v>
      </c>
      <c r="T143" s="3">
        <v>5.3755555555555548</v>
      </c>
      <c r="U143" s="3">
        <v>0</v>
      </c>
      <c r="V143" s="3">
        <f>SUM(Table2[[#This Row],[Occupational Therapist Hours]:[OT Aide Hours]])/Table2[[#This Row],[MDS Census]]</f>
        <v>0.12858032210041953</v>
      </c>
      <c r="W143" s="3">
        <v>5.4105555555555558</v>
      </c>
      <c r="X143" s="3">
        <v>10.333777777777778</v>
      </c>
      <c r="Y143" s="3">
        <v>0</v>
      </c>
      <c r="Z143" s="3">
        <f>SUM(Table2[[#This Row],[Physical Therapist (PT) Hours]:[PT Aide Hours]])/Table2[[#This Row],[MDS Census]]</f>
        <v>0.1917701989443768</v>
      </c>
      <c r="AA143" s="3">
        <v>0</v>
      </c>
      <c r="AB143" s="3">
        <v>0</v>
      </c>
      <c r="AC143" s="3">
        <v>0</v>
      </c>
      <c r="AD143" s="3">
        <v>0</v>
      </c>
      <c r="AE143" s="3">
        <v>0</v>
      </c>
      <c r="AF143" s="3">
        <v>0</v>
      </c>
      <c r="AG143" s="3">
        <v>0</v>
      </c>
      <c r="AH143" s="1" t="s">
        <v>141</v>
      </c>
      <c r="AI143" s="17">
        <v>4</v>
      </c>
      <c r="AJ143" s="1"/>
    </row>
    <row r="144" spans="1:36" x14ac:dyDescent="0.2">
      <c r="A144" s="1" t="s">
        <v>407</v>
      </c>
      <c r="B144" s="1" t="s">
        <v>552</v>
      </c>
      <c r="C144" s="1" t="s">
        <v>840</v>
      </c>
      <c r="D144" s="1" t="s">
        <v>1083</v>
      </c>
      <c r="E144" s="3">
        <v>91.75555555555556</v>
      </c>
      <c r="F144" s="3">
        <v>4.7111111111111112</v>
      </c>
      <c r="G144" s="3">
        <v>2.0555555555555554</v>
      </c>
      <c r="H144" s="3">
        <v>0.36666666666666664</v>
      </c>
      <c r="I144" s="3">
        <v>1.5945555555555555</v>
      </c>
      <c r="J144" s="3">
        <v>0</v>
      </c>
      <c r="K144" s="3">
        <v>0</v>
      </c>
      <c r="L144" s="3">
        <v>3.8097777777777777</v>
      </c>
      <c r="M144" s="3">
        <v>3.8916666666666666</v>
      </c>
      <c r="N144" s="3">
        <v>0</v>
      </c>
      <c r="O144" s="3">
        <f>SUM(Table2[[#This Row],[Qualified Social Work Staff Hours]:[Other Social Work Staff Hours]])/Table2[[#This Row],[MDS Census]]</f>
        <v>4.2413417292322592E-2</v>
      </c>
      <c r="P144" s="3">
        <v>5.4694444444444441</v>
      </c>
      <c r="Q144" s="3">
        <v>3.1666666666666665</v>
      </c>
      <c r="R144" s="3">
        <f>SUM(Table2[[#This Row],[Qualified Activities Professional Hours]:[Other Activities Professional Hours]])/Table2[[#This Row],[MDS Census]]</f>
        <v>9.4120852506660205E-2</v>
      </c>
      <c r="S144" s="3">
        <v>6.6148888888888884</v>
      </c>
      <c r="T144" s="3">
        <v>7.0249999999999986</v>
      </c>
      <c r="U144" s="3">
        <v>0</v>
      </c>
      <c r="V144" s="3">
        <f>SUM(Table2[[#This Row],[Occupational Therapist Hours]:[OT Aide Hours]])/Table2[[#This Row],[MDS Census]]</f>
        <v>0.14865463792685876</v>
      </c>
      <c r="W144" s="3">
        <v>4.5757777777777759</v>
      </c>
      <c r="X144" s="3">
        <v>13.127444444444443</v>
      </c>
      <c r="Y144" s="3">
        <v>3.7377777777777781</v>
      </c>
      <c r="Z144" s="3">
        <f>SUM(Table2[[#This Row],[Physical Therapist (PT) Hours]:[PT Aide Hours]])/Table2[[#This Row],[MDS Census]]</f>
        <v>0.23367522402518767</v>
      </c>
      <c r="AA144" s="3">
        <v>0</v>
      </c>
      <c r="AB144" s="3">
        <v>0</v>
      </c>
      <c r="AC144" s="3">
        <v>0</v>
      </c>
      <c r="AD144" s="3">
        <v>0</v>
      </c>
      <c r="AE144" s="3">
        <v>0</v>
      </c>
      <c r="AF144" s="3">
        <v>0</v>
      </c>
      <c r="AG144" s="3">
        <v>0</v>
      </c>
      <c r="AH144" s="1" t="s">
        <v>142</v>
      </c>
      <c r="AI144" s="17">
        <v>4</v>
      </c>
      <c r="AJ144" s="1"/>
    </row>
    <row r="145" spans="1:36" x14ac:dyDescent="0.2">
      <c r="A145" s="1" t="s">
        <v>407</v>
      </c>
      <c r="B145" s="1" t="s">
        <v>553</v>
      </c>
      <c r="C145" s="1" t="s">
        <v>878</v>
      </c>
      <c r="D145" s="1" t="s">
        <v>1024</v>
      </c>
      <c r="E145" s="3">
        <v>71.599999999999994</v>
      </c>
      <c r="F145" s="3">
        <v>5.0666666666666664</v>
      </c>
      <c r="G145" s="3">
        <v>0</v>
      </c>
      <c r="H145" s="3">
        <v>0</v>
      </c>
      <c r="I145" s="3">
        <v>0.9194444444444444</v>
      </c>
      <c r="J145" s="3">
        <v>0</v>
      </c>
      <c r="K145" s="3">
        <v>0</v>
      </c>
      <c r="L145" s="3">
        <v>2.8955555555555557</v>
      </c>
      <c r="M145" s="3">
        <v>3.5555555555555554</v>
      </c>
      <c r="N145" s="3">
        <v>0.45</v>
      </c>
      <c r="O145" s="3">
        <f>SUM(Table2[[#This Row],[Qualified Social Work Staff Hours]:[Other Social Work Staff Hours]])/Table2[[#This Row],[MDS Census]]</f>
        <v>5.5943513345747986E-2</v>
      </c>
      <c r="P145" s="3">
        <v>0</v>
      </c>
      <c r="Q145" s="3">
        <v>4.9676666666666671</v>
      </c>
      <c r="R145" s="3">
        <f>SUM(Table2[[#This Row],[Qualified Activities Professional Hours]:[Other Activities Professional Hours]])/Table2[[#This Row],[MDS Census]]</f>
        <v>6.9380819366852892E-2</v>
      </c>
      <c r="S145" s="3">
        <v>4.9368888888888884</v>
      </c>
      <c r="T145" s="3">
        <v>3.7423333333333351</v>
      </c>
      <c r="U145" s="3">
        <v>0</v>
      </c>
      <c r="V145" s="3">
        <f>SUM(Table2[[#This Row],[Occupational Therapist Hours]:[OT Aide Hours]])/Table2[[#This Row],[MDS Census]]</f>
        <v>0.12121818746120426</v>
      </c>
      <c r="W145" s="3">
        <v>5.4851111111111104</v>
      </c>
      <c r="X145" s="3">
        <v>3.4841111111111127</v>
      </c>
      <c r="Y145" s="3">
        <v>0</v>
      </c>
      <c r="Z145" s="3">
        <f>SUM(Table2[[#This Row],[Physical Therapist (PT) Hours]:[PT Aide Hours]])/Table2[[#This Row],[MDS Census]]</f>
        <v>0.12526846679081319</v>
      </c>
      <c r="AA145" s="3">
        <v>0</v>
      </c>
      <c r="AB145" s="3">
        <v>0</v>
      </c>
      <c r="AC145" s="3">
        <v>0</v>
      </c>
      <c r="AD145" s="3">
        <v>0</v>
      </c>
      <c r="AE145" s="3">
        <v>0</v>
      </c>
      <c r="AF145" s="3">
        <v>1.2999999999999999E-2</v>
      </c>
      <c r="AG145" s="3">
        <v>0</v>
      </c>
      <c r="AH145" s="1" t="s">
        <v>143</v>
      </c>
      <c r="AI145" s="17">
        <v>4</v>
      </c>
      <c r="AJ145" s="1"/>
    </row>
    <row r="146" spans="1:36" x14ac:dyDescent="0.2">
      <c r="A146" s="1" t="s">
        <v>407</v>
      </c>
      <c r="B146" s="1" t="s">
        <v>554</v>
      </c>
      <c r="C146" s="1" t="s">
        <v>898</v>
      </c>
      <c r="D146" s="1" t="s">
        <v>1056</v>
      </c>
      <c r="E146" s="3">
        <v>105.62222222222222</v>
      </c>
      <c r="F146" s="3">
        <v>5.1555555555555559</v>
      </c>
      <c r="G146" s="3">
        <v>0.31999999999999995</v>
      </c>
      <c r="H146" s="3">
        <v>0.58077777777777773</v>
      </c>
      <c r="I146" s="3">
        <v>2.2555555555555555</v>
      </c>
      <c r="J146" s="3">
        <v>0</v>
      </c>
      <c r="K146" s="3">
        <v>0</v>
      </c>
      <c r="L146" s="3">
        <v>3.2427777777777775</v>
      </c>
      <c r="M146" s="3">
        <v>10.577777777777778</v>
      </c>
      <c r="N146" s="3">
        <v>0</v>
      </c>
      <c r="O146" s="3">
        <f>SUM(Table2[[#This Row],[Qualified Social Work Staff Hours]:[Other Social Work Staff Hours]])/Table2[[#This Row],[MDS Census]]</f>
        <v>0.10014727540500737</v>
      </c>
      <c r="P146" s="3">
        <v>0</v>
      </c>
      <c r="Q146" s="3">
        <v>0</v>
      </c>
      <c r="R146" s="3">
        <f>SUM(Table2[[#This Row],[Qualified Activities Professional Hours]:[Other Activities Professional Hours]])/Table2[[#This Row],[MDS Census]]</f>
        <v>0</v>
      </c>
      <c r="S146" s="3">
        <v>10.01311111111111</v>
      </c>
      <c r="T146" s="3">
        <v>14.386777777777777</v>
      </c>
      <c r="U146" s="3">
        <v>0</v>
      </c>
      <c r="V146" s="3">
        <f>SUM(Table2[[#This Row],[Occupational Therapist Hours]:[OT Aide Hours]])/Table2[[#This Row],[MDS Census]]</f>
        <v>0.23101094045865769</v>
      </c>
      <c r="W146" s="3">
        <v>8.4032222222222259</v>
      </c>
      <c r="X146" s="3">
        <v>12.345111111111111</v>
      </c>
      <c r="Y146" s="3">
        <v>2.2912222222222223</v>
      </c>
      <c r="Z146" s="3">
        <f>SUM(Table2[[#This Row],[Physical Therapist (PT) Hours]:[PT Aide Hours]])/Table2[[#This Row],[MDS Census]]</f>
        <v>0.21813170629076375</v>
      </c>
      <c r="AA146" s="3">
        <v>0</v>
      </c>
      <c r="AB146" s="3">
        <v>0</v>
      </c>
      <c r="AC146" s="3">
        <v>0</v>
      </c>
      <c r="AD146" s="3">
        <v>0</v>
      </c>
      <c r="AE146" s="3">
        <v>0</v>
      </c>
      <c r="AF146" s="3">
        <v>0</v>
      </c>
      <c r="AG146" s="3">
        <v>0</v>
      </c>
      <c r="AH146" s="1" t="s">
        <v>144</v>
      </c>
      <c r="AI146" s="17">
        <v>4</v>
      </c>
      <c r="AJ146" s="1"/>
    </row>
    <row r="147" spans="1:36" x14ac:dyDescent="0.2">
      <c r="A147" s="1" t="s">
        <v>407</v>
      </c>
      <c r="B147" s="1" t="s">
        <v>555</v>
      </c>
      <c r="C147" s="1" t="s">
        <v>942</v>
      </c>
      <c r="D147" s="1" t="s">
        <v>1071</v>
      </c>
      <c r="E147" s="3">
        <v>84.4</v>
      </c>
      <c r="F147" s="3">
        <v>4.7111111111111112</v>
      </c>
      <c r="G147" s="3">
        <v>1.1555555555555554</v>
      </c>
      <c r="H147" s="3">
        <v>0.51111111111111107</v>
      </c>
      <c r="I147" s="3">
        <v>0</v>
      </c>
      <c r="J147" s="3">
        <v>0</v>
      </c>
      <c r="K147" s="3">
        <v>0</v>
      </c>
      <c r="L147" s="3">
        <v>4.6885555555555545</v>
      </c>
      <c r="M147" s="3">
        <v>5.333333333333333</v>
      </c>
      <c r="N147" s="3">
        <v>0</v>
      </c>
      <c r="O147" s="3">
        <f>SUM(Table2[[#This Row],[Qualified Social Work Staff Hours]:[Other Social Work Staff Hours]])/Table2[[#This Row],[MDS Census]]</f>
        <v>6.3191153238546599E-2</v>
      </c>
      <c r="P147" s="3">
        <v>5.0066666666666668</v>
      </c>
      <c r="Q147" s="3">
        <v>5.0041111111111105</v>
      </c>
      <c r="R147" s="3">
        <f>SUM(Table2[[#This Row],[Qualified Activities Professional Hours]:[Other Activities Professional Hours]])/Table2[[#This Row],[MDS Census]]</f>
        <v>0.1186111111111111</v>
      </c>
      <c r="S147" s="3">
        <v>9.9402222222222267</v>
      </c>
      <c r="T147" s="3">
        <v>10.551555555555552</v>
      </c>
      <c r="U147" s="3">
        <v>0</v>
      </c>
      <c r="V147" s="3">
        <f>SUM(Table2[[#This Row],[Occupational Therapist Hours]:[OT Aide Hours]])/Table2[[#This Row],[MDS Census]]</f>
        <v>0.24279357556608738</v>
      </c>
      <c r="W147" s="3">
        <v>5.1485555555555544</v>
      </c>
      <c r="X147" s="3">
        <v>11.097666666666669</v>
      </c>
      <c r="Y147" s="3">
        <v>0</v>
      </c>
      <c r="Z147" s="3">
        <f>SUM(Table2[[#This Row],[Physical Therapist (PT) Hours]:[PT Aide Hours]])/Table2[[#This Row],[MDS Census]]</f>
        <v>0.19249078462348604</v>
      </c>
      <c r="AA147" s="3">
        <v>0</v>
      </c>
      <c r="AB147" s="3">
        <v>0</v>
      </c>
      <c r="AC147" s="3">
        <v>0</v>
      </c>
      <c r="AD147" s="3">
        <v>0</v>
      </c>
      <c r="AE147" s="3">
        <v>0</v>
      </c>
      <c r="AF147" s="3">
        <v>0</v>
      </c>
      <c r="AG147" s="3">
        <v>0</v>
      </c>
      <c r="AH147" s="1" t="s">
        <v>145</v>
      </c>
      <c r="AI147" s="17">
        <v>4</v>
      </c>
      <c r="AJ147" s="1"/>
    </row>
    <row r="148" spans="1:36" x14ac:dyDescent="0.2">
      <c r="A148" s="1" t="s">
        <v>407</v>
      </c>
      <c r="B148" s="1" t="s">
        <v>556</v>
      </c>
      <c r="C148" s="1" t="s">
        <v>879</v>
      </c>
      <c r="D148" s="1" t="s">
        <v>1054</v>
      </c>
      <c r="E148" s="3">
        <v>94.3</v>
      </c>
      <c r="F148" s="3">
        <v>11.2</v>
      </c>
      <c r="G148" s="3">
        <v>5.9999999999999991E-2</v>
      </c>
      <c r="H148" s="3">
        <v>0.68511111111111112</v>
      </c>
      <c r="I148" s="3">
        <v>1.1555555555555554</v>
      </c>
      <c r="J148" s="3">
        <v>0</v>
      </c>
      <c r="K148" s="3">
        <v>0</v>
      </c>
      <c r="L148" s="3">
        <v>7.3179999999999996</v>
      </c>
      <c r="M148" s="3">
        <v>0</v>
      </c>
      <c r="N148" s="3">
        <v>10.316666666666666</v>
      </c>
      <c r="O148" s="3">
        <f>SUM(Table2[[#This Row],[Qualified Social Work Staff Hours]:[Other Social Work Staff Hours]])/Table2[[#This Row],[MDS Census]]</f>
        <v>0.10940261576528809</v>
      </c>
      <c r="P148" s="3">
        <v>0</v>
      </c>
      <c r="Q148" s="3">
        <v>0</v>
      </c>
      <c r="R148" s="3">
        <f>SUM(Table2[[#This Row],[Qualified Activities Professional Hours]:[Other Activities Professional Hours]])/Table2[[#This Row],[MDS Census]]</f>
        <v>0</v>
      </c>
      <c r="S148" s="3">
        <v>6.2791111111111109</v>
      </c>
      <c r="T148" s="3">
        <v>11.818888888888887</v>
      </c>
      <c r="U148" s="3">
        <v>0</v>
      </c>
      <c r="V148" s="3">
        <f>SUM(Table2[[#This Row],[Occupational Therapist Hours]:[OT Aide Hours]])/Table2[[#This Row],[MDS Census]]</f>
        <v>0.19191940615058323</v>
      </c>
      <c r="W148" s="3">
        <v>5.7343333333333373</v>
      </c>
      <c r="X148" s="3">
        <v>15.499555555555556</v>
      </c>
      <c r="Y148" s="3">
        <v>0</v>
      </c>
      <c r="Z148" s="3">
        <f>SUM(Table2[[#This Row],[Physical Therapist (PT) Hours]:[PT Aide Hours]])/Table2[[#This Row],[MDS Census]]</f>
        <v>0.22517379521621306</v>
      </c>
      <c r="AA148" s="3">
        <v>0</v>
      </c>
      <c r="AB148" s="3">
        <v>0</v>
      </c>
      <c r="AC148" s="3">
        <v>0</v>
      </c>
      <c r="AD148" s="3">
        <v>0</v>
      </c>
      <c r="AE148" s="3">
        <v>0</v>
      </c>
      <c r="AF148" s="3">
        <v>0</v>
      </c>
      <c r="AG148" s="3">
        <v>0</v>
      </c>
      <c r="AH148" s="1" t="s">
        <v>146</v>
      </c>
      <c r="AI148" s="17">
        <v>4</v>
      </c>
      <c r="AJ148" s="1"/>
    </row>
    <row r="149" spans="1:36" x14ac:dyDescent="0.2">
      <c r="A149" s="1" t="s">
        <v>407</v>
      </c>
      <c r="B149" s="1" t="s">
        <v>557</v>
      </c>
      <c r="C149" s="1" t="s">
        <v>834</v>
      </c>
      <c r="D149" s="1" t="s">
        <v>1059</v>
      </c>
      <c r="E149" s="3">
        <v>68.888888888888886</v>
      </c>
      <c r="F149" s="3">
        <v>0</v>
      </c>
      <c r="G149" s="3">
        <v>0.3611111111111111</v>
      </c>
      <c r="H149" s="3">
        <v>0.72888888888888881</v>
      </c>
      <c r="I149" s="3">
        <v>4.0344444444444445</v>
      </c>
      <c r="J149" s="3">
        <v>0</v>
      </c>
      <c r="K149" s="3">
        <v>0</v>
      </c>
      <c r="L149" s="3">
        <v>0.13444444444444445</v>
      </c>
      <c r="M149" s="3">
        <v>5</v>
      </c>
      <c r="N149" s="3">
        <v>0</v>
      </c>
      <c r="O149" s="3">
        <f>SUM(Table2[[#This Row],[Qualified Social Work Staff Hours]:[Other Social Work Staff Hours]])/Table2[[#This Row],[MDS Census]]</f>
        <v>7.2580645161290328E-2</v>
      </c>
      <c r="P149" s="3">
        <v>4.5</v>
      </c>
      <c r="Q149" s="3">
        <v>9.3522222222222222</v>
      </c>
      <c r="R149" s="3">
        <f>SUM(Table2[[#This Row],[Qualified Activities Professional Hours]:[Other Activities Professional Hours]])/Table2[[#This Row],[MDS Census]]</f>
        <v>0.20108064516129034</v>
      </c>
      <c r="S149" s="3">
        <v>5.3977777777777778</v>
      </c>
      <c r="T149" s="3">
        <v>1.4648888888888896</v>
      </c>
      <c r="U149" s="3">
        <v>0</v>
      </c>
      <c r="V149" s="3">
        <f>SUM(Table2[[#This Row],[Occupational Therapist Hours]:[OT Aide Hours]])/Table2[[#This Row],[MDS Census]]</f>
        <v>9.9619354838709692E-2</v>
      </c>
      <c r="W149" s="3">
        <v>4.3123333333333358</v>
      </c>
      <c r="X149" s="3">
        <v>7.3234444444444433</v>
      </c>
      <c r="Y149" s="3">
        <v>0</v>
      </c>
      <c r="Z149" s="3">
        <f>SUM(Table2[[#This Row],[Physical Therapist (PT) Hours]:[PT Aide Hours]])/Table2[[#This Row],[MDS Census]]</f>
        <v>0.16890645161290324</v>
      </c>
      <c r="AA149" s="3">
        <v>0</v>
      </c>
      <c r="AB149" s="3">
        <v>8.9211111111111148</v>
      </c>
      <c r="AC149" s="3">
        <v>0</v>
      </c>
      <c r="AD149" s="3">
        <v>0</v>
      </c>
      <c r="AE149" s="3">
        <v>0</v>
      </c>
      <c r="AF149" s="3">
        <v>0</v>
      </c>
      <c r="AG149" s="3">
        <v>0</v>
      </c>
      <c r="AH149" s="1" t="s">
        <v>147</v>
      </c>
      <c r="AI149" s="17">
        <v>4</v>
      </c>
      <c r="AJ149" s="1"/>
    </row>
    <row r="150" spans="1:36" x14ac:dyDescent="0.2">
      <c r="A150" s="1" t="s">
        <v>407</v>
      </c>
      <c r="B150" s="1" t="s">
        <v>558</v>
      </c>
      <c r="C150" s="1" t="s">
        <v>839</v>
      </c>
      <c r="D150" s="1" t="s">
        <v>1043</v>
      </c>
      <c r="E150" s="3">
        <v>75.400000000000006</v>
      </c>
      <c r="F150" s="3">
        <v>5.6888888888888891</v>
      </c>
      <c r="G150" s="3">
        <v>6.6666666666666666E-2</v>
      </c>
      <c r="H150" s="3">
        <v>0.45555555555555555</v>
      </c>
      <c r="I150" s="3">
        <v>0</v>
      </c>
      <c r="J150" s="3">
        <v>0</v>
      </c>
      <c r="K150" s="3">
        <v>0</v>
      </c>
      <c r="L150" s="3">
        <v>5.2256666666666662</v>
      </c>
      <c r="M150" s="3">
        <v>4.8</v>
      </c>
      <c r="N150" s="3">
        <v>3.826000000000001</v>
      </c>
      <c r="O150" s="3">
        <f>SUM(Table2[[#This Row],[Qualified Social Work Staff Hours]:[Other Social Work Staff Hours]])/Table2[[#This Row],[MDS Census]]</f>
        <v>0.11440318302387269</v>
      </c>
      <c r="P150" s="3">
        <v>0</v>
      </c>
      <c r="Q150" s="3">
        <v>4.6737777777777776</v>
      </c>
      <c r="R150" s="3">
        <f>SUM(Table2[[#This Row],[Qualified Activities Professional Hours]:[Other Activities Professional Hours]])/Table2[[#This Row],[MDS Census]]</f>
        <v>6.198644267609784E-2</v>
      </c>
      <c r="S150" s="3">
        <v>10.223777777777777</v>
      </c>
      <c r="T150" s="3">
        <v>8.9809999999999999</v>
      </c>
      <c r="U150" s="3">
        <v>0</v>
      </c>
      <c r="V150" s="3">
        <f>SUM(Table2[[#This Row],[Occupational Therapist Hours]:[OT Aide Hours]])/Table2[[#This Row],[MDS Census]]</f>
        <v>0.25470527556734451</v>
      </c>
      <c r="W150" s="3">
        <v>5.0612222222222218</v>
      </c>
      <c r="X150" s="3">
        <v>15.485777777777779</v>
      </c>
      <c r="Y150" s="3">
        <v>0</v>
      </c>
      <c r="Z150" s="3">
        <f>SUM(Table2[[#This Row],[Physical Therapist (PT) Hours]:[PT Aide Hours]])/Table2[[#This Row],[MDS Census]]</f>
        <v>0.27250663129973474</v>
      </c>
      <c r="AA150" s="3">
        <v>0</v>
      </c>
      <c r="AB150" s="3">
        <v>0</v>
      </c>
      <c r="AC150" s="3">
        <v>0</v>
      </c>
      <c r="AD150" s="3">
        <v>0</v>
      </c>
      <c r="AE150" s="3">
        <v>0</v>
      </c>
      <c r="AF150" s="3">
        <v>0</v>
      </c>
      <c r="AG150" s="3">
        <v>0</v>
      </c>
      <c r="AH150" s="1" t="s">
        <v>148</v>
      </c>
      <c r="AI150" s="17">
        <v>4</v>
      </c>
      <c r="AJ150" s="1"/>
    </row>
    <row r="151" spans="1:36" x14ac:dyDescent="0.2">
      <c r="A151" s="1" t="s">
        <v>407</v>
      </c>
      <c r="B151" s="1" t="s">
        <v>559</v>
      </c>
      <c r="C151" s="1" t="s">
        <v>927</v>
      </c>
      <c r="D151" s="1" t="s">
        <v>1076</v>
      </c>
      <c r="E151" s="3">
        <v>135.15555555555557</v>
      </c>
      <c r="F151" s="3">
        <v>5.6888888888888891</v>
      </c>
      <c r="G151" s="3">
        <v>0.89166666666666672</v>
      </c>
      <c r="H151" s="3">
        <v>0.62777777777777777</v>
      </c>
      <c r="I151" s="3">
        <v>0.35555555555555557</v>
      </c>
      <c r="J151" s="3">
        <v>0</v>
      </c>
      <c r="K151" s="3">
        <v>0</v>
      </c>
      <c r="L151" s="3">
        <v>5.639777777777776</v>
      </c>
      <c r="M151" s="3">
        <v>9.8341111111111132</v>
      </c>
      <c r="N151" s="3">
        <v>0</v>
      </c>
      <c r="O151" s="3">
        <f>SUM(Table2[[#This Row],[Qualified Social Work Staff Hours]:[Other Social Work Staff Hours]])/Table2[[#This Row],[MDS Census]]</f>
        <v>7.2761427162117739E-2</v>
      </c>
      <c r="P151" s="3">
        <v>5.5694444444444446</v>
      </c>
      <c r="Q151" s="3">
        <v>15.262222222222221</v>
      </c>
      <c r="R151" s="3">
        <f>SUM(Table2[[#This Row],[Qualified Activities Professional Hours]:[Other Activities Professional Hours]])/Table2[[#This Row],[MDS Census]]</f>
        <v>0.15413104242025646</v>
      </c>
      <c r="S151" s="3">
        <v>4.9678888888888899</v>
      </c>
      <c r="T151" s="3">
        <v>10.572000000000001</v>
      </c>
      <c r="U151" s="3">
        <v>0</v>
      </c>
      <c r="V151" s="3">
        <f>SUM(Table2[[#This Row],[Occupational Therapist Hours]:[OT Aide Hours]])/Table2[[#This Row],[MDS Census]]</f>
        <v>0.11497780335415982</v>
      </c>
      <c r="W151" s="3">
        <v>10.944000000000001</v>
      </c>
      <c r="X151" s="3">
        <v>6.8322222222222209</v>
      </c>
      <c r="Y151" s="3">
        <v>5.2277777777777779</v>
      </c>
      <c r="Z151" s="3">
        <f>SUM(Table2[[#This Row],[Physical Therapist (PT) Hours]:[PT Aide Hours]])/Table2[[#This Row],[MDS Census]]</f>
        <v>0.17020388030253206</v>
      </c>
      <c r="AA151" s="3">
        <v>0</v>
      </c>
      <c r="AB151" s="3">
        <v>0</v>
      </c>
      <c r="AC151" s="3">
        <v>0</v>
      </c>
      <c r="AD151" s="3">
        <v>0</v>
      </c>
      <c r="AE151" s="3">
        <v>0</v>
      </c>
      <c r="AF151" s="3">
        <v>0</v>
      </c>
      <c r="AG151" s="3">
        <v>0</v>
      </c>
      <c r="AH151" s="1" t="s">
        <v>149</v>
      </c>
      <c r="AI151" s="17">
        <v>4</v>
      </c>
      <c r="AJ151" s="1"/>
    </row>
    <row r="152" spans="1:36" x14ac:dyDescent="0.2">
      <c r="A152" s="1" t="s">
        <v>407</v>
      </c>
      <c r="B152" s="1" t="s">
        <v>560</v>
      </c>
      <c r="C152" s="1" t="s">
        <v>873</v>
      </c>
      <c r="D152" s="1" t="s">
        <v>1046</v>
      </c>
      <c r="E152" s="3">
        <v>104.42222222222222</v>
      </c>
      <c r="F152" s="3">
        <v>4.8888888888888893</v>
      </c>
      <c r="G152" s="3">
        <v>0.26666666666666666</v>
      </c>
      <c r="H152" s="3">
        <v>1.5805555555555555</v>
      </c>
      <c r="I152" s="3">
        <v>5.6444444444444448</v>
      </c>
      <c r="J152" s="3">
        <v>0</v>
      </c>
      <c r="K152" s="3">
        <v>0</v>
      </c>
      <c r="L152" s="3">
        <v>5.8097777777777804</v>
      </c>
      <c r="M152" s="3">
        <v>5.6</v>
      </c>
      <c r="N152" s="3">
        <v>4.416666666666667</v>
      </c>
      <c r="O152" s="3">
        <f>SUM(Table2[[#This Row],[Qualified Social Work Staff Hours]:[Other Social Work Staff Hours]])/Table2[[#This Row],[MDS Census]]</f>
        <v>9.5924664822302608E-2</v>
      </c>
      <c r="P152" s="3">
        <v>5.4222222222222225</v>
      </c>
      <c r="Q152" s="3">
        <v>10.966666666666667</v>
      </c>
      <c r="R152" s="3">
        <f>SUM(Table2[[#This Row],[Qualified Activities Professional Hours]:[Other Activities Professional Hours]])/Table2[[#This Row],[MDS Census]]</f>
        <v>0.15694828686954673</v>
      </c>
      <c r="S152" s="3">
        <v>4.3722222222222218</v>
      </c>
      <c r="T152" s="3">
        <v>8.5653333333333279</v>
      </c>
      <c r="U152" s="3">
        <v>0</v>
      </c>
      <c r="V152" s="3">
        <f>SUM(Table2[[#This Row],[Occupational Therapist Hours]:[OT Aide Hours]])/Table2[[#This Row],[MDS Census]]</f>
        <v>0.12389657373909338</v>
      </c>
      <c r="W152" s="3">
        <v>4.2469999999999999</v>
      </c>
      <c r="X152" s="3">
        <v>8.3393333333333342</v>
      </c>
      <c r="Y152" s="3">
        <v>0</v>
      </c>
      <c r="Z152" s="3">
        <f>SUM(Table2[[#This Row],[Physical Therapist (PT) Hours]:[PT Aide Hours]])/Table2[[#This Row],[MDS Census]]</f>
        <v>0.12053309214726539</v>
      </c>
      <c r="AA152" s="3">
        <v>0</v>
      </c>
      <c r="AB152" s="3">
        <v>0</v>
      </c>
      <c r="AC152" s="3">
        <v>0</v>
      </c>
      <c r="AD152" s="3">
        <v>3.4055555555555554</v>
      </c>
      <c r="AE152" s="3">
        <v>0</v>
      </c>
      <c r="AF152" s="3">
        <v>0</v>
      </c>
      <c r="AG152" s="3">
        <v>0</v>
      </c>
      <c r="AH152" s="1" t="s">
        <v>150</v>
      </c>
      <c r="AI152" s="17">
        <v>4</v>
      </c>
      <c r="AJ152" s="1"/>
    </row>
    <row r="153" spans="1:36" x14ac:dyDescent="0.2">
      <c r="A153" s="1" t="s">
        <v>407</v>
      </c>
      <c r="B153" s="1" t="s">
        <v>561</v>
      </c>
      <c r="C153" s="1" t="s">
        <v>845</v>
      </c>
      <c r="D153" s="1" t="s">
        <v>1029</v>
      </c>
      <c r="E153" s="3">
        <v>81.044444444444451</v>
      </c>
      <c r="F153" s="3">
        <v>5.6555555555555559</v>
      </c>
      <c r="G153" s="3">
        <v>0</v>
      </c>
      <c r="H153" s="3">
        <v>0.42499999999999999</v>
      </c>
      <c r="I153" s="3">
        <v>0</v>
      </c>
      <c r="J153" s="3">
        <v>0</v>
      </c>
      <c r="K153" s="3">
        <v>0</v>
      </c>
      <c r="L153" s="3">
        <v>1.1755555555555555</v>
      </c>
      <c r="M153" s="3">
        <v>0</v>
      </c>
      <c r="N153" s="3">
        <v>5.3088888888888892</v>
      </c>
      <c r="O153" s="3">
        <f>SUM(Table2[[#This Row],[Qualified Social Work Staff Hours]:[Other Social Work Staff Hours]])/Table2[[#This Row],[MDS Census]]</f>
        <v>6.5505895256375096E-2</v>
      </c>
      <c r="P153" s="3">
        <v>3.9077777777777785</v>
      </c>
      <c r="Q153" s="3">
        <v>0</v>
      </c>
      <c r="R153" s="3">
        <f>SUM(Table2[[#This Row],[Qualified Activities Professional Hours]:[Other Activities Professional Hours]])/Table2[[#This Row],[MDS Census]]</f>
        <v>4.8217713188922408E-2</v>
      </c>
      <c r="S153" s="3">
        <v>0.79866666666666675</v>
      </c>
      <c r="T153" s="3">
        <v>3.9203333333333314</v>
      </c>
      <c r="U153" s="3">
        <v>0</v>
      </c>
      <c r="V153" s="3">
        <f>SUM(Table2[[#This Row],[Occupational Therapist Hours]:[OT Aide Hours]])/Table2[[#This Row],[MDS Census]]</f>
        <v>5.8227310117905107E-2</v>
      </c>
      <c r="W153" s="3">
        <v>4.9836666666666662</v>
      </c>
      <c r="X153" s="3">
        <v>0.58088888888888879</v>
      </c>
      <c r="Y153" s="3">
        <v>0</v>
      </c>
      <c r="Z153" s="3">
        <f>SUM(Table2[[#This Row],[Physical Therapist (PT) Hours]:[PT Aide Hours]])/Table2[[#This Row],[MDS Census]]</f>
        <v>6.8660542911982439E-2</v>
      </c>
      <c r="AA153" s="3">
        <v>0</v>
      </c>
      <c r="AB153" s="3">
        <v>0</v>
      </c>
      <c r="AC153" s="3">
        <v>0</v>
      </c>
      <c r="AD153" s="3">
        <v>0</v>
      </c>
      <c r="AE153" s="3">
        <v>0</v>
      </c>
      <c r="AF153" s="3">
        <v>0</v>
      </c>
      <c r="AG153" s="3">
        <v>0.57777777777777772</v>
      </c>
      <c r="AH153" s="1" t="s">
        <v>151</v>
      </c>
      <c r="AI153" s="17">
        <v>4</v>
      </c>
      <c r="AJ153" s="1"/>
    </row>
    <row r="154" spans="1:36" x14ac:dyDescent="0.2">
      <c r="A154" s="1" t="s">
        <v>407</v>
      </c>
      <c r="B154" s="1" t="s">
        <v>562</v>
      </c>
      <c r="C154" s="1" t="s">
        <v>885</v>
      </c>
      <c r="D154" s="1" t="s">
        <v>1041</v>
      </c>
      <c r="E154" s="3">
        <v>97.988888888888894</v>
      </c>
      <c r="F154" s="3">
        <v>5.6</v>
      </c>
      <c r="G154" s="3">
        <v>0.43999999999999995</v>
      </c>
      <c r="H154" s="3">
        <v>0.66200000000000003</v>
      </c>
      <c r="I154" s="3">
        <v>0.55555555555555558</v>
      </c>
      <c r="J154" s="3">
        <v>0</v>
      </c>
      <c r="K154" s="3">
        <v>0</v>
      </c>
      <c r="L154" s="3">
        <v>5.129666666666667</v>
      </c>
      <c r="M154" s="3">
        <v>0</v>
      </c>
      <c r="N154" s="3">
        <v>5.1555555555555559</v>
      </c>
      <c r="O154" s="3">
        <f>SUM(Table2[[#This Row],[Qualified Social Work Staff Hours]:[Other Social Work Staff Hours]])/Table2[[#This Row],[MDS Census]]</f>
        <v>5.2613675019843521E-2</v>
      </c>
      <c r="P154" s="3">
        <v>0</v>
      </c>
      <c r="Q154" s="3">
        <v>0</v>
      </c>
      <c r="R154" s="3">
        <f>SUM(Table2[[#This Row],[Qualified Activities Professional Hours]:[Other Activities Professional Hours]])/Table2[[#This Row],[MDS Census]]</f>
        <v>0</v>
      </c>
      <c r="S154" s="3">
        <v>4.7653333333333334</v>
      </c>
      <c r="T154" s="3">
        <v>4.7018888888888881</v>
      </c>
      <c r="U154" s="3">
        <v>0</v>
      </c>
      <c r="V154" s="3">
        <f>SUM(Table2[[#This Row],[Occupational Therapist Hours]:[OT Aide Hours]])/Table2[[#This Row],[MDS Census]]</f>
        <v>9.6615262501417387E-2</v>
      </c>
      <c r="W154" s="3">
        <v>10.623000000000003</v>
      </c>
      <c r="X154" s="3">
        <v>4.5185555555555554</v>
      </c>
      <c r="Y154" s="3">
        <v>0</v>
      </c>
      <c r="Z154" s="3">
        <f>SUM(Table2[[#This Row],[Physical Therapist (PT) Hours]:[PT Aide Hours]])/Table2[[#This Row],[MDS Census]]</f>
        <v>0.1545231885701327</v>
      </c>
      <c r="AA154" s="3">
        <v>0</v>
      </c>
      <c r="AB154" s="3">
        <v>0</v>
      </c>
      <c r="AC154" s="3">
        <v>0</v>
      </c>
      <c r="AD154" s="3">
        <v>0</v>
      </c>
      <c r="AE154" s="3">
        <v>0</v>
      </c>
      <c r="AF154" s="3">
        <v>0</v>
      </c>
      <c r="AG154" s="3">
        <v>0</v>
      </c>
      <c r="AH154" s="1" t="s">
        <v>152</v>
      </c>
      <c r="AI154" s="17">
        <v>4</v>
      </c>
      <c r="AJ154" s="1"/>
    </row>
    <row r="155" spans="1:36" x14ac:dyDescent="0.2">
      <c r="A155" s="1" t="s">
        <v>407</v>
      </c>
      <c r="B155" s="1" t="s">
        <v>563</v>
      </c>
      <c r="C155" s="1" t="s">
        <v>933</v>
      </c>
      <c r="D155" s="1" t="s">
        <v>1066</v>
      </c>
      <c r="E155" s="3">
        <v>24.111111111111111</v>
      </c>
      <c r="F155" s="3">
        <v>5.6888888888888891</v>
      </c>
      <c r="G155" s="3">
        <v>3.888888888888889E-2</v>
      </c>
      <c r="H155" s="3">
        <v>0.17222222222222222</v>
      </c>
      <c r="I155" s="3">
        <v>0.46111111111111114</v>
      </c>
      <c r="J155" s="3">
        <v>0</v>
      </c>
      <c r="K155" s="3">
        <v>0</v>
      </c>
      <c r="L155" s="3">
        <v>0.21266666666666664</v>
      </c>
      <c r="M155" s="3">
        <v>5.5825555555555555</v>
      </c>
      <c r="N155" s="3">
        <v>0</v>
      </c>
      <c r="O155" s="3">
        <f>SUM(Table2[[#This Row],[Qualified Social Work Staff Hours]:[Other Social Work Staff Hours]])/Table2[[#This Row],[MDS Census]]</f>
        <v>0.23153456221198157</v>
      </c>
      <c r="P155" s="3">
        <v>0</v>
      </c>
      <c r="Q155" s="3">
        <v>5.6888888888888891</v>
      </c>
      <c r="R155" s="3">
        <f>SUM(Table2[[#This Row],[Qualified Activities Professional Hours]:[Other Activities Professional Hours]])/Table2[[#This Row],[MDS Census]]</f>
        <v>0.23594470046082949</v>
      </c>
      <c r="S155" s="3">
        <v>3.6845555555555571</v>
      </c>
      <c r="T155" s="3">
        <v>1.911777777777778</v>
      </c>
      <c r="U155" s="3">
        <v>0</v>
      </c>
      <c r="V155" s="3">
        <f>SUM(Table2[[#This Row],[Occupational Therapist Hours]:[OT Aide Hours]])/Table2[[#This Row],[MDS Census]]</f>
        <v>0.23210599078341024</v>
      </c>
      <c r="W155" s="3">
        <v>4.1911111111111117</v>
      </c>
      <c r="X155" s="3">
        <v>2.7378888888888886</v>
      </c>
      <c r="Y155" s="3">
        <v>0</v>
      </c>
      <c r="Z155" s="3">
        <f>SUM(Table2[[#This Row],[Physical Therapist (PT) Hours]:[PT Aide Hours]])/Table2[[#This Row],[MDS Census]]</f>
        <v>0.2873778801843318</v>
      </c>
      <c r="AA155" s="3">
        <v>0</v>
      </c>
      <c r="AB155" s="3">
        <v>0</v>
      </c>
      <c r="AC155" s="3">
        <v>0</v>
      </c>
      <c r="AD155" s="3">
        <v>0</v>
      </c>
      <c r="AE155" s="3">
        <v>0</v>
      </c>
      <c r="AF155" s="3">
        <v>0</v>
      </c>
      <c r="AG155" s="3">
        <v>0</v>
      </c>
      <c r="AH155" s="1" t="s">
        <v>153</v>
      </c>
      <c r="AI155" s="17">
        <v>4</v>
      </c>
      <c r="AJ155" s="1"/>
    </row>
    <row r="156" spans="1:36" x14ac:dyDescent="0.2">
      <c r="A156" s="1" t="s">
        <v>407</v>
      </c>
      <c r="B156" s="1" t="s">
        <v>564</v>
      </c>
      <c r="C156" s="1" t="s">
        <v>873</v>
      </c>
      <c r="D156" s="1" t="s">
        <v>1046</v>
      </c>
      <c r="E156" s="3">
        <v>82.777777777777771</v>
      </c>
      <c r="F156" s="3">
        <v>5.6888888888888891</v>
      </c>
      <c r="G156" s="3">
        <v>0.33333333333333331</v>
      </c>
      <c r="H156" s="3">
        <v>0.53333333333333333</v>
      </c>
      <c r="I156" s="3">
        <v>0.8</v>
      </c>
      <c r="J156" s="3">
        <v>0</v>
      </c>
      <c r="K156" s="3">
        <v>0</v>
      </c>
      <c r="L156" s="3">
        <v>5.6742222222222241</v>
      </c>
      <c r="M156" s="3">
        <v>5.0444444444444452</v>
      </c>
      <c r="N156" s="3">
        <v>0</v>
      </c>
      <c r="O156" s="3">
        <f>SUM(Table2[[#This Row],[Qualified Social Work Staff Hours]:[Other Social Work Staff Hours]])/Table2[[#This Row],[MDS Census]]</f>
        <v>6.0939597315436252E-2</v>
      </c>
      <c r="P156" s="3">
        <v>5.5913333333333295</v>
      </c>
      <c r="Q156" s="3">
        <v>0</v>
      </c>
      <c r="R156" s="3">
        <f>SUM(Table2[[#This Row],[Qualified Activities Professional Hours]:[Other Activities Professional Hours]])/Table2[[#This Row],[MDS Census]]</f>
        <v>6.754630872483218E-2</v>
      </c>
      <c r="S156" s="3">
        <v>3.0302222222222226</v>
      </c>
      <c r="T156" s="3">
        <v>11.087888888888889</v>
      </c>
      <c r="U156" s="3">
        <v>0</v>
      </c>
      <c r="V156" s="3">
        <f>SUM(Table2[[#This Row],[Occupational Therapist Hours]:[OT Aide Hours]])/Table2[[#This Row],[MDS Census]]</f>
        <v>0.17055436241610741</v>
      </c>
      <c r="W156" s="3">
        <v>4.5078888888888882</v>
      </c>
      <c r="X156" s="3">
        <v>8.1441111111111155</v>
      </c>
      <c r="Y156" s="3">
        <v>0</v>
      </c>
      <c r="Z156" s="3">
        <f>SUM(Table2[[#This Row],[Physical Therapist (PT) Hours]:[PT Aide Hours]])/Table2[[#This Row],[MDS Census]]</f>
        <v>0.15284295302013429</v>
      </c>
      <c r="AA156" s="3">
        <v>0</v>
      </c>
      <c r="AB156" s="3">
        <v>0</v>
      </c>
      <c r="AC156" s="3">
        <v>0</v>
      </c>
      <c r="AD156" s="3">
        <v>0</v>
      </c>
      <c r="AE156" s="3">
        <v>0</v>
      </c>
      <c r="AF156" s="3">
        <v>0</v>
      </c>
      <c r="AG156" s="3">
        <v>0</v>
      </c>
      <c r="AH156" s="1" t="s">
        <v>154</v>
      </c>
      <c r="AI156" s="17">
        <v>4</v>
      </c>
      <c r="AJ156" s="1"/>
    </row>
    <row r="157" spans="1:36" x14ac:dyDescent="0.2">
      <c r="A157" s="1" t="s">
        <v>407</v>
      </c>
      <c r="B157" s="1" t="s">
        <v>565</v>
      </c>
      <c r="C157" s="1" t="s">
        <v>943</v>
      </c>
      <c r="D157" s="1" t="s">
        <v>1086</v>
      </c>
      <c r="E157" s="3">
        <v>30.166666666666668</v>
      </c>
      <c r="F157" s="3">
        <v>2.6222222222222222</v>
      </c>
      <c r="G157" s="3">
        <v>0</v>
      </c>
      <c r="H157" s="3">
        <v>0</v>
      </c>
      <c r="I157" s="3">
        <v>0</v>
      </c>
      <c r="J157" s="3">
        <v>0</v>
      </c>
      <c r="K157" s="3">
        <v>0</v>
      </c>
      <c r="L157" s="3">
        <v>2.3438888888888889</v>
      </c>
      <c r="M157" s="3">
        <v>0</v>
      </c>
      <c r="N157" s="3">
        <v>0</v>
      </c>
      <c r="O157" s="3">
        <f>SUM(Table2[[#This Row],[Qualified Social Work Staff Hours]:[Other Social Work Staff Hours]])/Table2[[#This Row],[MDS Census]]</f>
        <v>0</v>
      </c>
      <c r="P157" s="3">
        <v>0</v>
      </c>
      <c r="Q157" s="3">
        <v>4.8374444444444444</v>
      </c>
      <c r="R157" s="3">
        <f>SUM(Table2[[#This Row],[Qualified Activities Professional Hours]:[Other Activities Professional Hours]])/Table2[[#This Row],[MDS Census]]</f>
        <v>0.16035727440147329</v>
      </c>
      <c r="S157" s="3">
        <v>1.2818888888888891</v>
      </c>
      <c r="T157" s="3">
        <v>4.770777777777778</v>
      </c>
      <c r="U157" s="3">
        <v>0</v>
      </c>
      <c r="V157" s="3">
        <f>SUM(Table2[[#This Row],[Occupational Therapist Hours]:[OT Aide Hours]])/Table2[[#This Row],[MDS Census]]</f>
        <v>0.20064088397790056</v>
      </c>
      <c r="W157" s="3">
        <v>1.6776666666666669</v>
      </c>
      <c r="X157" s="3">
        <v>5.8457777777777791</v>
      </c>
      <c r="Y157" s="3">
        <v>0</v>
      </c>
      <c r="Z157" s="3">
        <f>SUM(Table2[[#This Row],[Physical Therapist (PT) Hours]:[PT Aide Hours]])/Table2[[#This Row],[MDS Census]]</f>
        <v>0.24939594843462251</v>
      </c>
      <c r="AA157" s="3">
        <v>0</v>
      </c>
      <c r="AB157" s="3">
        <v>0</v>
      </c>
      <c r="AC157" s="3">
        <v>0</v>
      </c>
      <c r="AD157" s="3">
        <v>0</v>
      </c>
      <c r="AE157" s="3">
        <v>0</v>
      </c>
      <c r="AF157" s="3">
        <v>0</v>
      </c>
      <c r="AG157" s="3">
        <v>0</v>
      </c>
      <c r="AH157" s="1" t="s">
        <v>155</v>
      </c>
      <c r="AI157" s="17">
        <v>4</v>
      </c>
      <c r="AJ157" s="1"/>
    </row>
    <row r="158" spans="1:36" x14ac:dyDescent="0.2">
      <c r="A158" s="1" t="s">
        <v>407</v>
      </c>
      <c r="B158" s="1" t="s">
        <v>566</v>
      </c>
      <c r="C158" s="1" t="s">
        <v>875</v>
      </c>
      <c r="D158" s="1" t="s">
        <v>1039</v>
      </c>
      <c r="E158" s="3">
        <v>109.01111111111111</v>
      </c>
      <c r="F158" s="3">
        <v>5.7777777777777777</v>
      </c>
      <c r="G158" s="3">
        <v>0.44444444444444442</v>
      </c>
      <c r="H158" s="3">
        <v>1.2333333333333334</v>
      </c>
      <c r="I158" s="3">
        <v>1.0666666666666667</v>
      </c>
      <c r="J158" s="3">
        <v>0</v>
      </c>
      <c r="K158" s="3">
        <v>0</v>
      </c>
      <c r="L158" s="3">
        <v>6.6426666666666669</v>
      </c>
      <c r="M158" s="3">
        <v>5.3150000000000004</v>
      </c>
      <c r="N158" s="3">
        <v>0</v>
      </c>
      <c r="O158" s="3">
        <f>SUM(Table2[[#This Row],[Qualified Social Work Staff Hours]:[Other Social Work Staff Hours]])/Table2[[#This Row],[MDS Census]]</f>
        <v>4.8756497808582211E-2</v>
      </c>
      <c r="P158" s="3">
        <v>5.4041111111111109</v>
      </c>
      <c r="Q158" s="3">
        <v>5.3566666666666665</v>
      </c>
      <c r="R158" s="3">
        <f>SUM(Table2[[#This Row],[Qualified Activities Professional Hours]:[Other Activities Professional Hours]])/Table2[[#This Row],[MDS Census]]</f>
        <v>9.871266945265518E-2</v>
      </c>
      <c r="S158" s="3">
        <v>5.2974444444444453</v>
      </c>
      <c r="T158" s="3">
        <v>29.006666666666664</v>
      </c>
      <c r="U158" s="3">
        <v>0</v>
      </c>
      <c r="V158" s="3">
        <f>SUM(Table2[[#This Row],[Occupational Therapist Hours]:[OT Aide Hours]])/Table2[[#This Row],[MDS Census]]</f>
        <v>0.31468453776373462</v>
      </c>
      <c r="W158" s="3">
        <v>5.2276666666666651</v>
      </c>
      <c r="X158" s="3">
        <v>29.210444444444441</v>
      </c>
      <c r="Y158" s="3">
        <v>3.9778888888888857</v>
      </c>
      <c r="Z158" s="3">
        <f>SUM(Table2[[#This Row],[Physical Therapist (PT) Hours]:[PT Aide Hours]])/Table2[[#This Row],[MDS Census]]</f>
        <v>0.35240444399143811</v>
      </c>
      <c r="AA158" s="3">
        <v>0</v>
      </c>
      <c r="AB158" s="3">
        <v>0</v>
      </c>
      <c r="AC158" s="3">
        <v>0</v>
      </c>
      <c r="AD158" s="3">
        <v>0</v>
      </c>
      <c r="AE158" s="3">
        <v>0</v>
      </c>
      <c r="AF158" s="3">
        <v>0</v>
      </c>
      <c r="AG158" s="3">
        <v>0</v>
      </c>
      <c r="AH158" s="1" t="s">
        <v>156</v>
      </c>
      <c r="AI158" s="17">
        <v>4</v>
      </c>
      <c r="AJ158" s="1"/>
    </row>
    <row r="159" spans="1:36" x14ac:dyDescent="0.2">
      <c r="A159" s="1" t="s">
        <v>407</v>
      </c>
      <c r="B159" s="1" t="s">
        <v>567</v>
      </c>
      <c r="C159" s="1" t="s">
        <v>866</v>
      </c>
      <c r="D159" s="1" t="s">
        <v>1087</v>
      </c>
      <c r="E159" s="3">
        <v>60.43333333333333</v>
      </c>
      <c r="F159" s="3">
        <v>11.377777777777778</v>
      </c>
      <c r="G159" s="3">
        <v>0.5</v>
      </c>
      <c r="H159" s="3">
        <v>0.65833333333333333</v>
      </c>
      <c r="I159" s="3">
        <v>0.45277777777777778</v>
      </c>
      <c r="J159" s="3">
        <v>0</v>
      </c>
      <c r="K159" s="3">
        <v>0</v>
      </c>
      <c r="L159" s="3">
        <v>10.237333333333334</v>
      </c>
      <c r="M159" s="3">
        <v>5.6444444444444448</v>
      </c>
      <c r="N159" s="3">
        <v>5.7526666666666664</v>
      </c>
      <c r="O159" s="3">
        <f>SUM(Table2[[#This Row],[Qualified Social Work Staff Hours]:[Other Social Work Staff Hours]])/Table2[[#This Row],[MDS Census]]</f>
        <v>0.18858981430410005</v>
      </c>
      <c r="P159" s="3">
        <v>5.3473333333333333</v>
      </c>
      <c r="Q159" s="3">
        <v>8.897333333333334</v>
      </c>
      <c r="R159" s="3">
        <f>SUM(Table2[[#This Row],[Qualified Activities Professional Hours]:[Other Activities Professional Hours]])/Table2[[#This Row],[MDS Census]]</f>
        <v>0.23570876999448431</v>
      </c>
      <c r="S159" s="3">
        <v>5.1083333333333334</v>
      </c>
      <c r="T159" s="3">
        <v>0</v>
      </c>
      <c r="U159" s="3">
        <v>0</v>
      </c>
      <c r="V159" s="3">
        <f>SUM(Table2[[#This Row],[Occupational Therapist Hours]:[OT Aide Hours]])/Table2[[#This Row],[MDS Census]]</f>
        <v>8.4528405956977387E-2</v>
      </c>
      <c r="W159" s="3">
        <v>5.567333333333333</v>
      </c>
      <c r="X159" s="3">
        <v>5.4667777777777795</v>
      </c>
      <c r="Y159" s="3">
        <v>0</v>
      </c>
      <c r="Z159" s="3">
        <f>SUM(Table2[[#This Row],[Physical Therapist (PT) Hours]:[PT Aide Hours]])/Table2[[#This Row],[MDS Census]]</f>
        <v>0.18258319544033833</v>
      </c>
      <c r="AA159" s="3">
        <v>0</v>
      </c>
      <c r="AB159" s="3">
        <v>1.6948888888888891</v>
      </c>
      <c r="AC159" s="3">
        <v>0</v>
      </c>
      <c r="AD159" s="3">
        <v>10.136444444444439</v>
      </c>
      <c r="AE159" s="3">
        <v>0</v>
      </c>
      <c r="AF159" s="3">
        <v>47.608999999999995</v>
      </c>
      <c r="AG159" s="3">
        <v>0.33333333333333331</v>
      </c>
      <c r="AH159" s="1" t="s">
        <v>157</v>
      </c>
      <c r="AI159" s="17">
        <v>4</v>
      </c>
      <c r="AJ159" s="1"/>
    </row>
    <row r="160" spans="1:36" x14ac:dyDescent="0.2">
      <c r="A160" s="1" t="s">
        <v>407</v>
      </c>
      <c r="B160" s="1" t="s">
        <v>568</v>
      </c>
      <c r="C160" s="1" t="s">
        <v>885</v>
      </c>
      <c r="D160" s="1" t="s">
        <v>1041</v>
      </c>
      <c r="E160" s="3">
        <v>67.466666666666669</v>
      </c>
      <c r="F160" s="3">
        <v>0</v>
      </c>
      <c r="G160" s="3">
        <v>0</v>
      </c>
      <c r="H160" s="3">
        <v>0</v>
      </c>
      <c r="I160" s="3">
        <v>0</v>
      </c>
      <c r="J160" s="3">
        <v>0</v>
      </c>
      <c r="K160" s="3">
        <v>0</v>
      </c>
      <c r="L160" s="3">
        <v>0</v>
      </c>
      <c r="M160" s="3">
        <v>5.5111111111111111</v>
      </c>
      <c r="N160" s="3">
        <v>0</v>
      </c>
      <c r="O160" s="3">
        <f>SUM(Table2[[#This Row],[Qualified Social Work Staff Hours]:[Other Social Work Staff Hours]])/Table2[[#This Row],[MDS Census]]</f>
        <v>8.1686429512516465E-2</v>
      </c>
      <c r="P160" s="3">
        <v>10.797444444444446</v>
      </c>
      <c r="Q160" s="3">
        <v>0</v>
      </c>
      <c r="R160" s="3">
        <f>SUM(Table2[[#This Row],[Qualified Activities Professional Hours]:[Other Activities Professional Hours]])/Table2[[#This Row],[MDS Census]]</f>
        <v>0.16004117259552045</v>
      </c>
      <c r="S160" s="3">
        <v>0</v>
      </c>
      <c r="T160" s="3">
        <v>0</v>
      </c>
      <c r="U160" s="3">
        <v>0</v>
      </c>
      <c r="V160" s="3">
        <f>SUM(Table2[[#This Row],[Occupational Therapist Hours]:[OT Aide Hours]])/Table2[[#This Row],[MDS Census]]</f>
        <v>0</v>
      </c>
      <c r="W160" s="3">
        <v>0</v>
      </c>
      <c r="X160" s="3">
        <v>0</v>
      </c>
      <c r="Y160" s="3">
        <v>0</v>
      </c>
      <c r="Z160" s="3">
        <f>SUM(Table2[[#This Row],[Physical Therapist (PT) Hours]:[PT Aide Hours]])/Table2[[#This Row],[MDS Census]]</f>
        <v>0</v>
      </c>
      <c r="AA160" s="3">
        <v>0</v>
      </c>
      <c r="AB160" s="3">
        <v>0</v>
      </c>
      <c r="AC160" s="3">
        <v>0</v>
      </c>
      <c r="AD160" s="3">
        <v>0</v>
      </c>
      <c r="AE160" s="3">
        <v>0</v>
      </c>
      <c r="AF160" s="3">
        <v>0</v>
      </c>
      <c r="AG160" s="3">
        <v>0</v>
      </c>
      <c r="AH160" s="1" t="s">
        <v>158</v>
      </c>
      <c r="AI160" s="17">
        <v>4</v>
      </c>
      <c r="AJ160" s="1"/>
    </row>
    <row r="161" spans="1:36" x14ac:dyDescent="0.2">
      <c r="A161" s="1" t="s">
        <v>407</v>
      </c>
      <c r="B161" s="1" t="s">
        <v>569</v>
      </c>
      <c r="C161" s="1" t="s">
        <v>921</v>
      </c>
      <c r="D161" s="1" t="s">
        <v>1022</v>
      </c>
      <c r="E161" s="3">
        <v>85.233333333333334</v>
      </c>
      <c r="F161" s="3">
        <v>5.4222222222222225</v>
      </c>
      <c r="G161" s="3">
        <v>0.36000000000000004</v>
      </c>
      <c r="H161" s="3">
        <v>0.65722222222222215</v>
      </c>
      <c r="I161" s="3">
        <v>0.875</v>
      </c>
      <c r="J161" s="3">
        <v>0</v>
      </c>
      <c r="K161" s="3">
        <v>0</v>
      </c>
      <c r="L161" s="3">
        <v>7.3734444444444467</v>
      </c>
      <c r="M161" s="3">
        <v>9.6888888888888882</v>
      </c>
      <c r="N161" s="3">
        <v>0</v>
      </c>
      <c r="O161" s="3">
        <f>SUM(Table2[[#This Row],[Qualified Social Work Staff Hours]:[Other Social Work Staff Hours]])/Table2[[#This Row],[MDS Census]]</f>
        <v>0.11367487941598226</v>
      </c>
      <c r="P161" s="3">
        <v>0</v>
      </c>
      <c r="Q161" s="3">
        <v>0</v>
      </c>
      <c r="R161" s="3">
        <f>SUM(Table2[[#This Row],[Qualified Activities Professional Hours]:[Other Activities Professional Hours]])/Table2[[#This Row],[MDS Census]]</f>
        <v>0</v>
      </c>
      <c r="S161" s="3">
        <v>17.186222222222224</v>
      </c>
      <c r="T161" s="3">
        <v>22.256111111111117</v>
      </c>
      <c r="U161" s="3">
        <v>0</v>
      </c>
      <c r="V161" s="3">
        <f>SUM(Table2[[#This Row],[Occupational Therapist Hours]:[OT Aide Hours]])/Table2[[#This Row],[MDS Census]]</f>
        <v>0.46275713727023859</v>
      </c>
      <c r="W161" s="3">
        <v>11.958333333333334</v>
      </c>
      <c r="X161" s="3">
        <v>16.798777777777783</v>
      </c>
      <c r="Y161" s="3">
        <v>5.2084444444444449</v>
      </c>
      <c r="Z161" s="3">
        <f>SUM(Table2[[#This Row],[Physical Therapist (PT) Hours]:[PT Aide Hours]])/Table2[[#This Row],[MDS Census]]</f>
        <v>0.39850084734715169</v>
      </c>
      <c r="AA161" s="3">
        <v>0</v>
      </c>
      <c r="AB161" s="3">
        <v>0</v>
      </c>
      <c r="AC161" s="3">
        <v>0</v>
      </c>
      <c r="AD161" s="3">
        <v>0</v>
      </c>
      <c r="AE161" s="3">
        <v>0</v>
      </c>
      <c r="AF161" s="3">
        <v>0</v>
      </c>
      <c r="AG161" s="3">
        <v>0</v>
      </c>
      <c r="AH161" s="1" t="s">
        <v>159</v>
      </c>
      <c r="AI161" s="17">
        <v>4</v>
      </c>
      <c r="AJ161" s="1"/>
    </row>
    <row r="162" spans="1:36" x14ac:dyDescent="0.2">
      <c r="A162" s="1" t="s">
        <v>407</v>
      </c>
      <c r="B162" s="1" t="s">
        <v>570</v>
      </c>
      <c r="C162" s="1" t="s">
        <v>852</v>
      </c>
      <c r="D162" s="1" t="s">
        <v>1067</v>
      </c>
      <c r="E162" s="3">
        <v>64.811111111111117</v>
      </c>
      <c r="F162" s="3">
        <v>5.5111111111111111</v>
      </c>
      <c r="G162" s="3">
        <v>0</v>
      </c>
      <c r="H162" s="3">
        <v>0</v>
      </c>
      <c r="I162" s="3">
        <v>0</v>
      </c>
      <c r="J162" s="3">
        <v>0</v>
      </c>
      <c r="K162" s="3">
        <v>0</v>
      </c>
      <c r="L162" s="3">
        <v>2.2742222222222224</v>
      </c>
      <c r="M162" s="3">
        <v>0</v>
      </c>
      <c r="N162" s="3">
        <v>5.8494444444444449</v>
      </c>
      <c r="O162" s="3">
        <f>SUM(Table2[[#This Row],[Qualified Social Work Staff Hours]:[Other Social Work Staff Hours]])/Table2[[#This Row],[MDS Census]]</f>
        <v>9.0253728784501969E-2</v>
      </c>
      <c r="P162" s="3">
        <v>5.9604444444444447</v>
      </c>
      <c r="Q162" s="3">
        <v>0</v>
      </c>
      <c r="R162" s="3">
        <f>SUM(Table2[[#This Row],[Qualified Activities Professional Hours]:[Other Activities Professional Hours]])/Table2[[#This Row],[MDS Census]]</f>
        <v>9.196639807989028E-2</v>
      </c>
      <c r="S162" s="3">
        <v>5.4222222222222225</v>
      </c>
      <c r="T162" s="3">
        <v>5.8498888888888887</v>
      </c>
      <c r="U162" s="3">
        <v>0</v>
      </c>
      <c r="V162" s="3">
        <f>SUM(Table2[[#This Row],[Occupational Therapist Hours]:[OT Aide Hours]])/Table2[[#This Row],[MDS Census]]</f>
        <v>0.17392250985770616</v>
      </c>
      <c r="W162" s="3">
        <v>6.9474444444444465</v>
      </c>
      <c r="X162" s="3">
        <v>3.6146666666666674</v>
      </c>
      <c r="Y162" s="3">
        <v>0</v>
      </c>
      <c r="Z162" s="3">
        <f>SUM(Table2[[#This Row],[Physical Therapist (PT) Hours]:[PT Aide Hours]])/Table2[[#This Row],[MDS Census]]</f>
        <v>0.16296759814846568</v>
      </c>
      <c r="AA162" s="3">
        <v>0</v>
      </c>
      <c r="AB162" s="3">
        <v>0</v>
      </c>
      <c r="AC162" s="3">
        <v>0</v>
      </c>
      <c r="AD162" s="3">
        <v>0</v>
      </c>
      <c r="AE162" s="3">
        <v>0</v>
      </c>
      <c r="AF162" s="3">
        <v>0</v>
      </c>
      <c r="AG162" s="3">
        <v>0</v>
      </c>
      <c r="AH162" s="1" t="s">
        <v>160</v>
      </c>
      <c r="AI162" s="17">
        <v>4</v>
      </c>
      <c r="AJ162" s="1"/>
    </row>
    <row r="163" spans="1:36" x14ac:dyDescent="0.2">
      <c r="A163" s="1" t="s">
        <v>407</v>
      </c>
      <c r="B163" s="1" t="s">
        <v>571</v>
      </c>
      <c r="C163" s="1" t="s">
        <v>944</v>
      </c>
      <c r="D163" s="1" t="s">
        <v>1036</v>
      </c>
      <c r="E163" s="3">
        <v>38.766666666666666</v>
      </c>
      <c r="F163" s="3">
        <v>5.95</v>
      </c>
      <c r="G163" s="3">
        <v>0.39444444444444443</v>
      </c>
      <c r="H163" s="3">
        <v>0.52222222222222225</v>
      </c>
      <c r="I163" s="3">
        <v>0.84444444444444444</v>
      </c>
      <c r="J163" s="3">
        <v>0</v>
      </c>
      <c r="K163" s="3">
        <v>0</v>
      </c>
      <c r="L163" s="3">
        <v>5.4803333333333333</v>
      </c>
      <c r="M163" s="3">
        <v>5.572222222222222</v>
      </c>
      <c r="N163" s="3">
        <v>0</v>
      </c>
      <c r="O163" s="3">
        <f>SUM(Table2[[#This Row],[Qualified Social Work Staff Hours]:[Other Social Work Staff Hours]])/Table2[[#This Row],[MDS Census]]</f>
        <v>0.14373746059042705</v>
      </c>
      <c r="P163" s="3">
        <v>5.572222222222222</v>
      </c>
      <c r="Q163" s="3">
        <v>3.7428888888888898</v>
      </c>
      <c r="R163" s="3">
        <f>SUM(Table2[[#This Row],[Qualified Activities Professional Hours]:[Other Activities Professional Hours]])/Table2[[#This Row],[MDS Census]]</f>
        <v>0.240286615075953</v>
      </c>
      <c r="S163" s="3">
        <v>4.0741111111111117</v>
      </c>
      <c r="T163" s="3">
        <v>15.880111111111109</v>
      </c>
      <c r="U163" s="3">
        <v>0</v>
      </c>
      <c r="V163" s="3">
        <f>SUM(Table2[[#This Row],[Occupational Therapist Hours]:[OT Aide Hours]])/Table2[[#This Row],[MDS Census]]</f>
        <v>0.51472628260246489</v>
      </c>
      <c r="W163" s="3">
        <v>4.4984444444444449</v>
      </c>
      <c r="X163" s="3">
        <v>21.720111111111112</v>
      </c>
      <c r="Y163" s="3">
        <v>0</v>
      </c>
      <c r="Z163" s="3">
        <f>SUM(Table2[[#This Row],[Physical Therapist (PT) Hours]:[PT Aide Hours]])/Table2[[#This Row],[MDS Census]]</f>
        <v>0.6763169962740041</v>
      </c>
      <c r="AA163" s="3">
        <v>0</v>
      </c>
      <c r="AB163" s="3">
        <v>0</v>
      </c>
      <c r="AC163" s="3">
        <v>0</v>
      </c>
      <c r="AD163" s="3">
        <v>0</v>
      </c>
      <c r="AE163" s="3">
        <v>0</v>
      </c>
      <c r="AF163" s="3">
        <v>0</v>
      </c>
      <c r="AG163" s="3">
        <v>0</v>
      </c>
      <c r="AH163" s="1" t="s">
        <v>161</v>
      </c>
      <c r="AI163" s="17">
        <v>4</v>
      </c>
      <c r="AJ163" s="1"/>
    </row>
    <row r="164" spans="1:36" x14ac:dyDescent="0.2">
      <c r="A164" s="1" t="s">
        <v>407</v>
      </c>
      <c r="B164" s="1" t="s">
        <v>572</v>
      </c>
      <c r="C164" s="1" t="s">
        <v>843</v>
      </c>
      <c r="D164" s="1" t="s">
        <v>1021</v>
      </c>
      <c r="E164" s="3">
        <v>100.72222222222223</v>
      </c>
      <c r="F164" s="3">
        <v>34.911111111111111</v>
      </c>
      <c r="G164" s="3">
        <v>0</v>
      </c>
      <c r="H164" s="3">
        <v>0</v>
      </c>
      <c r="I164" s="3">
        <v>4.8875555555555552</v>
      </c>
      <c r="J164" s="3">
        <v>0</v>
      </c>
      <c r="K164" s="3">
        <v>0</v>
      </c>
      <c r="L164" s="3">
        <v>5.4055555555555559</v>
      </c>
      <c r="M164" s="3">
        <v>5.6</v>
      </c>
      <c r="N164" s="3">
        <v>0</v>
      </c>
      <c r="O164" s="3">
        <f>SUM(Table2[[#This Row],[Qualified Social Work Staff Hours]:[Other Social Work Staff Hours]])/Table2[[#This Row],[MDS Census]]</f>
        <v>5.5598455598455589E-2</v>
      </c>
      <c r="P164" s="3">
        <v>5.791666666666667</v>
      </c>
      <c r="Q164" s="3">
        <v>0</v>
      </c>
      <c r="R164" s="3">
        <f>SUM(Table2[[#This Row],[Qualified Activities Professional Hours]:[Other Activities Professional Hours]])/Table2[[#This Row],[MDS Census]]</f>
        <v>5.7501378929950359E-2</v>
      </c>
      <c r="S164" s="3">
        <v>8.4666666666666668</v>
      </c>
      <c r="T164" s="3">
        <v>6.2944444444444443</v>
      </c>
      <c r="U164" s="3">
        <v>0</v>
      </c>
      <c r="V164" s="3">
        <f>SUM(Table2[[#This Row],[Occupational Therapist Hours]:[OT Aide Hours]])/Table2[[#This Row],[MDS Census]]</f>
        <v>0.14655267512410369</v>
      </c>
      <c r="W164" s="3">
        <v>20.583333333333332</v>
      </c>
      <c r="X164" s="3">
        <v>1.0333333333333334</v>
      </c>
      <c r="Y164" s="3">
        <v>0</v>
      </c>
      <c r="Z164" s="3">
        <f>SUM(Table2[[#This Row],[Physical Therapist (PT) Hours]:[PT Aide Hours]])/Table2[[#This Row],[MDS Census]]</f>
        <v>0.21461665747380032</v>
      </c>
      <c r="AA164" s="3">
        <v>0</v>
      </c>
      <c r="AB164" s="3">
        <v>0</v>
      </c>
      <c r="AC164" s="3">
        <v>4.8499999999999996</v>
      </c>
      <c r="AD164" s="3">
        <v>0</v>
      </c>
      <c r="AE164" s="3">
        <v>0</v>
      </c>
      <c r="AF164" s="3">
        <v>0</v>
      </c>
      <c r="AG164" s="3">
        <v>0</v>
      </c>
      <c r="AH164" s="1" t="s">
        <v>162</v>
      </c>
      <c r="AI164" s="17">
        <v>4</v>
      </c>
      <c r="AJ164" s="1"/>
    </row>
    <row r="165" spans="1:36" x14ac:dyDescent="0.2">
      <c r="A165" s="1" t="s">
        <v>407</v>
      </c>
      <c r="B165" s="1" t="s">
        <v>573</v>
      </c>
      <c r="C165" s="1" t="s">
        <v>945</v>
      </c>
      <c r="D165" s="1" t="s">
        <v>1069</v>
      </c>
      <c r="E165" s="3">
        <v>83.066666666666663</v>
      </c>
      <c r="F165" s="3">
        <v>5.95</v>
      </c>
      <c r="G165" s="3">
        <v>0.3888888888888889</v>
      </c>
      <c r="H165" s="3">
        <v>0.82222222222222219</v>
      </c>
      <c r="I165" s="3">
        <v>0.44444444444444442</v>
      </c>
      <c r="J165" s="3">
        <v>0</v>
      </c>
      <c r="K165" s="3">
        <v>4.5333333333333332</v>
      </c>
      <c r="L165" s="3">
        <v>6.0921111111111106</v>
      </c>
      <c r="M165" s="3">
        <v>6.6305555555555555</v>
      </c>
      <c r="N165" s="3">
        <v>0</v>
      </c>
      <c r="O165" s="3">
        <f>SUM(Table2[[#This Row],[Qualified Social Work Staff Hours]:[Other Social Work Staff Hours]])/Table2[[#This Row],[MDS Census]]</f>
        <v>7.9822097378277154E-2</v>
      </c>
      <c r="P165" s="3">
        <v>5.6561111111111115</v>
      </c>
      <c r="Q165" s="3">
        <v>0</v>
      </c>
      <c r="R165" s="3">
        <f>SUM(Table2[[#This Row],[Qualified Activities Professional Hours]:[Other Activities Professional Hours]])/Table2[[#This Row],[MDS Census]]</f>
        <v>6.8091225254146612E-2</v>
      </c>
      <c r="S165" s="3">
        <v>8.1539999999999999</v>
      </c>
      <c r="T165" s="3">
        <v>13.405111111111111</v>
      </c>
      <c r="U165" s="3">
        <v>0</v>
      </c>
      <c r="V165" s="3">
        <f>SUM(Table2[[#This Row],[Occupational Therapist Hours]:[OT Aide Hours]])/Table2[[#This Row],[MDS Census]]</f>
        <v>0.25953986088817549</v>
      </c>
      <c r="W165" s="3">
        <v>7.0197777777777803</v>
      </c>
      <c r="X165" s="3">
        <v>16.170333333333328</v>
      </c>
      <c r="Y165" s="3">
        <v>0</v>
      </c>
      <c r="Z165" s="3">
        <f>SUM(Table2[[#This Row],[Physical Therapist (PT) Hours]:[PT Aide Hours]])/Table2[[#This Row],[MDS Census]]</f>
        <v>0.27917469234884962</v>
      </c>
      <c r="AA165" s="3">
        <v>0</v>
      </c>
      <c r="AB165" s="3">
        <v>0</v>
      </c>
      <c r="AC165" s="3">
        <v>0</v>
      </c>
      <c r="AD165" s="3">
        <v>0</v>
      </c>
      <c r="AE165" s="3">
        <v>0</v>
      </c>
      <c r="AF165" s="3">
        <v>0.76666666666666672</v>
      </c>
      <c r="AG165" s="3">
        <v>0</v>
      </c>
      <c r="AH165" s="1" t="s">
        <v>163</v>
      </c>
      <c r="AI165" s="17">
        <v>4</v>
      </c>
      <c r="AJ165" s="1"/>
    </row>
    <row r="166" spans="1:36" x14ac:dyDescent="0.2">
      <c r="A166" s="1" t="s">
        <v>407</v>
      </c>
      <c r="B166" s="1" t="s">
        <v>574</v>
      </c>
      <c r="C166" s="1" t="s">
        <v>946</v>
      </c>
      <c r="D166" s="1" t="s">
        <v>1065</v>
      </c>
      <c r="E166" s="3">
        <v>63.922222222222224</v>
      </c>
      <c r="F166" s="3">
        <v>5.4222222222222225</v>
      </c>
      <c r="G166" s="3">
        <v>0.30666666666666637</v>
      </c>
      <c r="H166" s="3">
        <v>0.41411111111111115</v>
      </c>
      <c r="I166" s="3">
        <v>1.0444444444444445</v>
      </c>
      <c r="J166" s="3">
        <v>0</v>
      </c>
      <c r="K166" s="3">
        <v>0</v>
      </c>
      <c r="L166" s="3">
        <v>2.7991111111111118</v>
      </c>
      <c r="M166" s="3">
        <v>0</v>
      </c>
      <c r="N166" s="3">
        <v>10.808111111111112</v>
      </c>
      <c r="O166" s="3">
        <f>SUM(Table2[[#This Row],[Qualified Social Work Staff Hours]:[Other Social Work Staff Hours]])/Table2[[#This Row],[MDS Census]]</f>
        <v>0.16908221797323136</v>
      </c>
      <c r="P166" s="3">
        <v>5.1555555555555559</v>
      </c>
      <c r="Q166" s="3">
        <v>5.1682222222222221</v>
      </c>
      <c r="R166" s="3">
        <f>SUM(Table2[[#This Row],[Qualified Activities Professional Hours]:[Other Activities Professional Hours]])/Table2[[#This Row],[MDS Census]]</f>
        <v>0.16150530158178342</v>
      </c>
      <c r="S166" s="3">
        <v>5.2444444444444445</v>
      </c>
      <c r="T166" s="3">
        <v>5.381555555555555</v>
      </c>
      <c r="U166" s="3">
        <v>0</v>
      </c>
      <c r="V166" s="3">
        <f>SUM(Table2[[#This Row],[Occupational Therapist Hours]:[OT Aide Hours]])/Table2[[#This Row],[MDS Census]]</f>
        <v>0.16623326959847035</v>
      </c>
      <c r="W166" s="3">
        <v>3.0603333333333333</v>
      </c>
      <c r="X166" s="3">
        <v>6.703666666666666</v>
      </c>
      <c r="Y166" s="3">
        <v>0</v>
      </c>
      <c r="Z166" s="3">
        <f>SUM(Table2[[#This Row],[Physical Therapist (PT) Hours]:[PT Aide Hours]])/Table2[[#This Row],[MDS Census]]</f>
        <v>0.15274813140969928</v>
      </c>
      <c r="AA166" s="3">
        <v>0</v>
      </c>
      <c r="AB166" s="3">
        <v>0</v>
      </c>
      <c r="AC166" s="3">
        <v>0</v>
      </c>
      <c r="AD166" s="3">
        <v>0</v>
      </c>
      <c r="AE166" s="3">
        <v>0</v>
      </c>
      <c r="AF166" s="3">
        <v>0.57533333333333325</v>
      </c>
      <c r="AG166" s="3">
        <v>0</v>
      </c>
      <c r="AH166" s="1" t="s">
        <v>164</v>
      </c>
      <c r="AI166" s="17">
        <v>4</v>
      </c>
      <c r="AJ166" s="1"/>
    </row>
    <row r="167" spans="1:36" x14ac:dyDescent="0.2">
      <c r="A167" s="1" t="s">
        <v>407</v>
      </c>
      <c r="B167" s="1" t="s">
        <v>575</v>
      </c>
      <c r="C167" s="1" t="s">
        <v>915</v>
      </c>
      <c r="D167" s="1" t="s">
        <v>1088</v>
      </c>
      <c r="E167" s="3">
        <v>75.644444444444446</v>
      </c>
      <c r="F167" s="3">
        <v>32.166666666666664</v>
      </c>
      <c r="G167" s="3">
        <v>0.48888888888888887</v>
      </c>
      <c r="H167" s="3">
        <v>0</v>
      </c>
      <c r="I167" s="3">
        <v>7.0194444444444448</v>
      </c>
      <c r="J167" s="3">
        <v>0</v>
      </c>
      <c r="K167" s="3">
        <v>0</v>
      </c>
      <c r="L167" s="3">
        <v>2.4138888888888888</v>
      </c>
      <c r="M167" s="3">
        <v>5.333333333333333</v>
      </c>
      <c r="N167" s="3">
        <v>0</v>
      </c>
      <c r="O167" s="3">
        <f>SUM(Table2[[#This Row],[Qualified Social Work Staff Hours]:[Other Social Work Staff Hours]])/Table2[[#This Row],[MDS Census]]</f>
        <v>7.0505287896592245E-2</v>
      </c>
      <c r="P167" s="3">
        <v>5.5916666666666668</v>
      </c>
      <c r="Q167" s="3">
        <v>0</v>
      </c>
      <c r="R167" s="3">
        <f>SUM(Table2[[#This Row],[Qualified Activities Professional Hours]:[Other Activities Professional Hours]])/Table2[[#This Row],[MDS Census]]</f>
        <v>7.3920387779083427E-2</v>
      </c>
      <c r="S167" s="3">
        <v>6.3583333333333334</v>
      </c>
      <c r="T167" s="3">
        <v>3.2083333333333335</v>
      </c>
      <c r="U167" s="3">
        <v>0</v>
      </c>
      <c r="V167" s="3">
        <f>SUM(Table2[[#This Row],[Occupational Therapist Hours]:[OT Aide Hours]])/Table2[[#This Row],[MDS Census]]</f>
        <v>0.12646886016451234</v>
      </c>
      <c r="W167" s="3">
        <v>13.433333333333334</v>
      </c>
      <c r="X167" s="3">
        <v>4.4944444444444445</v>
      </c>
      <c r="Y167" s="3">
        <v>0</v>
      </c>
      <c r="Z167" s="3">
        <f>SUM(Table2[[#This Row],[Physical Therapist (PT) Hours]:[PT Aide Hours]])/Table2[[#This Row],[MDS Census]]</f>
        <v>0.2370005875440658</v>
      </c>
      <c r="AA167" s="3">
        <v>0</v>
      </c>
      <c r="AB167" s="3">
        <v>0</v>
      </c>
      <c r="AC167" s="3">
        <v>3.2277777777777779</v>
      </c>
      <c r="AD167" s="3">
        <v>0</v>
      </c>
      <c r="AE167" s="3">
        <v>0</v>
      </c>
      <c r="AF167" s="3">
        <v>0</v>
      </c>
      <c r="AG167" s="3">
        <v>0</v>
      </c>
      <c r="AH167" s="1" t="s">
        <v>165</v>
      </c>
      <c r="AI167" s="17">
        <v>4</v>
      </c>
      <c r="AJ167" s="1"/>
    </row>
    <row r="168" spans="1:36" x14ac:dyDescent="0.2">
      <c r="A168" s="1" t="s">
        <v>407</v>
      </c>
      <c r="B168" s="1" t="s">
        <v>576</v>
      </c>
      <c r="C168" s="1" t="s">
        <v>846</v>
      </c>
      <c r="D168" s="1" t="s">
        <v>1089</v>
      </c>
      <c r="E168" s="3">
        <v>66.63333333333334</v>
      </c>
      <c r="F168" s="3">
        <v>5.6888888888888891</v>
      </c>
      <c r="G168" s="3">
        <v>0.32711111111111157</v>
      </c>
      <c r="H168" s="3">
        <v>0.36488888888888887</v>
      </c>
      <c r="I168" s="3">
        <v>1.6888888888888889</v>
      </c>
      <c r="J168" s="3">
        <v>0</v>
      </c>
      <c r="K168" s="3">
        <v>3.7777777777777777</v>
      </c>
      <c r="L168" s="3">
        <v>0.87099999999999989</v>
      </c>
      <c r="M168" s="3">
        <v>6.1604444444444448</v>
      </c>
      <c r="N168" s="3">
        <v>0</v>
      </c>
      <c r="O168" s="3">
        <f>SUM(Table2[[#This Row],[Qualified Social Work Staff Hours]:[Other Social Work Staff Hours]])/Table2[[#This Row],[MDS Census]]</f>
        <v>9.2452893113223272E-2</v>
      </c>
      <c r="P168" s="3">
        <v>0</v>
      </c>
      <c r="Q168" s="3">
        <v>9.0793333333333326</v>
      </c>
      <c r="R168" s="3">
        <f>SUM(Table2[[#This Row],[Qualified Activities Professional Hours]:[Other Activities Professional Hours]])/Table2[[#This Row],[MDS Census]]</f>
        <v>0.13625812906453225</v>
      </c>
      <c r="S168" s="3">
        <v>1.3921111111111111</v>
      </c>
      <c r="T168" s="3">
        <v>2.8210000000000002</v>
      </c>
      <c r="U168" s="3">
        <v>0</v>
      </c>
      <c r="V168" s="3">
        <f>SUM(Table2[[#This Row],[Occupational Therapist Hours]:[OT Aide Hours]])/Table2[[#This Row],[MDS Census]]</f>
        <v>6.32282808070702E-2</v>
      </c>
      <c r="W168" s="3">
        <v>0.69711111111111124</v>
      </c>
      <c r="X168" s="3">
        <v>5.2347777777777775</v>
      </c>
      <c r="Y168" s="3">
        <v>0</v>
      </c>
      <c r="Z168" s="3">
        <f>SUM(Table2[[#This Row],[Physical Therapist (PT) Hours]:[PT Aide Hours]])/Table2[[#This Row],[MDS Census]]</f>
        <v>8.9022844755711178E-2</v>
      </c>
      <c r="AA168" s="3">
        <v>0</v>
      </c>
      <c r="AB168" s="3">
        <v>4.7646666666666668</v>
      </c>
      <c r="AC168" s="3">
        <v>0</v>
      </c>
      <c r="AD168" s="3">
        <v>0</v>
      </c>
      <c r="AE168" s="3">
        <v>0</v>
      </c>
      <c r="AF168" s="3">
        <v>0.37277777777777776</v>
      </c>
      <c r="AG168" s="3">
        <v>0</v>
      </c>
      <c r="AH168" s="1" t="s">
        <v>166</v>
      </c>
      <c r="AI168" s="17">
        <v>4</v>
      </c>
      <c r="AJ168" s="1"/>
    </row>
    <row r="169" spans="1:36" x14ac:dyDescent="0.2">
      <c r="A169" s="1" t="s">
        <v>407</v>
      </c>
      <c r="B169" s="1" t="s">
        <v>577</v>
      </c>
      <c r="C169" s="1" t="s">
        <v>947</v>
      </c>
      <c r="D169" s="1" t="s">
        <v>1090</v>
      </c>
      <c r="E169" s="3">
        <v>48.111111111111114</v>
      </c>
      <c r="F169" s="3">
        <v>7.2</v>
      </c>
      <c r="G169" s="3">
        <v>0.27999999999999997</v>
      </c>
      <c r="H169" s="3">
        <v>0.32266666666666666</v>
      </c>
      <c r="I169" s="3">
        <v>0.56111111111111112</v>
      </c>
      <c r="J169" s="3">
        <v>0</v>
      </c>
      <c r="K169" s="3">
        <v>0</v>
      </c>
      <c r="L169" s="3">
        <v>1.4845555555555556</v>
      </c>
      <c r="M169" s="3">
        <v>0</v>
      </c>
      <c r="N169" s="3">
        <v>5.4222222222222225</v>
      </c>
      <c r="O169" s="3">
        <f>SUM(Table2[[#This Row],[Qualified Social Work Staff Hours]:[Other Social Work Staff Hours]])/Table2[[#This Row],[MDS Census]]</f>
        <v>0.11270207852193995</v>
      </c>
      <c r="P169" s="3">
        <v>0</v>
      </c>
      <c r="Q169" s="3">
        <v>0</v>
      </c>
      <c r="R169" s="3">
        <f>SUM(Table2[[#This Row],[Qualified Activities Professional Hours]:[Other Activities Professional Hours]])/Table2[[#This Row],[MDS Census]]</f>
        <v>0</v>
      </c>
      <c r="S169" s="3">
        <v>5.4900000000000011</v>
      </c>
      <c r="T169" s="3">
        <v>3.9274444444444447</v>
      </c>
      <c r="U169" s="3">
        <v>0</v>
      </c>
      <c r="V169" s="3">
        <f>SUM(Table2[[#This Row],[Occupational Therapist Hours]:[OT Aide Hours]])/Table2[[#This Row],[MDS Census]]</f>
        <v>0.19574364896073904</v>
      </c>
      <c r="W169" s="3">
        <v>3.2540000000000009</v>
      </c>
      <c r="X169" s="3">
        <v>3.688111111111112</v>
      </c>
      <c r="Y169" s="3">
        <v>0</v>
      </c>
      <c r="Z169" s="3">
        <f>SUM(Table2[[#This Row],[Physical Therapist (PT) Hours]:[PT Aide Hours]])/Table2[[#This Row],[MDS Census]]</f>
        <v>0.14429330254041572</v>
      </c>
      <c r="AA169" s="3">
        <v>0</v>
      </c>
      <c r="AB169" s="3">
        <v>0</v>
      </c>
      <c r="AC169" s="3">
        <v>0</v>
      </c>
      <c r="AD169" s="3">
        <v>0</v>
      </c>
      <c r="AE169" s="3">
        <v>0</v>
      </c>
      <c r="AF169" s="3">
        <v>0</v>
      </c>
      <c r="AG169" s="3">
        <v>0</v>
      </c>
      <c r="AH169" s="1" t="s">
        <v>167</v>
      </c>
      <c r="AI169" s="17">
        <v>4</v>
      </c>
      <c r="AJ169" s="1"/>
    </row>
    <row r="170" spans="1:36" x14ac:dyDescent="0.2">
      <c r="A170" s="1" t="s">
        <v>407</v>
      </c>
      <c r="B170" s="1" t="s">
        <v>578</v>
      </c>
      <c r="C170" s="1" t="s">
        <v>849</v>
      </c>
      <c r="D170" s="1" t="s">
        <v>1014</v>
      </c>
      <c r="E170" s="3">
        <v>59.144444444444446</v>
      </c>
      <c r="F170" s="3">
        <v>5.6888888888888891</v>
      </c>
      <c r="G170" s="3">
        <v>0.57777777777777772</v>
      </c>
      <c r="H170" s="3">
        <v>0.78333333333333333</v>
      </c>
      <c r="I170" s="3">
        <v>0</v>
      </c>
      <c r="J170" s="3">
        <v>0</v>
      </c>
      <c r="K170" s="3">
        <v>0</v>
      </c>
      <c r="L170" s="3">
        <v>5.295333333333331</v>
      </c>
      <c r="M170" s="3">
        <v>4.7944444444444443</v>
      </c>
      <c r="N170" s="3">
        <v>0</v>
      </c>
      <c r="O170" s="3">
        <f>SUM(Table2[[#This Row],[Qualified Social Work Staff Hours]:[Other Social Work Staff Hours]])/Table2[[#This Row],[MDS Census]]</f>
        <v>8.1063310163441663E-2</v>
      </c>
      <c r="P170" s="3">
        <v>5.5774444444444446</v>
      </c>
      <c r="Q170" s="3">
        <v>5.6583333333333332</v>
      </c>
      <c r="R170" s="3">
        <f>SUM(Table2[[#This Row],[Qualified Activities Professional Hours]:[Other Activities Professional Hours]])/Table2[[#This Row],[MDS Census]]</f>
        <v>0.18997182040202892</v>
      </c>
      <c r="S170" s="3">
        <v>6.9290000000000012</v>
      </c>
      <c r="T170" s="3">
        <v>3.4302222222222212</v>
      </c>
      <c r="U170" s="3">
        <v>0</v>
      </c>
      <c r="V170" s="3">
        <f>SUM(Table2[[#This Row],[Occupational Therapist Hours]:[OT Aide Hours]])/Table2[[#This Row],[MDS Census]]</f>
        <v>0.17515123050911138</v>
      </c>
      <c r="W170" s="3">
        <v>1.5304444444444443</v>
      </c>
      <c r="X170" s="3">
        <v>9.7420000000000009</v>
      </c>
      <c r="Y170" s="3">
        <v>4.9926666666666666</v>
      </c>
      <c r="Z170" s="3">
        <f>SUM(Table2[[#This Row],[Physical Therapist (PT) Hours]:[PT Aide Hours]])/Table2[[#This Row],[MDS Census]]</f>
        <v>0.2750065752395266</v>
      </c>
      <c r="AA170" s="3">
        <v>0</v>
      </c>
      <c r="AB170" s="3">
        <v>0</v>
      </c>
      <c r="AC170" s="3">
        <v>0</v>
      </c>
      <c r="AD170" s="3">
        <v>0</v>
      </c>
      <c r="AE170" s="3">
        <v>0</v>
      </c>
      <c r="AF170" s="3">
        <v>0</v>
      </c>
      <c r="AG170" s="3">
        <v>0</v>
      </c>
      <c r="AH170" s="1" t="s">
        <v>168</v>
      </c>
      <c r="AI170" s="17">
        <v>4</v>
      </c>
      <c r="AJ170" s="1"/>
    </row>
    <row r="171" spans="1:36" x14ac:dyDescent="0.2">
      <c r="A171" s="1" t="s">
        <v>407</v>
      </c>
      <c r="B171" s="1" t="s">
        <v>579</v>
      </c>
      <c r="C171" s="1" t="s">
        <v>948</v>
      </c>
      <c r="D171" s="1" t="s">
        <v>1069</v>
      </c>
      <c r="E171" s="3">
        <v>59.3</v>
      </c>
      <c r="F171" s="3">
        <v>67.699999999999974</v>
      </c>
      <c r="G171" s="3">
        <v>0.35555555555555557</v>
      </c>
      <c r="H171" s="3">
        <v>0.39777777777777773</v>
      </c>
      <c r="I171" s="3">
        <v>0.51666666666666672</v>
      </c>
      <c r="J171" s="3">
        <v>0</v>
      </c>
      <c r="K171" s="3">
        <v>0</v>
      </c>
      <c r="L171" s="3">
        <v>5.4793333333333338</v>
      </c>
      <c r="M171" s="3">
        <v>5.6888888888888891</v>
      </c>
      <c r="N171" s="3">
        <v>5.3111111111111118</v>
      </c>
      <c r="O171" s="3">
        <f>SUM(Table2[[#This Row],[Qualified Social Work Staff Hours]:[Other Social Work Staff Hours]])/Table2[[#This Row],[MDS Census]]</f>
        <v>0.18549747048903881</v>
      </c>
      <c r="P171" s="3">
        <v>11.124444444444444</v>
      </c>
      <c r="Q171" s="3">
        <v>0</v>
      </c>
      <c r="R171" s="3">
        <f>SUM(Table2[[#This Row],[Qualified Activities Professional Hours]:[Other Activities Professional Hours]])/Table2[[#This Row],[MDS Census]]</f>
        <v>0.18759602773093498</v>
      </c>
      <c r="S171" s="3">
        <v>2.6391111111111112</v>
      </c>
      <c r="T171" s="3">
        <v>5.9355555555555544</v>
      </c>
      <c r="U171" s="3">
        <v>0</v>
      </c>
      <c r="V171" s="3">
        <f>SUM(Table2[[#This Row],[Occupational Therapist Hours]:[OT Aide Hours]])/Table2[[#This Row],[MDS Census]]</f>
        <v>0.1445980888139404</v>
      </c>
      <c r="W171" s="3">
        <v>5.467777777777779</v>
      </c>
      <c r="X171" s="3">
        <v>5.8851111111111098</v>
      </c>
      <c r="Y171" s="3">
        <v>0</v>
      </c>
      <c r="Z171" s="3">
        <f>SUM(Table2[[#This Row],[Physical Therapist (PT) Hours]:[PT Aide Hours]])/Table2[[#This Row],[MDS Census]]</f>
        <v>0.19144837923927299</v>
      </c>
      <c r="AA171" s="3">
        <v>0</v>
      </c>
      <c r="AB171" s="3">
        <v>0</v>
      </c>
      <c r="AC171" s="3">
        <v>0</v>
      </c>
      <c r="AD171" s="3">
        <v>0</v>
      </c>
      <c r="AE171" s="3">
        <v>0</v>
      </c>
      <c r="AF171" s="3">
        <v>0</v>
      </c>
      <c r="AG171" s="3">
        <v>0</v>
      </c>
      <c r="AH171" s="1" t="s">
        <v>169</v>
      </c>
      <c r="AI171" s="17">
        <v>4</v>
      </c>
      <c r="AJ171" s="1"/>
    </row>
    <row r="172" spans="1:36" x14ac:dyDescent="0.2">
      <c r="A172" s="1" t="s">
        <v>407</v>
      </c>
      <c r="B172" s="1" t="s">
        <v>580</v>
      </c>
      <c r="C172" s="1" t="s">
        <v>949</v>
      </c>
      <c r="D172" s="1" t="s">
        <v>1091</v>
      </c>
      <c r="E172" s="3">
        <v>112.11111111111111</v>
      </c>
      <c r="F172" s="3">
        <v>10.755555555555556</v>
      </c>
      <c r="G172" s="3">
        <v>0.26666666666666666</v>
      </c>
      <c r="H172" s="3">
        <v>0.78366666666666673</v>
      </c>
      <c r="I172" s="3">
        <v>2.4361111111111109</v>
      </c>
      <c r="J172" s="3">
        <v>0</v>
      </c>
      <c r="K172" s="3">
        <v>0</v>
      </c>
      <c r="L172" s="3">
        <v>5.0396666666666663</v>
      </c>
      <c r="M172" s="3">
        <v>0</v>
      </c>
      <c r="N172" s="3">
        <v>9.375</v>
      </c>
      <c r="O172" s="3">
        <f>SUM(Table2[[#This Row],[Qualified Social Work Staff Hours]:[Other Social Work Staff Hours]])/Table2[[#This Row],[MDS Census]]</f>
        <v>8.3622398414271548E-2</v>
      </c>
      <c r="P172" s="3">
        <v>0</v>
      </c>
      <c r="Q172" s="3">
        <v>0</v>
      </c>
      <c r="R172" s="3">
        <f>SUM(Table2[[#This Row],[Qualified Activities Professional Hours]:[Other Activities Professional Hours]])/Table2[[#This Row],[MDS Census]]</f>
        <v>0</v>
      </c>
      <c r="S172" s="3">
        <v>6.0444444444444443</v>
      </c>
      <c r="T172" s="3">
        <v>14.506666666666661</v>
      </c>
      <c r="U172" s="3">
        <v>0</v>
      </c>
      <c r="V172" s="3">
        <f>SUM(Table2[[#This Row],[Occupational Therapist Hours]:[OT Aide Hours]])/Table2[[#This Row],[MDS Census]]</f>
        <v>0.18331020812685822</v>
      </c>
      <c r="W172" s="3">
        <v>10.262999999999996</v>
      </c>
      <c r="X172" s="3">
        <v>9.8248888888888875</v>
      </c>
      <c r="Y172" s="3">
        <v>0</v>
      </c>
      <c r="Z172" s="3">
        <f>SUM(Table2[[#This Row],[Physical Therapist (PT) Hours]:[PT Aide Hours]])/Table2[[#This Row],[MDS Census]]</f>
        <v>0.1791783944499504</v>
      </c>
      <c r="AA172" s="3">
        <v>0</v>
      </c>
      <c r="AB172" s="3">
        <v>0</v>
      </c>
      <c r="AC172" s="3">
        <v>0</v>
      </c>
      <c r="AD172" s="3">
        <v>0</v>
      </c>
      <c r="AE172" s="3">
        <v>0</v>
      </c>
      <c r="AF172" s="3">
        <v>0</v>
      </c>
      <c r="AG172" s="3">
        <v>0</v>
      </c>
      <c r="AH172" s="1" t="s">
        <v>170</v>
      </c>
      <c r="AI172" s="17">
        <v>4</v>
      </c>
      <c r="AJ172" s="1"/>
    </row>
    <row r="173" spans="1:36" x14ac:dyDescent="0.2">
      <c r="A173" s="1" t="s">
        <v>407</v>
      </c>
      <c r="B173" s="1" t="s">
        <v>581</v>
      </c>
      <c r="C173" s="1" t="s">
        <v>862</v>
      </c>
      <c r="D173" s="1" t="s">
        <v>1081</v>
      </c>
      <c r="E173" s="3">
        <v>60.011111111111113</v>
      </c>
      <c r="F173" s="3">
        <v>4.833333333333333</v>
      </c>
      <c r="G173" s="3">
        <v>0.28888888888888886</v>
      </c>
      <c r="H173" s="3">
        <v>0</v>
      </c>
      <c r="I173" s="3">
        <v>0.41666666666666669</v>
      </c>
      <c r="J173" s="3">
        <v>0</v>
      </c>
      <c r="K173" s="3">
        <v>0</v>
      </c>
      <c r="L173" s="3">
        <v>0.73355555555555552</v>
      </c>
      <c r="M173" s="3">
        <v>0</v>
      </c>
      <c r="N173" s="3">
        <v>0</v>
      </c>
      <c r="O173" s="3">
        <f>SUM(Table2[[#This Row],[Qualified Social Work Staff Hours]:[Other Social Work Staff Hours]])/Table2[[#This Row],[MDS Census]]</f>
        <v>0</v>
      </c>
      <c r="P173" s="3">
        <v>0</v>
      </c>
      <c r="Q173" s="3">
        <v>11.44511111111111</v>
      </c>
      <c r="R173" s="3">
        <f>SUM(Table2[[#This Row],[Qualified Activities Professional Hours]:[Other Activities Professional Hours]])/Table2[[#This Row],[MDS Census]]</f>
        <v>0.19071653397518976</v>
      </c>
      <c r="S173" s="3">
        <v>2.9456666666666669</v>
      </c>
      <c r="T173" s="3">
        <v>5.2401111111111094</v>
      </c>
      <c r="U173" s="3">
        <v>0</v>
      </c>
      <c r="V173" s="3">
        <f>SUM(Table2[[#This Row],[Occupational Therapist Hours]:[OT Aide Hours]])/Table2[[#This Row],[MDS Census]]</f>
        <v>0.13640436956119234</v>
      </c>
      <c r="W173" s="3">
        <v>0.83011111111111102</v>
      </c>
      <c r="X173" s="3">
        <v>3.3444444444444446</v>
      </c>
      <c r="Y173" s="3">
        <v>0</v>
      </c>
      <c r="Z173" s="3">
        <f>SUM(Table2[[#This Row],[Physical Therapist (PT) Hours]:[PT Aide Hours]])/Table2[[#This Row],[MDS Census]]</f>
        <v>6.9563043880762815E-2</v>
      </c>
      <c r="AA173" s="3">
        <v>0</v>
      </c>
      <c r="AB173" s="3">
        <v>0</v>
      </c>
      <c r="AC173" s="3">
        <v>0</v>
      </c>
      <c r="AD173" s="3">
        <v>0</v>
      </c>
      <c r="AE173" s="3">
        <v>0</v>
      </c>
      <c r="AF173" s="3">
        <v>0</v>
      </c>
      <c r="AG173" s="3">
        <v>0</v>
      </c>
      <c r="AH173" s="1" t="s">
        <v>171</v>
      </c>
      <c r="AI173" s="17">
        <v>4</v>
      </c>
      <c r="AJ173" s="1"/>
    </row>
    <row r="174" spans="1:36" x14ac:dyDescent="0.2">
      <c r="A174" s="1" t="s">
        <v>407</v>
      </c>
      <c r="B174" s="1" t="s">
        <v>582</v>
      </c>
      <c r="C174" s="1" t="s">
        <v>950</v>
      </c>
      <c r="D174" s="1" t="s">
        <v>1021</v>
      </c>
      <c r="E174" s="3">
        <v>80.188888888888883</v>
      </c>
      <c r="F174" s="3">
        <v>5.4222222222222225</v>
      </c>
      <c r="G174" s="3">
        <v>3.3333333333333333E-2</v>
      </c>
      <c r="H174" s="3">
        <v>0.35922222222222222</v>
      </c>
      <c r="I174" s="3">
        <v>2.1555555555555554</v>
      </c>
      <c r="J174" s="3">
        <v>0</v>
      </c>
      <c r="K174" s="3">
        <v>0</v>
      </c>
      <c r="L174" s="3">
        <v>4.1305555555555555</v>
      </c>
      <c r="M174" s="3">
        <v>0</v>
      </c>
      <c r="N174" s="3">
        <v>5.5805555555555557</v>
      </c>
      <c r="O174" s="3">
        <f>SUM(Table2[[#This Row],[Qualified Social Work Staff Hours]:[Other Social Work Staff Hours]])/Table2[[#This Row],[MDS Census]]</f>
        <v>6.9592628516003882E-2</v>
      </c>
      <c r="P174" s="3">
        <v>5.4611111111111112</v>
      </c>
      <c r="Q174" s="3">
        <v>4.4666666666666668</v>
      </c>
      <c r="R174" s="3">
        <f>SUM(Table2[[#This Row],[Qualified Activities Professional Hours]:[Other Activities Professional Hours]])/Table2[[#This Row],[MDS Census]]</f>
        <v>0.12380490508521547</v>
      </c>
      <c r="S174" s="3">
        <v>4.9527777777777775</v>
      </c>
      <c r="T174" s="3">
        <v>4.9749999999999996</v>
      </c>
      <c r="U174" s="3">
        <v>0</v>
      </c>
      <c r="V174" s="3">
        <f>SUM(Table2[[#This Row],[Occupational Therapist Hours]:[OT Aide Hours]])/Table2[[#This Row],[MDS Census]]</f>
        <v>0.12380490508521547</v>
      </c>
      <c r="W174" s="3">
        <v>8.1194444444444436</v>
      </c>
      <c r="X174" s="3">
        <v>3.0055555555555555</v>
      </c>
      <c r="Y174" s="3">
        <v>0</v>
      </c>
      <c r="Z174" s="3">
        <f>SUM(Table2[[#This Row],[Physical Therapist (PT) Hours]:[PT Aide Hours]])/Table2[[#This Row],[MDS Census]]</f>
        <v>0.13873493141194404</v>
      </c>
      <c r="AA174" s="3">
        <v>0</v>
      </c>
      <c r="AB174" s="3">
        <v>0</v>
      </c>
      <c r="AC174" s="3">
        <v>0</v>
      </c>
      <c r="AD174" s="3">
        <v>0</v>
      </c>
      <c r="AE174" s="3">
        <v>0</v>
      </c>
      <c r="AF174" s="3">
        <v>0</v>
      </c>
      <c r="AG174" s="3">
        <v>0</v>
      </c>
      <c r="AH174" s="1" t="s">
        <v>172</v>
      </c>
      <c r="AI174" s="17">
        <v>4</v>
      </c>
      <c r="AJ174" s="1"/>
    </row>
    <row r="175" spans="1:36" x14ac:dyDescent="0.2">
      <c r="A175" s="1" t="s">
        <v>407</v>
      </c>
      <c r="B175" s="1" t="s">
        <v>583</v>
      </c>
      <c r="C175" s="1" t="s">
        <v>837</v>
      </c>
      <c r="D175" s="1" t="s">
        <v>1038</v>
      </c>
      <c r="E175" s="3">
        <v>82.766666666666666</v>
      </c>
      <c r="F175" s="3">
        <v>5.2888888888888888</v>
      </c>
      <c r="G175" s="3">
        <v>5.5555555555555552E-2</v>
      </c>
      <c r="H175" s="3">
        <v>0.50611111111111107</v>
      </c>
      <c r="I175" s="3">
        <v>2.2555555555555555</v>
      </c>
      <c r="J175" s="3">
        <v>0</v>
      </c>
      <c r="K175" s="3">
        <v>0</v>
      </c>
      <c r="L175" s="3">
        <v>5.3777777777777782</v>
      </c>
      <c r="M175" s="3">
        <v>0</v>
      </c>
      <c r="N175" s="3">
        <v>5.5777777777777775</v>
      </c>
      <c r="O175" s="3">
        <f>SUM(Table2[[#This Row],[Qualified Social Work Staff Hours]:[Other Social Work Staff Hours]])/Table2[[#This Row],[MDS Census]]</f>
        <v>6.7391596187407699E-2</v>
      </c>
      <c r="P175" s="3">
        <v>5.9611111111111112</v>
      </c>
      <c r="Q175" s="3">
        <v>4.8972222222222221</v>
      </c>
      <c r="R175" s="3">
        <f>SUM(Table2[[#This Row],[Qualified Activities Professional Hours]:[Other Activities Professional Hours]])/Table2[[#This Row],[MDS Census]]</f>
        <v>0.13119210632299638</v>
      </c>
      <c r="S175" s="3">
        <v>10.316666666666666</v>
      </c>
      <c r="T175" s="3">
        <v>5.4388888888888891</v>
      </c>
      <c r="U175" s="3">
        <v>0</v>
      </c>
      <c r="V175" s="3">
        <f>SUM(Table2[[#This Row],[Occupational Therapist Hours]:[OT Aide Hours]])/Table2[[#This Row],[MDS Census]]</f>
        <v>0.19036112229829508</v>
      </c>
      <c r="W175" s="3">
        <v>11.066666666666666</v>
      </c>
      <c r="X175" s="3">
        <v>4.8583333333333334</v>
      </c>
      <c r="Y175" s="3">
        <v>0</v>
      </c>
      <c r="Z175" s="3">
        <f>SUM(Table2[[#This Row],[Physical Therapist (PT) Hours]:[PT Aide Hours]])/Table2[[#This Row],[MDS Census]]</f>
        <v>0.19240837696335081</v>
      </c>
      <c r="AA175" s="3">
        <v>0</v>
      </c>
      <c r="AB175" s="3">
        <v>0</v>
      </c>
      <c r="AC175" s="3">
        <v>0</v>
      </c>
      <c r="AD175" s="3">
        <v>0</v>
      </c>
      <c r="AE175" s="3">
        <v>0</v>
      </c>
      <c r="AF175" s="3">
        <v>0</v>
      </c>
      <c r="AG175" s="3">
        <v>0</v>
      </c>
      <c r="AH175" s="1" t="s">
        <v>173</v>
      </c>
      <c r="AI175" s="17">
        <v>4</v>
      </c>
      <c r="AJ175" s="1"/>
    </row>
    <row r="176" spans="1:36" x14ac:dyDescent="0.2">
      <c r="A176" s="1" t="s">
        <v>407</v>
      </c>
      <c r="B176" s="1" t="s">
        <v>584</v>
      </c>
      <c r="C176" s="1" t="s">
        <v>951</v>
      </c>
      <c r="D176" s="1" t="s">
        <v>1028</v>
      </c>
      <c r="E176" s="3">
        <v>68.344444444444449</v>
      </c>
      <c r="F176" s="3">
        <v>5.6</v>
      </c>
      <c r="G176" s="3">
        <v>0.28000000000000003</v>
      </c>
      <c r="H176" s="3">
        <v>0.53211111111111109</v>
      </c>
      <c r="I176" s="3">
        <v>1.1277777777777778</v>
      </c>
      <c r="J176" s="3">
        <v>0</v>
      </c>
      <c r="K176" s="3">
        <v>0</v>
      </c>
      <c r="L176" s="3">
        <v>4.5637777777777782</v>
      </c>
      <c r="M176" s="3">
        <v>5.4666666666666668</v>
      </c>
      <c r="N176" s="3">
        <v>0</v>
      </c>
      <c r="O176" s="3">
        <f>SUM(Table2[[#This Row],[Qualified Social Work Staff Hours]:[Other Social Work Staff Hours]])/Table2[[#This Row],[MDS Census]]</f>
        <v>7.9986993984717925E-2</v>
      </c>
      <c r="P176" s="3">
        <v>0</v>
      </c>
      <c r="Q176" s="3">
        <v>0</v>
      </c>
      <c r="R176" s="3">
        <f>SUM(Table2[[#This Row],[Qualified Activities Professional Hours]:[Other Activities Professional Hours]])/Table2[[#This Row],[MDS Census]]</f>
        <v>0</v>
      </c>
      <c r="S176" s="3">
        <v>4.6655555555555557</v>
      </c>
      <c r="T176" s="3">
        <v>7.8518888888888885</v>
      </c>
      <c r="U176" s="3">
        <v>0</v>
      </c>
      <c r="V176" s="3">
        <f>SUM(Table2[[#This Row],[Occupational Therapist Hours]:[OT Aide Hours]])/Table2[[#This Row],[MDS Census]]</f>
        <v>0.18315233295399119</v>
      </c>
      <c r="W176" s="3">
        <v>5.1389999999999976</v>
      </c>
      <c r="X176" s="3">
        <v>13.887111111111111</v>
      </c>
      <c r="Y176" s="3">
        <v>0</v>
      </c>
      <c r="Z176" s="3">
        <f>SUM(Table2[[#This Row],[Physical Therapist (PT) Hours]:[PT Aide Hours]])/Table2[[#This Row],[MDS Census]]</f>
        <v>0.2783856283531132</v>
      </c>
      <c r="AA176" s="3">
        <v>0</v>
      </c>
      <c r="AB176" s="3">
        <v>0</v>
      </c>
      <c r="AC176" s="3">
        <v>0</v>
      </c>
      <c r="AD176" s="3">
        <v>0</v>
      </c>
      <c r="AE176" s="3">
        <v>0</v>
      </c>
      <c r="AF176" s="3">
        <v>0</v>
      </c>
      <c r="AG176" s="3">
        <v>0</v>
      </c>
      <c r="AH176" s="1" t="s">
        <v>174</v>
      </c>
      <c r="AI176" s="17">
        <v>4</v>
      </c>
      <c r="AJ176" s="1"/>
    </row>
    <row r="177" spans="1:36" x14ac:dyDescent="0.2">
      <c r="A177" s="1" t="s">
        <v>407</v>
      </c>
      <c r="B177" s="1" t="s">
        <v>585</v>
      </c>
      <c r="C177" s="1" t="s">
        <v>824</v>
      </c>
      <c r="D177" s="1" t="s">
        <v>1045</v>
      </c>
      <c r="E177" s="3">
        <v>18.355555555555554</v>
      </c>
      <c r="F177" s="3">
        <v>5.6888888888888891</v>
      </c>
      <c r="G177" s="3">
        <v>0</v>
      </c>
      <c r="H177" s="3">
        <v>0.24855555555555553</v>
      </c>
      <c r="I177" s="3">
        <v>1.6079999999999997</v>
      </c>
      <c r="J177" s="3">
        <v>0</v>
      </c>
      <c r="K177" s="3">
        <v>0</v>
      </c>
      <c r="L177" s="3">
        <v>9.1541111111111082</v>
      </c>
      <c r="M177" s="3">
        <v>4.2937777777777786</v>
      </c>
      <c r="N177" s="3">
        <v>0</v>
      </c>
      <c r="O177" s="3">
        <f>SUM(Table2[[#This Row],[Qualified Social Work Staff Hours]:[Other Social Work Staff Hours]])/Table2[[#This Row],[MDS Census]]</f>
        <v>0.23392251815980636</v>
      </c>
      <c r="P177" s="3">
        <v>5.4295555555555541</v>
      </c>
      <c r="Q177" s="3">
        <v>0</v>
      </c>
      <c r="R177" s="3">
        <f>SUM(Table2[[#This Row],[Qualified Activities Professional Hours]:[Other Activities Professional Hours]])/Table2[[#This Row],[MDS Census]]</f>
        <v>0.29579903147699754</v>
      </c>
      <c r="S177" s="3">
        <v>1.6888888888888889</v>
      </c>
      <c r="T177" s="3">
        <v>5.6359999999999992</v>
      </c>
      <c r="U177" s="3">
        <v>0</v>
      </c>
      <c r="V177" s="3">
        <f>SUM(Table2[[#This Row],[Occupational Therapist Hours]:[OT Aide Hours]])/Table2[[#This Row],[MDS Census]]</f>
        <v>0.39905569007263925</v>
      </c>
      <c r="W177" s="3">
        <v>1.9435555555555555</v>
      </c>
      <c r="X177" s="3">
        <v>5.1514444444444454</v>
      </c>
      <c r="Y177" s="3">
        <v>3.0845555555555553</v>
      </c>
      <c r="Z177" s="3">
        <f>SUM(Table2[[#This Row],[Physical Therapist (PT) Hours]:[PT Aide Hours]])/Table2[[#This Row],[MDS Census]]</f>
        <v>0.55457627118644071</v>
      </c>
      <c r="AA177" s="3">
        <v>0</v>
      </c>
      <c r="AB177" s="3">
        <v>0</v>
      </c>
      <c r="AC177" s="3">
        <v>0</v>
      </c>
      <c r="AD177" s="3">
        <v>0</v>
      </c>
      <c r="AE177" s="3">
        <v>0</v>
      </c>
      <c r="AF177" s="3">
        <v>44.784777777777762</v>
      </c>
      <c r="AG177" s="3">
        <v>0.81111111111111112</v>
      </c>
      <c r="AH177" s="1" t="s">
        <v>175</v>
      </c>
      <c r="AI177" s="17">
        <v>4</v>
      </c>
      <c r="AJ177" s="1"/>
    </row>
    <row r="178" spans="1:36" x14ac:dyDescent="0.2">
      <c r="A178" s="1" t="s">
        <v>407</v>
      </c>
      <c r="B178" s="1" t="s">
        <v>586</v>
      </c>
      <c r="C178" s="1" t="s">
        <v>890</v>
      </c>
      <c r="D178" s="1" t="s">
        <v>1016</v>
      </c>
      <c r="E178" s="3">
        <v>65.544444444444451</v>
      </c>
      <c r="F178" s="3">
        <v>5.6</v>
      </c>
      <c r="G178" s="3">
        <v>0.53333333333333333</v>
      </c>
      <c r="H178" s="3">
        <v>0.46288888888888885</v>
      </c>
      <c r="I178" s="3">
        <v>2.786111111111111</v>
      </c>
      <c r="J178" s="3">
        <v>0</v>
      </c>
      <c r="K178" s="3">
        <v>0</v>
      </c>
      <c r="L178" s="3">
        <v>3.2697777777777777</v>
      </c>
      <c r="M178" s="3">
        <v>5.5817777777777806</v>
      </c>
      <c r="N178" s="3">
        <v>0</v>
      </c>
      <c r="O178" s="3">
        <f>SUM(Table2[[#This Row],[Qualified Social Work Staff Hours]:[Other Social Work Staff Hours]])/Table2[[#This Row],[MDS Census]]</f>
        <v>8.5160196643498928E-2</v>
      </c>
      <c r="P178" s="3">
        <v>0</v>
      </c>
      <c r="Q178" s="3">
        <v>3.271444444444445</v>
      </c>
      <c r="R178" s="3">
        <f>SUM(Table2[[#This Row],[Qualified Activities Professional Hours]:[Other Activities Professional Hours]])/Table2[[#This Row],[MDS Census]]</f>
        <v>4.9911849466011189E-2</v>
      </c>
      <c r="S178" s="3">
        <v>3.4948888888888892</v>
      </c>
      <c r="T178" s="3">
        <v>5.2776666666666676</v>
      </c>
      <c r="U178" s="3">
        <v>0</v>
      </c>
      <c r="V178" s="3">
        <f>SUM(Table2[[#This Row],[Occupational Therapist Hours]:[OT Aide Hours]])/Table2[[#This Row],[MDS Census]]</f>
        <v>0.13384132903882012</v>
      </c>
      <c r="W178" s="3">
        <v>5.4950000000000001</v>
      </c>
      <c r="X178" s="3">
        <v>0.38366666666666666</v>
      </c>
      <c r="Y178" s="3">
        <v>0</v>
      </c>
      <c r="Z178" s="3">
        <f>SUM(Table2[[#This Row],[Physical Therapist (PT) Hours]:[PT Aide Hours]])/Table2[[#This Row],[MDS Census]]</f>
        <v>8.9689777928462444E-2</v>
      </c>
      <c r="AA178" s="3">
        <v>0</v>
      </c>
      <c r="AB178" s="3">
        <v>5.3471111111111123</v>
      </c>
      <c r="AC178" s="3">
        <v>0</v>
      </c>
      <c r="AD178" s="3">
        <v>0</v>
      </c>
      <c r="AE178" s="3">
        <v>0</v>
      </c>
      <c r="AF178" s="3">
        <v>9.4111111111111118E-2</v>
      </c>
      <c r="AG178" s="3">
        <v>0</v>
      </c>
      <c r="AH178" s="1" t="s">
        <v>176</v>
      </c>
      <c r="AI178" s="17">
        <v>4</v>
      </c>
      <c r="AJ178" s="1"/>
    </row>
    <row r="179" spans="1:36" x14ac:dyDescent="0.2">
      <c r="A179" s="1" t="s">
        <v>407</v>
      </c>
      <c r="B179" s="1" t="s">
        <v>587</v>
      </c>
      <c r="C179" s="1" t="s">
        <v>872</v>
      </c>
      <c r="D179" s="1" t="s">
        <v>1060</v>
      </c>
      <c r="E179" s="3">
        <v>30</v>
      </c>
      <c r="F179" s="3">
        <v>0</v>
      </c>
      <c r="G179" s="3">
        <v>0.28888888888888886</v>
      </c>
      <c r="H179" s="3">
        <v>0</v>
      </c>
      <c r="I179" s="3">
        <v>0</v>
      </c>
      <c r="J179" s="3">
        <v>0.14444444444444443</v>
      </c>
      <c r="K179" s="3">
        <v>0</v>
      </c>
      <c r="L179" s="3">
        <v>0.19233333333333336</v>
      </c>
      <c r="M179" s="3">
        <v>6.0083333333333337</v>
      </c>
      <c r="N179" s="3">
        <v>0</v>
      </c>
      <c r="O179" s="3">
        <f>SUM(Table2[[#This Row],[Qualified Social Work Staff Hours]:[Other Social Work Staff Hours]])/Table2[[#This Row],[MDS Census]]</f>
        <v>0.2002777777777778</v>
      </c>
      <c r="P179" s="3">
        <v>0</v>
      </c>
      <c r="Q179" s="3">
        <v>0</v>
      </c>
      <c r="R179" s="3">
        <f>SUM(Table2[[#This Row],[Qualified Activities Professional Hours]:[Other Activities Professional Hours]])/Table2[[#This Row],[MDS Census]]</f>
        <v>0</v>
      </c>
      <c r="S179" s="3">
        <v>1.5459999999999998</v>
      </c>
      <c r="T179" s="3">
        <v>3.6311111111111112</v>
      </c>
      <c r="U179" s="3">
        <v>0</v>
      </c>
      <c r="V179" s="3">
        <f>SUM(Table2[[#This Row],[Occupational Therapist Hours]:[OT Aide Hours]])/Table2[[#This Row],[MDS Census]]</f>
        <v>0.17257037037037037</v>
      </c>
      <c r="W179" s="3">
        <v>0.79877777777777781</v>
      </c>
      <c r="X179" s="3">
        <v>1.8012222222222223</v>
      </c>
      <c r="Y179" s="3">
        <v>0</v>
      </c>
      <c r="Z179" s="3">
        <f>SUM(Table2[[#This Row],[Physical Therapist (PT) Hours]:[PT Aide Hours]])/Table2[[#This Row],[MDS Census]]</f>
        <v>8.666666666666667E-2</v>
      </c>
      <c r="AA179" s="3">
        <v>0</v>
      </c>
      <c r="AB179" s="3">
        <v>0</v>
      </c>
      <c r="AC179" s="3">
        <v>0</v>
      </c>
      <c r="AD179" s="3">
        <v>0</v>
      </c>
      <c r="AE179" s="3">
        <v>0</v>
      </c>
      <c r="AF179" s="3">
        <v>0</v>
      </c>
      <c r="AG179" s="3">
        <v>0</v>
      </c>
      <c r="AH179" s="1" t="s">
        <v>177</v>
      </c>
      <c r="AI179" s="17">
        <v>4</v>
      </c>
      <c r="AJ179" s="1"/>
    </row>
    <row r="180" spans="1:36" x14ac:dyDescent="0.2">
      <c r="A180" s="1" t="s">
        <v>407</v>
      </c>
      <c r="B180" s="1" t="s">
        <v>588</v>
      </c>
      <c r="C180" s="1" t="s">
        <v>906</v>
      </c>
      <c r="D180" s="1" t="s">
        <v>1062</v>
      </c>
      <c r="E180" s="3">
        <v>48</v>
      </c>
      <c r="F180" s="3">
        <v>6.4</v>
      </c>
      <c r="G180" s="3">
        <v>0.76666666666666672</v>
      </c>
      <c r="H180" s="3">
        <v>1.1222222222222222</v>
      </c>
      <c r="I180" s="3">
        <v>2.0388888888888888</v>
      </c>
      <c r="J180" s="3">
        <v>1.4314444444444443</v>
      </c>
      <c r="K180" s="3">
        <v>0</v>
      </c>
      <c r="L180" s="3">
        <v>0.61277777777777764</v>
      </c>
      <c r="M180" s="3">
        <v>0</v>
      </c>
      <c r="N180" s="3">
        <v>5.4956666666666667</v>
      </c>
      <c r="O180" s="3">
        <f>SUM(Table2[[#This Row],[Qualified Social Work Staff Hours]:[Other Social Work Staff Hours]])/Table2[[#This Row],[MDS Census]]</f>
        <v>0.11449305555555556</v>
      </c>
      <c r="P180" s="3">
        <v>5.1555555555555559</v>
      </c>
      <c r="Q180" s="3">
        <v>4.291777777777777</v>
      </c>
      <c r="R180" s="3">
        <f>SUM(Table2[[#This Row],[Qualified Activities Professional Hours]:[Other Activities Professional Hours]])/Table2[[#This Row],[MDS Census]]</f>
        <v>0.19681944444444444</v>
      </c>
      <c r="S180" s="3">
        <v>1.5305555555555554</v>
      </c>
      <c r="T180" s="3">
        <v>5.6018888888888885</v>
      </c>
      <c r="U180" s="3">
        <v>0</v>
      </c>
      <c r="V180" s="3">
        <f>SUM(Table2[[#This Row],[Occupational Therapist Hours]:[OT Aide Hours]])/Table2[[#This Row],[MDS Census]]</f>
        <v>0.14859259259259258</v>
      </c>
      <c r="W180" s="3">
        <v>0.6453333333333332</v>
      </c>
      <c r="X180" s="3">
        <v>5.3403333333333318</v>
      </c>
      <c r="Y180" s="3">
        <v>0</v>
      </c>
      <c r="Z180" s="3">
        <f>SUM(Table2[[#This Row],[Physical Therapist (PT) Hours]:[PT Aide Hours]])/Table2[[#This Row],[MDS Census]]</f>
        <v>0.12470138888888886</v>
      </c>
      <c r="AA180" s="3">
        <v>1.4303333333333332</v>
      </c>
      <c r="AB180" s="3">
        <v>0</v>
      </c>
      <c r="AC180" s="3">
        <v>0</v>
      </c>
      <c r="AD180" s="3">
        <v>0</v>
      </c>
      <c r="AE180" s="3">
        <v>0</v>
      </c>
      <c r="AF180" s="3">
        <v>0</v>
      </c>
      <c r="AG180" s="3">
        <v>0</v>
      </c>
      <c r="AH180" s="1" t="s">
        <v>178</v>
      </c>
      <c r="AI180" s="17">
        <v>4</v>
      </c>
      <c r="AJ180" s="1"/>
    </row>
    <row r="181" spans="1:36" x14ac:dyDescent="0.2">
      <c r="A181" s="1" t="s">
        <v>407</v>
      </c>
      <c r="B181" s="1" t="s">
        <v>589</v>
      </c>
      <c r="C181" s="1" t="s">
        <v>878</v>
      </c>
      <c r="D181" s="1" t="s">
        <v>1024</v>
      </c>
      <c r="E181" s="3">
        <v>82.455555555555549</v>
      </c>
      <c r="F181" s="3">
        <v>5.4222222222222225</v>
      </c>
      <c r="G181" s="3">
        <v>2.7888888888888888</v>
      </c>
      <c r="H181" s="3">
        <v>1.7333333333333334</v>
      </c>
      <c r="I181" s="3">
        <v>1.4538888888888895</v>
      </c>
      <c r="J181" s="3">
        <v>0</v>
      </c>
      <c r="K181" s="3">
        <v>2.5722222222222224</v>
      </c>
      <c r="L181" s="3">
        <v>4.8665555555555553</v>
      </c>
      <c r="M181" s="3">
        <v>5.6967777777777773</v>
      </c>
      <c r="N181" s="3">
        <v>0</v>
      </c>
      <c r="O181" s="3">
        <f>SUM(Table2[[#This Row],[Qualified Social Work Staff Hours]:[Other Social Work Staff Hours]])/Table2[[#This Row],[MDS Census]]</f>
        <v>6.9089071553698964E-2</v>
      </c>
      <c r="P181" s="3">
        <v>0.3604444444444444</v>
      </c>
      <c r="Q181" s="3">
        <v>7.137444444444446</v>
      </c>
      <c r="R181" s="3">
        <f>SUM(Table2[[#This Row],[Qualified Activities Professional Hours]:[Other Activities Professional Hours]])/Table2[[#This Row],[MDS Census]]</f>
        <v>9.0932488882899898E-2</v>
      </c>
      <c r="S181" s="3">
        <v>4.6060000000000025</v>
      </c>
      <c r="T181" s="3">
        <v>8.2076666666666664</v>
      </c>
      <c r="U181" s="3">
        <v>0</v>
      </c>
      <c r="V181" s="3">
        <f>SUM(Table2[[#This Row],[Occupational Therapist Hours]:[OT Aide Hours]])/Table2[[#This Row],[MDS Census]]</f>
        <v>0.15540088936800975</v>
      </c>
      <c r="W181" s="3">
        <v>1.5043333333333331</v>
      </c>
      <c r="X181" s="3">
        <v>9.927555555555557</v>
      </c>
      <c r="Y181" s="3">
        <v>0</v>
      </c>
      <c r="Z181" s="3">
        <f>SUM(Table2[[#This Row],[Physical Therapist (PT) Hours]:[PT Aide Hours]])/Table2[[#This Row],[MDS Census]]</f>
        <v>0.13864304002156047</v>
      </c>
      <c r="AA181" s="3">
        <v>0</v>
      </c>
      <c r="AB181" s="3">
        <v>0</v>
      </c>
      <c r="AC181" s="3">
        <v>0</v>
      </c>
      <c r="AD181" s="3">
        <v>0</v>
      </c>
      <c r="AE181" s="3">
        <v>0</v>
      </c>
      <c r="AF181" s="3">
        <v>0</v>
      </c>
      <c r="AG181" s="3">
        <v>0.2722222222222222</v>
      </c>
      <c r="AH181" s="1" t="s">
        <v>179</v>
      </c>
      <c r="AI181" s="17">
        <v>4</v>
      </c>
      <c r="AJ181" s="1"/>
    </row>
    <row r="182" spans="1:36" x14ac:dyDescent="0.2">
      <c r="A182" s="1" t="s">
        <v>407</v>
      </c>
      <c r="B182" s="1" t="s">
        <v>590</v>
      </c>
      <c r="C182" s="1" t="s">
        <v>853</v>
      </c>
      <c r="D182" s="1" t="s">
        <v>1063</v>
      </c>
      <c r="E182" s="3">
        <v>89.37777777777778</v>
      </c>
      <c r="F182" s="3">
        <v>5.6888888888888891</v>
      </c>
      <c r="G182" s="3">
        <v>0</v>
      </c>
      <c r="H182" s="3">
        <v>0.55555555555555558</v>
      </c>
      <c r="I182" s="3">
        <v>0</v>
      </c>
      <c r="J182" s="3">
        <v>0</v>
      </c>
      <c r="K182" s="3">
        <v>0</v>
      </c>
      <c r="L182" s="3">
        <v>4.971444444444443</v>
      </c>
      <c r="M182" s="3">
        <v>3.4448888888888884</v>
      </c>
      <c r="N182" s="3">
        <v>0</v>
      </c>
      <c r="O182" s="3">
        <f>SUM(Table2[[#This Row],[Qualified Social Work Staff Hours]:[Other Social Work Staff Hours]])/Table2[[#This Row],[MDS Census]]</f>
        <v>3.8543013426156132E-2</v>
      </c>
      <c r="P182" s="3">
        <v>5.9746666666666659</v>
      </c>
      <c r="Q182" s="3">
        <v>6.9992222222222216</v>
      </c>
      <c r="R182" s="3">
        <f>SUM(Table2[[#This Row],[Qualified Activities Professional Hours]:[Other Activities Professional Hours]])/Table2[[#This Row],[MDS Census]]</f>
        <v>0.14515788165091992</v>
      </c>
      <c r="S182" s="3">
        <v>2.9984444444444454</v>
      </c>
      <c r="T182" s="3">
        <v>9.3408888888888875</v>
      </c>
      <c r="U182" s="3">
        <v>0</v>
      </c>
      <c r="V182" s="3">
        <f>SUM(Table2[[#This Row],[Occupational Therapist Hours]:[OT Aide Hours]])/Table2[[#This Row],[MDS Census]]</f>
        <v>0.1380581800099453</v>
      </c>
      <c r="W182" s="3">
        <v>4.2621111111111114</v>
      </c>
      <c r="X182" s="3">
        <v>8.2053333333333338</v>
      </c>
      <c r="Y182" s="3">
        <v>0</v>
      </c>
      <c r="Z182" s="3">
        <f>SUM(Table2[[#This Row],[Physical Therapist (PT) Hours]:[PT Aide Hours]])/Table2[[#This Row],[MDS Census]]</f>
        <v>0.13949154649428147</v>
      </c>
      <c r="AA182" s="3">
        <v>0</v>
      </c>
      <c r="AB182" s="3">
        <v>0</v>
      </c>
      <c r="AC182" s="3">
        <v>0</v>
      </c>
      <c r="AD182" s="3">
        <v>0</v>
      </c>
      <c r="AE182" s="3">
        <v>0</v>
      </c>
      <c r="AF182" s="3">
        <v>0</v>
      </c>
      <c r="AG182" s="3">
        <v>0</v>
      </c>
      <c r="AH182" s="1" t="s">
        <v>180</v>
      </c>
      <c r="AI182" s="17">
        <v>4</v>
      </c>
      <c r="AJ182" s="1"/>
    </row>
    <row r="183" spans="1:36" x14ac:dyDescent="0.2">
      <c r="A183" s="1" t="s">
        <v>407</v>
      </c>
      <c r="B183" s="1" t="s">
        <v>591</v>
      </c>
      <c r="C183" s="1" t="s">
        <v>952</v>
      </c>
      <c r="D183" s="1" t="s">
        <v>1033</v>
      </c>
      <c r="E183" s="3">
        <v>91.1</v>
      </c>
      <c r="F183" s="3">
        <v>6.0822222222222218</v>
      </c>
      <c r="G183" s="3">
        <v>0.27777777777777779</v>
      </c>
      <c r="H183" s="3">
        <v>0.33333333333333331</v>
      </c>
      <c r="I183" s="3">
        <v>0</v>
      </c>
      <c r="J183" s="3">
        <v>0</v>
      </c>
      <c r="K183" s="3">
        <v>0</v>
      </c>
      <c r="L183" s="3">
        <v>4.0483333333333338</v>
      </c>
      <c r="M183" s="3">
        <v>0</v>
      </c>
      <c r="N183" s="3">
        <v>5.8233333333333315</v>
      </c>
      <c r="O183" s="3">
        <f>SUM(Table2[[#This Row],[Qualified Social Work Staff Hours]:[Other Social Work Staff Hours]])/Table2[[#This Row],[MDS Census]]</f>
        <v>6.3922429564581024E-2</v>
      </c>
      <c r="P183" s="3">
        <v>6.5777777777777775</v>
      </c>
      <c r="Q183" s="3">
        <v>0</v>
      </c>
      <c r="R183" s="3">
        <f>SUM(Table2[[#This Row],[Qualified Activities Professional Hours]:[Other Activities Professional Hours]])/Table2[[#This Row],[MDS Census]]</f>
        <v>7.2203927308208321E-2</v>
      </c>
      <c r="S183" s="3">
        <v>11.268444444444446</v>
      </c>
      <c r="T183" s="3">
        <v>1.9627777777777773</v>
      </c>
      <c r="U183" s="3">
        <v>0</v>
      </c>
      <c r="V183" s="3">
        <f>SUM(Table2[[#This Row],[Occupational Therapist Hours]:[OT Aide Hours]])/Table2[[#This Row],[MDS Census]]</f>
        <v>0.14523844371264791</v>
      </c>
      <c r="W183" s="3">
        <v>7.0702222222222213</v>
      </c>
      <c r="X183" s="3">
        <v>1.8382222222222222</v>
      </c>
      <c r="Y183" s="3">
        <v>0</v>
      </c>
      <c r="Z183" s="3">
        <f>SUM(Table2[[#This Row],[Physical Therapist (PT) Hours]:[PT Aide Hours]])/Table2[[#This Row],[MDS Census]]</f>
        <v>9.7787535065251854E-2</v>
      </c>
      <c r="AA183" s="3">
        <v>0</v>
      </c>
      <c r="AB183" s="3">
        <v>0</v>
      </c>
      <c r="AC183" s="3">
        <v>0</v>
      </c>
      <c r="AD183" s="3">
        <v>0</v>
      </c>
      <c r="AE183" s="3">
        <v>0</v>
      </c>
      <c r="AF183" s="3">
        <v>0</v>
      </c>
      <c r="AG183" s="3">
        <v>0</v>
      </c>
      <c r="AH183" s="1" t="s">
        <v>181</v>
      </c>
      <c r="AI183" s="17">
        <v>4</v>
      </c>
      <c r="AJ183" s="1"/>
    </row>
    <row r="184" spans="1:36" x14ac:dyDescent="0.2">
      <c r="A184" s="1" t="s">
        <v>407</v>
      </c>
      <c r="B184" s="1" t="s">
        <v>592</v>
      </c>
      <c r="C184" s="1" t="s">
        <v>908</v>
      </c>
      <c r="D184" s="1" t="s">
        <v>1036</v>
      </c>
      <c r="E184" s="3">
        <v>78.611111111111114</v>
      </c>
      <c r="F184" s="3">
        <v>5.6888888888888891</v>
      </c>
      <c r="G184" s="3">
        <v>0.32777777777777778</v>
      </c>
      <c r="H184" s="3">
        <v>0</v>
      </c>
      <c r="I184" s="3">
        <v>0</v>
      </c>
      <c r="J184" s="3">
        <v>0</v>
      </c>
      <c r="K184" s="3">
        <v>0</v>
      </c>
      <c r="L184" s="3">
        <v>2.9695555555555546</v>
      </c>
      <c r="M184" s="3">
        <v>5.6888888888888891</v>
      </c>
      <c r="N184" s="3">
        <v>0</v>
      </c>
      <c r="O184" s="3">
        <f>SUM(Table2[[#This Row],[Qualified Social Work Staff Hours]:[Other Social Work Staff Hours]])/Table2[[#This Row],[MDS Census]]</f>
        <v>7.2367491166077741E-2</v>
      </c>
      <c r="P184" s="3">
        <v>4.3418888888888887</v>
      </c>
      <c r="Q184" s="3">
        <v>0</v>
      </c>
      <c r="R184" s="3">
        <f>SUM(Table2[[#This Row],[Qualified Activities Professional Hours]:[Other Activities Professional Hours]])/Table2[[#This Row],[MDS Census]]</f>
        <v>5.5232508833922257E-2</v>
      </c>
      <c r="S184" s="3">
        <v>5.3507777777777781</v>
      </c>
      <c r="T184" s="3">
        <v>4.7364444444444427</v>
      </c>
      <c r="U184" s="3">
        <v>0</v>
      </c>
      <c r="V184" s="3">
        <f>SUM(Table2[[#This Row],[Occupational Therapist Hours]:[OT Aide Hours]])/Table2[[#This Row],[MDS Census]]</f>
        <v>0.12831802120141339</v>
      </c>
      <c r="W184" s="3">
        <v>1.801555555555556</v>
      </c>
      <c r="X184" s="3">
        <v>5.7242222222222221</v>
      </c>
      <c r="Y184" s="3">
        <v>0</v>
      </c>
      <c r="Z184" s="3">
        <f>SUM(Table2[[#This Row],[Physical Therapist (PT) Hours]:[PT Aide Hours]])/Table2[[#This Row],[MDS Census]]</f>
        <v>9.5734275618374554E-2</v>
      </c>
      <c r="AA184" s="3">
        <v>0</v>
      </c>
      <c r="AB184" s="3">
        <v>0</v>
      </c>
      <c r="AC184" s="3">
        <v>0</v>
      </c>
      <c r="AD184" s="3">
        <v>0</v>
      </c>
      <c r="AE184" s="3">
        <v>0</v>
      </c>
      <c r="AF184" s="3">
        <v>0</v>
      </c>
      <c r="AG184" s="3">
        <v>0</v>
      </c>
      <c r="AH184" s="1" t="s">
        <v>182</v>
      </c>
      <c r="AI184" s="17">
        <v>4</v>
      </c>
      <c r="AJ184" s="1"/>
    </row>
    <row r="185" spans="1:36" x14ac:dyDescent="0.2">
      <c r="A185" s="1" t="s">
        <v>407</v>
      </c>
      <c r="B185" s="1" t="s">
        <v>593</v>
      </c>
      <c r="C185" s="1" t="s">
        <v>837</v>
      </c>
      <c r="D185" s="1" t="s">
        <v>1038</v>
      </c>
      <c r="E185" s="3">
        <v>71.111111111111114</v>
      </c>
      <c r="F185" s="3">
        <v>5.6</v>
      </c>
      <c r="G185" s="3">
        <v>0</v>
      </c>
      <c r="H185" s="3">
        <v>0</v>
      </c>
      <c r="I185" s="3">
        <v>0</v>
      </c>
      <c r="J185" s="3">
        <v>0</v>
      </c>
      <c r="K185" s="3">
        <v>0</v>
      </c>
      <c r="L185" s="3">
        <v>2.8647777777777774</v>
      </c>
      <c r="M185" s="3">
        <v>6.1102222222222213</v>
      </c>
      <c r="N185" s="3">
        <v>2.1945555555555551</v>
      </c>
      <c r="O185" s="3">
        <f>SUM(Table2[[#This Row],[Qualified Social Work Staff Hours]:[Other Social Work Staff Hours]])/Table2[[#This Row],[MDS Census]]</f>
        <v>0.11678593749999996</v>
      </c>
      <c r="P185" s="3">
        <v>0</v>
      </c>
      <c r="Q185" s="3">
        <v>5.5681111111111115</v>
      </c>
      <c r="R185" s="3">
        <f>SUM(Table2[[#This Row],[Qualified Activities Professional Hours]:[Other Activities Professional Hours]])/Table2[[#This Row],[MDS Census]]</f>
        <v>7.8301562500000005E-2</v>
      </c>
      <c r="S185" s="3">
        <v>2.3262222222222224</v>
      </c>
      <c r="T185" s="3">
        <v>4.6340000000000003</v>
      </c>
      <c r="U185" s="3">
        <v>0</v>
      </c>
      <c r="V185" s="3">
        <f>SUM(Table2[[#This Row],[Occupational Therapist Hours]:[OT Aide Hours]])/Table2[[#This Row],[MDS Census]]</f>
        <v>9.7878124999999996E-2</v>
      </c>
      <c r="W185" s="3">
        <v>3.8432222222222219</v>
      </c>
      <c r="X185" s="3">
        <v>9.9468888888888909</v>
      </c>
      <c r="Y185" s="3">
        <v>0</v>
      </c>
      <c r="Z185" s="3">
        <f>SUM(Table2[[#This Row],[Physical Therapist (PT) Hours]:[PT Aide Hours]])/Table2[[#This Row],[MDS Census]]</f>
        <v>0.19392343750000002</v>
      </c>
      <c r="AA185" s="3">
        <v>0</v>
      </c>
      <c r="AB185" s="3">
        <v>8.4336666666666655</v>
      </c>
      <c r="AC185" s="3">
        <v>0</v>
      </c>
      <c r="AD185" s="3">
        <v>0</v>
      </c>
      <c r="AE185" s="3">
        <v>0</v>
      </c>
      <c r="AF185" s="3">
        <v>0</v>
      </c>
      <c r="AG185" s="3">
        <v>0</v>
      </c>
      <c r="AH185" s="1" t="s">
        <v>183</v>
      </c>
      <c r="AI185" s="17">
        <v>4</v>
      </c>
      <c r="AJ185" s="1"/>
    </row>
    <row r="186" spans="1:36" x14ac:dyDescent="0.2">
      <c r="A186" s="1" t="s">
        <v>407</v>
      </c>
      <c r="B186" s="1" t="s">
        <v>594</v>
      </c>
      <c r="C186" s="1" t="s">
        <v>854</v>
      </c>
      <c r="D186" s="1" t="s">
        <v>1038</v>
      </c>
      <c r="E186" s="3">
        <v>57.7</v>
      </c>
      <c r="F186" s="3">
        <v>36.619111111111117</v>
      </c>
      <c r="G186" s="3">
        <v>0</v>
      </c>
      <c r="H186" s="3">
        <v>0</v>
      </c>
      <c r="I186" s="3">
        <v>0</v>
      </c>
      <c r="J186" s="3">
        <v>0</v>
      </c>
      <c r="K186" s="3">
        <v>0</v>
      </c>
      <c r="L186" s="3">
        <v>3.3037777777777779</v>
      </c>
      <c r="M186" s="3">
        <v>4.2300000000000013</v>
      </c>
      <c r="N186" s="3">
        <v>0</v>
      </c>
      <c r="O186" s="3">
        <f>SUM(Table2[[#This Row],[Qualified Social Work Staff Hours]:[Other Social Work Staff Hours]])/Table2[[#This Row],[MDS Census]]</f>
        <v>7.3310225303292911E-2</v>
      </c>
      <c r="P186" s="3">
        <v>0</v>
      </c>
      <c r="Q186" s="3">
        <v>12.050777777777775</v>
      </c>
      <c r="R186" s="3">
        <f>SUM(Table2[[#This Row],[Qualified Activities Professional Hours]:[Other Activities Professional Hours]])/Table2[[#This Row],[MDS Census]]</f>
        <v>0.20885230117465814</v>
      </c>
      <c r="S186" s="3">
        <v>3.0361111111111119</v>
      </c>
      <c r="T186" s="3">
        <v>5.0391111111111124</v>
      </c>
      <c r="U186" s="3">
        <v>0</v>
      </c>
      <c r="V186" s="3">
        <f>SUM(Table2[[#This Row],[Occupational Therapist Hours]:[OT Aide Hours]])/Table2[[#This Row],[MDS Census]]</f>
        <v>0.13995185827074913</v>
      </c>
      <c r="W186" s="3">
        <v>3.4101111111111115</v>
      </c>
      <c r="X186" s="3">
        <v>8.3452222222222225</v>
      </c>
      <c r="Y186" s="3">
        <v>3.5215555555555556</v>
      </c>
      <c r="Z186" s="3">
        <f>SUM(Table2[[#This Row],[Physical Therapist (PT) Hours]:[PT Aide Hours]])/Table2[[#This Row],[MDS Census]]</f>
        <v>0.26476410552667057</v>
      </c>
      <c r="AA186" s="3">
        <v>0</v>
      </c>
      <c r="AB186" s="3">
        <v>0</v>
      </c>
      <c r="AC186" s="3">
        <v>0</v>
      </c>
      <c r="AD186" s="3">
        <v>0</v>
      </c>
      <c r="AE186" s="3">
        <v>0</v>
      </c>
      <c r="AF186" s="3">
        <v>0</v>
      </c>
      <c r="AG186" s="3">
        <v>0</v>
      </c>
      <c r="AH186" s="1" t="s">
        <v>184</v>
      </c>
      <c r="AI186" s="17">
        <v>4</v>
      </c>
      <c r="AJ186" s="1"/>
    </row>
    <row r="187" spans="1:36" x14ac:dyDescent="0.2">
      <c r="A187" s="1" t="s">
        <v>407</v>
      </c>
      <c r="B187" s="1" t="s">
        <v>595</v>
      </c>
      <c r="C187" s="1" t="s">
        <v>953</v>
      </c>
      <c r="D187" s="1" t="s">
        <v>1092</v>
      </c>
      <c r="E187" s="3">
        <v>51.06666666666667</v>
      </c>
      <c r="F187" s="3">
        <v>5.6</v>
      </c>
      <c r="G187" s="3">
        <v>3.3333333333333333E-2</v>
      </c>
      <c r="H187" s="3">
        <v>0.25555555555555554</v>
      </c>
      <c r="I187" s="3">
        <v>0.35555555555555557</v>
      </c>
      <c r="J187" s="3">
        <v>0</v>
      </c>
      <c r="K187" s="3">
        <v>0</v>
      </c>
      <c r="L187" s="3">
        <v>0</v>
      </c>
      <c r="M187" s="3">
        <v>0</v>
      </c>
      <c r="N187" s="3">
        <v>5.1805555555555554</v>
      </c>
      <c r="O187" s="3">
        <f>SUM(Table2[[#This Row],[Qualified Social Work Staff Hours]:[Other Social Work Staff Hours]])/Table2[[#This Row],[MDS Census]]</f>
        <v>0.10144691035683202</v>
      </c>
      <c r="P187" s="3">
        <v>4.1305555555555555</v>
      </c>
      <c r="Q187" s="3">
        <v>3.7250000000000001</v>
      </c>
      <c r="R187" s="3">
        <f>SUM(Table2[[#This Row],[Qualified Activities Professional Hours]:[Other Activities Professional Hours]])/Table2[[#This Row],[MDS Census]]</f>
        <v>0.15382941688424717</v>
      </c>
      <c r="S187" s="3">
        <v>6.0750000000000002</v>
      </c>
      <c r="T187" s="3">
        <v>4.2611111111111111</v>
      </c>
      <c r="U187" s="3">
        <v>0</v>
      </c>
      <c r="V187" s="3">
        <f>SUM(Table2[[#This Row],[Occupational Therapist Hours]:[OT Aide Hours]])/Table2[[#This Row],[MDS Census]]</f>
        <v>0.20240426457789382</v>
      </c>
      <c r="W187" s="3">
        <v>8.4194444444444443</v>
      </c>
      <c r="X187" s="3">
        <v>4.2305555555555552</v>
      </c>
      <c r="Y187" s="3">
        <v>0</v>
      </c>
      <c r="Z187" s="3">
        <f>SUM(Table2[[#This Row],[Physical Therapist (PT) Hours]:[PT Aide Hours]])/Table2[[#This Row],[MDS Census]]</f>
        <v>0.24771540469973885</v>
      </c>
      <c r="AA187" s="3">
        <v>0</v>
      </c>
      <c r="AB187" s="3">
        <v>0</v>
      </c>
      <c r="AC187" s="3">
        <v>0</v>
      </c>
      <c r="AD187" s="3">
        <v>0</v>
      </c>
      <c r="AE187" s="3">
        <v>0</v>
      </c>
      <c r="AF187" s="3">
        <v>0</v>
      </c>
      <c r="AG187" s="3">
        <v>0</v>
      </c>
      <c r="AH187" s="1" t="s">
        <v>185</v>
      </c>
      <c r="AI187" s="17">
        <v>4</v>
      </c>
      <c r="AJ187" s="1"/>
    </row>
    <row r="188" spans="1:36" x14ac:dyDescent="0.2">
      <c r="A188" s="1" t="s">
        <v>407</v>
      </c>
      <c r="B188" s="1" t="s">
        <v>596</v>
      </c>
      <c r="C188" s="1" t="s">
        <v>818</v>
      </c>
      <c r="D188" s="1" t="s">
        <v>1093</v>
      </c>
      <c r="E188" s="3">
        <v>110.38888888888889</v>
      </c>
      <c r="F188" s="3">
        <v>5.6888888888888891</v>
      </c>
      <c r="G188" s="3">
        <v>0</v>
      </c>
      <c r="H188" s="3">
        <v>0</v>
      </c>
      <c r="I188" s="3">
        <v>0</v>
      </c>
      <c r="J188" s="3">
        <v>0</v>
      </c>
      <c r="K188" s="3">
        <v>0</v>
      </c>
      <c r="L188" s="3">
        <v>6.3610000000000024</v>
      </c>
      <c r="M188" s="3">
        <v>5.6</v>
      </c>
      <c r="N188" s="3">
        <v>0</v>
      </c>
      <c r="O188" s="3">
        <f>SUM(Table2[[#This Row],[Qualified Social Work Staff Hours]:[Other Social Work Staff Hours]])/Table2[[#This Row],[MDS Census]]</f>
        <v>5.0729743331655759E-2</v>
      </c>
      <c r="P188" s="3">
        <v>5.6</v>
      </c>
      <c r="Q188" s="3">
        <v>4.8805555555555555</v>
      </c>
      <c r="R188" s="3">
        <f>SUM(Table2[[#This Row],[Qualified Activities Professional Hours]:[Other Activities Professional Hours]])/Table2[[#This Row],[MDS Census]]</f>
        <v>9.4942123804730744E-2</v>
      </c>
      <c r="S188" s="3">
        <v>10.342000000000004</v>
      </c>
      <c r="T188" s="3">
        <v>9.6953333333333322</v>
      </c>
      <c r="U188" s="3">
        <v>0</v>
      </c>
      <c r="V188" s="3">
        <f>SUM(Table2[[#This Row],[Occupational Therapist Hours]:[OT Aide Hours]])/Table2[[#This Row],[MDS Census]]</f>
        <v>0.18151585304479118</v>
      </c>
      <c r="W188" s="3">
        <v>5.5083333333333337</v>
      </c>
      <c r="X188" s="3">
        <v>12.188444444444443</v>
      </c>
      <c r="Y188" s="3">
        <v>2.1013333333333333</v>
      </c>
      <c r="Z188" s="3">
        <f>SUM(Table2[[#This Row],[Physical Therapist (PT) Hours]:[PT Aide Hours]])/Table2[[#This Row],[MDS Census]]</f>
        <v>0.17934876698540511</v>
      </c>
      <c r="AA188" s="3">
        <v>0</v>
      </c>
      <c r="AB188" s="3">
        <v>0</v>
      </c>
      <c r="AC188" s="3">
        <v>0</v>
      </c>
      <c r="AD188" s="3">
        <v>0</v>
      </c>
      <c r="AE188" s="3">
        <v>0</v>
      </c>
      <c r="AF188" s="3">
        <v>0</v>
      </c>
      <c r="AG188" s="3">
        <v>0</v>
      </c>
      <c r="AH188" s="1" t="s">
        <v>186</v>
      </c>
      <c r="AI188" s="17">
        <v>4</v>
      </c>
      <c r="AJ188" s="1"/>
    </row>
    <row r="189" spans="1:36" x14ac:dyDescent="0.2">
      <c r="A189" s="1" t="s">
        <v>407</v>
      </c>
      <c r="B189" s="1" t="s">
        <v>597</v>
      </c>
      <c r="C189" s="1" t="s">
        <v>954</v>
      </c>
      <c r="D189" s="1" t="s">
        <v>1094</v>
      </c>
      <c r="E189" s="3">
        <v>71.522222222222226</v>
      </c>
      <c r="F189" s="3">
        <v>5.5111111111111111</v>
      </c>
      <c r="G189" s="3">
        <v>0.45</v>
      </c>
      <c r="H189" s="3">
        <v>0.5444444444444444</v>
      </c>
      <c r="I189" s="3">
        <v>0.35555555555555557</v>
      </c>
      <c r="J189" s="3">
        <v>0</v>
      </c>
      <c r="K189" s="3">
        <v>0</v>
      </c>
      <c r="L189" s="3">
        <v>4.844111111111113</v>
      </c>
      <c r="M189" s="3">
        <v>5.3403333333333336</v>
      </c>
      <c r="N189" s="3">
        <v>0</v>
      </c>
      <c r="O189" s="3">
        <f>SUM(Table2[[#This Row],[Qualified Social Work Staff Hours]:[Other Social Work Staff Hours]])/Table2[[#This Row],[MDS Census]]</f>
        <v>7.466677023458132E-2</v>
      </c>
      <c r="P189" s="3">
        <v>5.8944444444444448</v>
      </c>
      <c r="Q189" s="3">
        <v>4.5216666666666665</v>
      </c>
      <c r="R189" s="3">
        <f>SUM(Table2[[#This Row],[Qualified Activities Professional Hours]:[Other Activities Professional Hours]])/Table2[[#This Row],[MDS Census]]</f>
        <v>0.14563461239707937</v>
      </c>
      <c r="S189" s="3">
        <v>5.0281111111111105</v>
      </c>
      <c r="T189" s="3">
        <v>8.5926666666666662</v>
      </c>
      <c r="U189" s="3">
        <v>0</v>
      </c>
      <c r="V189" s="3">
        <f>SUM(Table2[[#This Row],[Occupational Therapist Hours]:[OT Aide Hours]])/Table2[[#This Row],[MDS Census]]</f>
        <v>0.19044119931645173</v>
      </c>
      <c r="W189" s="3">
        <v>4.6928888888888887</v>
      </c>
      <c r="X189" s="3">
        <v>12.479222222222223</v>
      </c>
      <c r="Y189" s="3">
        <v>5.3833333333333337</v>
      </c>
      <c r="Z189" s="3">
        <f>SUM(Table2[[#This Row],[Physical Therapist (PT) Hours]:[PT Aide Hours]])/Table2[[#This Row],[MDS Census]]</f>
        <v>0.31536274662109676</v>
      </c>
      <c r="AA189" s="3">
        <v>0</v>
      </c>
      <c r="AB189" s="3">
        <v>0</v>
      </c>
      <c r="AC189" s="3">
        <v>0</v>
      </c>
      <c r="AD189" s="3">
        <v>0</v>
      </c>
      <c r="AE189" s="3">
        <v>0</v>
      </c>
      <c r="AF189" s="3">
        <v>0</v>
      </c>
      <c r="AG189" s="3">
        <v>0</v>
      </c>
      <c r="AH189" s="1" t="s">
        <v>187</v>
      </c>
      <c r="AI189" s="17">
        <v>4</v>
      </c>
      <c r="AJ189" s="1"/>
    </row>
    <row r="190" spans="1:36" x14ac:dyDescent="0.2">
      <c r="A190" s="1" t="s">
        <v>407</v>
      </c>
      <c r="B190" s="1" t="s">
        <v>598</v>
      </c>
      <c r="C190" s="1" t="s">
        <v>955</v>
      </c>
      <c r="D190" s="1" t="s">
        <v>1026</v>
      </c>
      <c r="E190" s="3">
        <v>77.533333333333331</v>
      </c>
      <c r="F190" s="3">
        <v>5.6</v>
      </c>
      <c r="G190" s="3">
        <v>0.52222222222222225</v>
      </c>
      <c r="H190" s="3">
        <v>0.49722222222222223</v>
      </c>
      <c r="I190" s="3">
        <v>0.17777777777777778</v>
      </c>
      <c r="J190" s="3">
        <v>0</v>
      </c>
      <c r="K190" s="3">
        <v>0</v>
      </c>
      <c r="L190" s="3">
        <v>0.12633333333333333</v>
      </c>
      <c r="M190" s="3">
        <v>5.157</v>
      </c>
      <c r="N190" s="3">
        <v>0</v>
      </c>
      <c r="O190" s="3">
        <f>SUM(Table2[[#This Row],[Qualified Social Work Staff Hours]:[Other Social Work Staff Hours]])/Table2[[#This Row],[MDS Census]]</f>
        <v>6.6513327601031819E-2</v>
      </c>
      <c r="P190" s="3">
        <v>0</v>
      </c>
      <c r="Q190" s="3">
        <v>9.2472222222222218</v>
      </c>
      <c r="R190" s="3">
        <f>SUM(Table2[[#This Row],[Qualified Activities Professional Hours]:[Other Activities Professional Hours]])/Table2[[#This Row],[MDS Census]]</f>
        <v>0.1192676984809401</v>
      </c>
      <c r="S190" s="3">
        <v>2.8036666666666679</v>
      </c>
      <c r="T190" s="3">
        <v>10.367777777777778</v>
      </c>
      <c r="U190" s="3">
        <v>0</v>
      </c>
      <c r="V190" s="3">
        <f>SUM(Table2[[#This Row],[Occupational Therapist Hours]:[OT Aide Hours]])/Table2[[#This Row],[MDS Census]]</f>
        <v>0.16988105474347953</v>
      </c>
      <c r="W190" s="3">
        <v>1.4264444444444446</v>
      </c>
      <c r="X190" s="3">
        <v>6.8019999999999996</v>
      </c>
      <c r="Y190" s="3">
        <v>4.9718888888888877</v>
      </c>
      <c r="Z190" s="3">
        <f>SUM(Table2[[#This Row],[Physical Therapist (PT) Hours]:[PT Aide Hours]])/Table2[[#This Row],[MDS Census]]</f>
        <v>0.17025365434221837</v>
      </c>
      <c r="AA190" s="3">
        <v>0</v>
      </c>
      <c r="AB190" s="3">
        <v>0</v>
      </c>
      <c r="AC190" s="3">
        <v>0</v>
      </c>
      <c r="AD190" s="3">
        <v>0</v>
      </c>
      <c r="AE190" s="3">
        <v>0</v>
      </c>
      <c r="AF190" s="3">
        <v>0</v>
      </c>
      <c r="AG190" s="3">
        <v>0</v>
      </c>
      <c r="AH190" s="1" t="s">
        <v>188</v>
      </c>
      <c r="AI190" s="17">
        <v>4</v>
      </c>
      <c r="AJ190" s="1"/>
    </row>
    <row r="191" spans="1:36" x14ac:dyDescent="0.2">
      <c r="A191" s="1" t="s">
        <v>407</v>
      </c>
      <c r="B191" s="1" t="s">
        <v>599</v>
      </c>
      <c r="C191" s="1" t="s">
        <v>956</v>
      </c>
      <c r="D191" s="1" t="s">
        <v>1095</v>
      </c>
      <c r="E191" s="3">
        <v>79.777777777777771</v>
      </c>
      <c r="F191" s="3">
        <v>5.6888888888888891</v>
      </c>
      <c r="G191" s="3">
        <v>0.26666666666666666</v>
      </c>
      <c r="H191" s="3">
        <v>0.86255555555555552</v>
      </c>
      <c r="I191" s="3">
        <v>1.1333333333333333</v>
      </c>
      <c r="J191" s="3">
        <v>0</v>
      </c>
      <c r="K191" s="3">
        <v>0</v>
      </c>
      <c r="L191" s="3">
        <v>4.3305555555555557</v>
      </c>
      <c r="M191" s="3">
        <v>0</v>
      </c>
      <c r="N191" s="3">
        <v>5.4416666666666664</v>
      </c>
      <c r="O191" s="3">
        <f>SUM(Table2[[#This Row],[Qualified Social Work Staff Hours]:[Other Social Work Staff Hours]])/Table2[[#This Row],[MDS Census]]</f>
        <v>6.8210306406685239E-2</v>
      </c>
      <c r="P191" s="3">
        <v>5.3138888888888891</v>
      </c>
      <c r="Q191" s="3">
        <v>6.0194444444444448</v>
      </c>
      <c r="R191" s="3">
        <f>SUM(Table2[[#This Row],[Qualified Activities Professional Hours]:[Other Activities Professional Hours]])/Table2[[#This Row],[MDS Census]]</f>
        <v>0.14206128133704737</v>
      </c>
      <c r="S191" s="3">
        <v>11.033333333333333</v>
      </c>
      <c r="T191" s="3">
        <v>5.0888888888888886</v>
      </c>
      <c r="U191" s="3">
        <v>0</v>
      </c>
      <c r="V191" s="3">
        <f>SUM(Table2[[#This Row],[Occupational Therapist Hours]:[OT Aide Hours]])/Table2[[#This Row],[MDS Census]]</f>
        <v>0.20208913649025068</v>
      </c>
      <c r="W191" s="3">
        <v>5.3138888888888891</v>
      </c>
      <c r="X191" s="3">
        <v>5.3138888888888891</v>
      </c>
      <c r="Y191" s="3">
        <v>0</v>
      </c>
      <c r="Z191" s="3">
        <f>SUM(Table2[[#This Row],[Physical Therapist (PT) Hours]:[PT Aide Hours]])/Table2[[#This Row],[MDS Census]]</f>
        <v>0.13321727019498608</v>
      </c>
      <c r="AA191" s="3">
        <v>0</v>
      </c>
      <c r="AB191" s="3">
        <v>0</v>
      </c>
      <c r="AC191" s="3">
        <v>0</v>
      </c>
      <c r="AD191" s="3">
        <v>0</v>
      </c>
      <c r="AE191" s="3">
        <v>0</v>
      </c>
      <c r="AF191" s="3">
        <v>0</v>
      </c>
      <c r="AG191" s="3">
        <v>0</v>
      </c>
      <c r="AH191" s="1" t="s">
        <v>189</v>
      </c>
      <c r="AI191" s="17">
        <v>4</v>
      </c>
      <c r="AJ191" s="1"/>
    </row>
    <row r="192" spans="1:36" x14ac:dyDescent="0.2">
      <c r="A192" s="1" t="s">
        <v>407</v>
      </c>
      <c r="B192" s="1" t="s">
        <v>600</v>
      </c>
      <c r="C192" s="1" t="s">
        <v>856</v>
      </c>
      <c r="D192" s="1" t="s">
        <v>1096</v>
      </c>
      <c r="E192" s="3">
        <v>91.077777777777783</v>
      </c>
      <c r="F192" s="3">
        <v>0</v>
      </c>
      <c r="G192" s="3">
        <v>0.13877777777777778</v>
      </c>
      <c r="H192" s="3">
        <v>0</v>
      </c>
      <c r="I192" s="3">
        <v>0</v>
      </c>
      <c r="J192" s="3">
        <v>0</v>
      </c>
      <c r="K192" s="3">
        <v>0</v>
      </c>
      <c r="L192" s="3">
        <v>5.0456666666666639</v>
      </c>
      <c r="M192" s="3">
        <v>10.508333333333333</v>
      </c>
      <c r="N192" s="3">
        <v>0</v>
      </c>
      <c r="O192" s="3">
        <f>SUM(Table2[[#This Row],[Qualified Social Work Staff Hours]:[Other Social Work Staff Hours]])/Table2[[#This Row],[MDS Census]]</f>
        <v>0.11537757716237647</v>
      </c>
      <c r="P192" s="3">
        <v>4.8805555555555555</v>
      </c>
      <c r="Q192" s="3">
        <v>5.052777777777778</v>
      </c>
      <c r="R192" s="3">
        <f>SUM(Table2[[#This Row],[Qualified Activities Professional Hours]:[Other Activities Professional Hours]])/Table2[[#This Row],[MDS Census]]</f>
        <v>0.10906429181407831</v>
      </c>
      <c r="S192" s="3">
        <v>17.037222222222223</v>
      </c>
      <c r="T192" s="3">
        <v>9.7972222222222225</v>
      </c>
      <c r="U192" s="3">
        <v>0</v>
      </c>
      <c r="V192" s="3">
        <f>SUM(Table2[[#This Row],[Occupational Therapist Hours]:[OT Aide Hours]])/Table2[[#This Row],[MDS Census]]</f>
        <v>0.29463218250579476</v>
      </c>
      <c r="W192" s="3">
        <v>12.187333333333337</v>
      </c>
      <c r="X192" s="3">
        <v>17.714777777777783</v>
      </c>
      <c r="Y192" s="3">
        <v>3.6368888888888882</v>
      </c>
      <c r="Z192" s="3">
        <f>SUM(Table2[[#This Row],[Physical Therapist (PT) Hours]:[PT Aide Hours]])/Table2[[#This Row],[MDS Census]]</f>
        <v>0.36824569964621212</v>
      </c>
      <c r="AA192" s="3">
        <v>0</v>
      </c>
      <c r="AB192" s="3">
        <v>0</v>
      </c>
      <c r="AC192" s="3">
        <v>0</v>
      </c>
      <c r="AD192" s="3">
        <v>0</v>
      </c>
      <c r="AE192" s="3">
        <v>0</v>
      </c>
      <c r="AF192" s="3">
        <v>0</v>
      </c>
      <c r="AG192" s="3">
        <v>0</v>
      </c>
      <c r="AH192" s="1" t="s">
        <v>190</v>
      </c>
      <c r="AI192" s="17">
        <v>4</v>
      </c>
      <c r="AJ192" s="1"/>
    </row>
    <row r="193" spans="1:36" x14ac:dyDescent="0.2">
      <c r="A193" s="1" t="s">
        <v>407</v>
      </c>
      <c r="B193" s="1" t="s">
        <v>601</v>
      </c>
      <c r="C193" s="1" t="s">
        <v>957</v>
      </c>
      <c r="D193" s="1" t="s">
        <v>1040</v>
      </c>
      <c r="E193" s="3">
        <v>33.366666666666667</v>
      </c>
      <c r="F193" s="3">
        <v>5.6</v>
      </c>
      <c r="G193" s="3">
        <v>6.6666666666666666E-2</v>
      </c>
      <c r="H193" s="3">
        <v>0.2</v>
      </c>
      <c r="I193" s="3">
        <v>0.24444444444444444</v>
      </c>
      <c r="J193" s="3">
        <v>0</v>
      </c>
      <c r="K193" s="3">
        <v>0</v>
      </c>
      <c r="L193" s="3">
        <v>4.1731111111111119</v>
      </c>
      <c r="M193" s="3">
        <v>5.5111111111111111</v>
      </c>
      <c r="N193" s="3">
        <v>0</v>
      </c>
      <c r="O193" s="3">
        <f>SUM(Table2[[#This Row],[Qualified Social Work Staff Hours]:[Other Social Work Staff Hours]])/Table2[[#This Row],[MDS Census]]</f>
        <v>0.16516816516816515</v>
      </c>
      <c r="P193" s="3">
        <v>3.6435555555555559</v>
      </c>
      <c r="Q193" s="3">
        <v>0</v>
      </c>
      <c r="R193" s="3">
        <f>SUM(Table2[[#This Row],[Qualified Activities Professional Hours]:[Other Activities Professional Hours]])/Table2[[#This Row],[MDS Census]]</f>
        <v>0.1091974691974692</v>
      </c>
      <c r="S193" s="3">
        <v>2.5437777777777777</v>
      </c>
      <c r="T193" s="3">
        <v>4.7665555555555548</v>
      </c>
      <c r="U193" s="3">
        <v>0</v>
      </c>
      <c r="V193" s="3">
        <f>SUM(Table2[[#This Row],[Occupational Therapist Hours]:[OT Aide Hours]])/Table2[[#This Row],[MDS Census]]</f>
        <v>0.21909090909090906</v>
      </c>
      <c r="W193" s="3">
        <v>4.0645555555555566</v>
      </c>
      <c r="X193" s="3">
        <v>8.6980000000000004</v>
      </c>
      <c r="Y193" s="3">
        <v>0</v>
      </c>
      <c r="Z193" s="3">
        <f>SUM(Table2[[#This Row],[Physical Therapist (PT) Hours]:[PT Aide Hours]])/Table2[[#This Row],[MDS Census]]</f>
        <v>0.38249417249417256</v>
      </c>
      <c r="AA193" s="3">
        <v>0</v>
      </c>
      <c r="AB193" s="3">
        <v>0</v>
      </c>
      <c r="AC193" s="3">
        <v>0</v>
      </c>
      <c r="AD193" s="3">
        <v>0</v>
      </c>
      <c r="AE193" s="3">
        <v>0</v>
      </c>
      <c r="AF193" s="3">
        <v>0</v>
      </c>
      <c r="AG193" s="3">
        <v>0</v>
      </c>
      <c r="AH193" s="1" t="s">
        <v>191</v>
      </c>
      <c r="AI193" s="17">
        <v>4</v>
      </c>
      <c r="AJ193" s="1"/>
    </row>
    <row r="194" spans="1:36" x14ac:dyDescent="0.2">
      <c r="A194" s="1" t="s">
        <v>407</v>
      </c>
      <c r="B194" s="1" t="s">
        <v>602</v>
      </c>
      <c r="C194" s="1" t="s">
        <v>943</v>
      </c>
      <c r="D194" s="1" t="s">
        <v>1086</v>
      </c>
      <c r="E194" s="3">
        <v>71.86666666666666</v>
      </c>
      <c r="F194" s="3">
        <v>2.6666666666666665</v>
      </c>
      <c r="G194" s="3">
        <v>0.8</v>
      </c>
      <c r="H194" s="3">
        <v>0.27777777777777779</v>
      </c>
      <c r="I194" s="3">
        <v>1.0666666666666667</v>
      </c>
      <c r="J194" s="3">
        <v>0</v>
      </c>
      <c r="K194" s="3">
        <v>0</v>
      </c>
      <c r="L194" s="3">
        <v>2.1228888888888884</v>
      </c>
      <c r="M194" s="3">
        <v>2.4806666666666661</v>
      </c>
      <c r="N194" s="3">
        <v>0</v>
      </c>
      <c r="O194" s="3">
        <f>SUM(Table2[[#This Row],[Qualified Social Work Staff Hours]:[Other Social Work Staff Hours]])/Table2[[#This Row],[MDS Census]]</f>
        <v>3.4517625231910945E-2</v>
      </c>
      <c r="P194" s="3">
        <v>2.5843333333333334</v>
      </c>
      <c r="Q194" s="3">
        <v>3.2232222222222227</v>
      </c>
      <c r="R194" s="3">
        <f>SUM(Table2[[#This Row],[Qualified Activities Professional Hours]:[Other Activities Professional Hours]])/Table2[[#This Row],[MDS Census]]</f>
        <v>8.0810142238713675E-2</v>
      </c>
      <c r="S194" s="3">
        <v>1.923444444444445</v>
      </c>
      <c r="T194" s="3">
        <v>2.3877777777777776</v>
      </c>
      <c r="U194" s="3">
        <v>0</v>
      </c>
      <c r="V194" s="3">
        <f>SUM(Table2[[#This Row],[Occupational Therapist Hours]:[OT Aide Hours]])/Table2[[#This Row],[MDS Census]]</f>
        <v>5.9989177489177502E-2</v>
      </c>
      <c r="W194" s="3">
        <v>3.8797777777777771</v>
      </c>
      <c r="X194" s="3">
        <v>2.3011111111111111</v>
      </c>
      <c r="Y194" s="3">
        <v>0</v>
      </c>
      <c r="Z194" s="3">
        <f>SUM(Table2[[#This Row],[Physical Therapist (PT) Hours]:[PT Aide Hours]])/Table2[[#This Row],[MDS Census]]</f>
        <v>8.6004947433518858E-2</v>
      </c>
      <c r="AA194" s="3">
        <v>0</v>
      </c>
      <c r="AB194" s="3">
        <v>0</v>
      </c>
      <c r="AC194" s="3">
        <v>0</v>
      </c>
      <c r="AD194" s="3">
        <v>0</v>
      </c>
      <c r="AE194" s="3">
        <v>0</v>
      </c>
      <c r="AF194" s="3">
        <v>0</v>
      </c>
      <c r="AG194" s="3">
        <v>0</v>
      </c>
      <c r="AH194" s="1" t="s">
        <v>192</v>
      </c>
      <c r="AI194" s="17">
        <v>4</v>
      </c>
      <c r="AJ194" s="1"/>
    </row>
    <row r="195" spans="1:36" x14ac:dyDescent="0.2">
      <c r="A195" s="1" t="s">
        <v>407</v>
      </c>
      <c r="B195" s="1" t="s">
        <v>603</v>
      </c>
      <c r="C195" s="1" t="s">
        <v>834</v>
      </c>
      <c r="D195" s="1" t="s">
        <v>1059</v>
      </c>
      <c r="E195" s="3">
        <v>76.933333333333337</v>
      </c>
      <c r="F195" s="3">
        <v>5.4222222222222225</v>
      </c>
      <c r="G195" s="3">
        <v>1.7166666666666666</v>
      </c>
      <c r="H195" s="3">
        <v>1.7194444444444446</v>
      </c>
      <c r="I195" s="3">
        <v>5.333333333333333</v>
      </c>
      <c r="J195" s="3">
        <v>0</v>
      </c>
      <c r="K195" s="3">
        <v>0</v>
      </c>
      <c r="L195" s="3">
        <v>5.2860000000000005</v>
      </c>
      <c r="M195" s="3">
        <v>5.4222222222222225</v>
      </c>
      <c r="N195" s="3">
        <v>0</v>
      </c>
      <c r="O195" s="3">
        <f>SUM(Table2[[#This Row],[Qualified Social Work Staff Hours]:[Other Social Work Staff Hours]])/Table2[[#This Row],[MDS Census]]</f>
        <v>7.0479491623339108E-2</v>
      </c>
      <c r="P195" s="3">
        <v>5.4222222222222225</v>
      </c>
      <c r="Q195" s="3">
        <v>12.011111111111111</v>
      </c>
      <c r="R195" s="3">
        <f>SUM(Table2[[#This Row],[Qualified Activities Professional Hours]:[Other Activities Professional Hours]])/Table2[[#This Row],[MDS Census]]</f>
        <v>0.22660311958405546</v>
      </c>
      <c r="S195" s="3">
        <v>5.4124444444444437</v>
      </c>
      <c r="T195" s="3">
        <v>5.2085555555555576</v>
      </c>
      <c r="U195" s="3">
        <v>0</v>
      </c>
      <c r="V195" s="3">
        <f>SUM(Table2[[#This Row],[Occupational Therapist Hours]:[OT Aide Hours]])/Table2[[#This Row],[MDS Census]]</f>
        <v>0.13805459272097056</v>
      </c>
      <c r="W195" s="3">
        <v>5.3318888888888871</v>
      </c>
      <c r="X195" s="3">
        <v>9.7831111111111131</v>
      </c>
      <c r="Y195" s="3">
        <v>0</v>
      </c>
      <c r="Z195" s="3">
        <f>SUM(Table2[[#This Row],[Physical Therapist (PT) Hours]:[PT Aide Hours]])/Table2[[#This Row],[MDS Census]]</f>
        <v>0.1964688041594454</v>
      </c>
      <c r="AA195" s="3">
        <v>0</v>
      </c>
      <c r="AB195" s="3">
        <v>0</v>
      </c>
      <c r="AC195" s="3">
        <v>0</v>
      </c>
      <c r="AD195" s="3">
        <v>0</v>
      </c>
      <c r="AE195" s="3">
        <v>0</v>
      </c>
      <c r="AF195" s="3">
        <v>0</v>
      </c>
      <c r="AG195" s="3">
        <v>0</v>
      </c>
      <c r="AH195" s="1" t="s">
        <v>193</v>
      </c>
      <c r="AI195" s="17">
        <v>4</v>
      </c>
      <c r="AJ195" s="1"/>
    </row>
    <row r="196" spans="1:36" x14ac:dyDescent="0.2">
      <c r="A196" s="1" t="s">
        <v>407</v>
      </c>
      <c r="B196" s="1" t="s">
        <v>604</v>
      </c>
      <c r="C196" s="1" t="s">
        <v>958</v>
      </c>
      <c r="D196" s="1" t="s">
        <v>1010</v>
      </c>
      <c r="E196" s="3">
        <v>75.25555555555556</v>
      </c>
      <c r="F196" s="3">
        <v>5.5451111111111109</v>
      </c>
      <c r="G196" s="3">
        <v>0.59722222222222221</v>
      </c>
      <c r="H196" s="3">
        <v>0.36388888888888887</v>
      </c>
      <c r="I196" s="3">
        <v>1.1555555555555554</v>
      </c>
      <c r="J196" s="3">
        <v>0</v>
      </c>
      <c r="K196" s="3">
        <v>0.52500000000000002</v>
      </c>
      <c r="L196" s="3">
        <v>1.9164444444444446</v>
      </c>
      <c r="M196" s="3">
        <v>0</v>
      </c>
      <c r="N196" s="3">
        <v>0</v>
      </c>
      <c r="O196" s="3">
        <f>SUM(Table2[[#This Row],[Qualified Social Work Staff Hours]:[Other Social Work Staff Hours]])/Table2[[#This Row],[MDS Census]]</f>
        <v>0</v>
      </c>
      <c r="P196" s="3">
        <v>5.4988888888888896</v>
      </c>
      <c r="Q196" s="3">
        <v>13.457666666666666</v>
      </c>
      <c r="R196" s="3">
        <f>SUM(Table2[[#This Row],[Qualified Activities Professional Hours]:[Other Activities Professional Hours]])/Table2[[#This Row],[MDS Census]]</f>
        <v>0.25189576258674146</v>
      </c>
      <c r="S196" s="3">
        <v>5.4747777777777777</v>
      </c>
      <c r="T196" s="3">
        <v>11.520555555555555</v>
      </c>
      <c r="U196" s="3">
        <v>0</v>
      </c>
      <c r="V196" s="3">
        <f>SUM(Table2[[#This Row],[Occupational Therapist Hours]:[OT Aide Hours]])/Table2[[#This Row],[MDS Census]]</f>
        <v>0.22583493282149714</v>
      </c>
      <c r="W196" s="3">
        <v>9.4862222222222208</v>
      </c>
      <c r="X196" s="3">
        <v>8.982555555555555</v>
      </c>
      <c r="Y196" s="3">
        <v>0</v>
      </c>
      <c r="Z196" s="3">
        <f>SUM(Table2[[#This Row],[Physical Therapist (PT) Hours]:[PT Aide Hours]])/Table2[[#This Row],[MDS Census]]</f>
        <v>0.24541414439686987</v>
      </c>
      <c r="AA196" s="3">
        <v>0</v>
      </c>
      <c r="AB196" s="3">
        <v>0</v>
      </c>
      <c r="AC196" s="3">
        <v>0</v>
      </c>
      <c r="AD196" s="3">
        <v>0</v>
      </c>
      <c r="AE196" s="3">
        <v>0</v>
      </c>
      <c r="AF196" s="3">
        <v>0</v>
      </c>
      <c r="AG196" s="3">
        <v>0.43888888888888888</v>
      </c>
      <c r="AH196" s="1" t="s">
        <v>194</v>
      </c>
      <c r="AI196" s="17">
        <v>4</v>
      </c>
      <c r="AJ196" s="1"/>
    </row>
    <row r="197" spans="1:36" x14ac:dyDescent="0.2">
      <c r="A197" s="1" t="s">
        <v>407</v>
      </c>
      <c r="B197" s="1" t="s">
        <v>605</v>
      </c>
      <c r="C197" s="1" t="s">
        <v>889</v>
      </c>
      <c r="D197" s="1" t="s">
        <v>1048</v>
      </c>
      <c r="E197" s="3">
        <v>78.62222222222222</v>
      </c>
      <c r="F197" s="3">
        <v>5.6</v>
      </c>
      <c r="G197" s="3">
        <v>0.33333333333333331</v>
      </c>
      <c r="H197" s="3">
        <v>0.48888888888888887</v>
      </c>
      <c r="I197" s="3">
        <v>1.0666666666666667</v>
      </c>
      <c r="J197" s="3">
        <v>0</v>
      </c>
      <c r="K197" s="3">
        <v>0</v>
      </c>
      <c r="L197" s="3">
        <v>5.3810000000000002</v>
      </c>
      <c r="M197" s="3">
        <v>0</v>
      </c>
      <c r="N197" s="3">
        <v>5.8404444444444445</v>
      </c>
      <c r="O197" s="3">
        <f>SUM(Table2[[#This Row],[Qualified Social Work Staff Hours]:[Other Social Work Staff Hours]])/Table2[[#This Row],[MDS Census]]</f>
        <v>7.4284906726964389E-2</v>
      </c>
      <c r="P197" s="3">
        <v>2.6332222222222224</v>
      </c>
      <c r="Q197" s="3">
        <v>6.7482222222222203</v>
      </c>
      <c r="R197" s="3">
        <f>SUM(Table2[[#This Row],[Qualified Activities Professional Hours]:[Other Activities Professional Hours]])/Table2[[#This Row],[MDS Census]]</f>
        <v>0.1193230638778971</v>
      </c>
      <c r="S197" s="3">
        <v>10.704111111111111</v>
      </c>
      <c r="T197" s="3">
        <v>5.5547777777777778</v>
      </c>
      <c r="U197" s="3">
        <v>0</v>
      </c>
      <c r="V197" s="3">
        <f>SUM(Table2[[#This Row],[Occupational Therapist Hours]:[OT Aide Hours]])/Table2[[#This Row],[MDS Census]]</f>
        <v>0.20679762577727531</v>
      </c>
      <c r="W197" s="3">
        <v>9.0585555555555555</v>
      </c>
      <c r="X197" s="3">
        <v>11.223111111111111</v>
      </c>
      <c r="Y197" s="3">
        <v>0.3046666666666667</v>
      </c>
      <c r="Z197" s="3">
        <f>SUM(Table2[[#This Row],[Physical Therapist (PT) Hours]:[PT Aide Hours]])/Table2[[#This Row],[MDS Census]]</f>
        <v>0.26183860938383269</v>
      </c>
      <c r="AA197" s="3">
        <v>0</v>
      </c>
      <c r="AB197" s="3">
        <v>0</v>
      </c>
      <c r="AC197" s="3">
        <v>0</v>
      </c>
      <c r="AD197" s="3">
        <v>0</v>
      </c>
      <c r="AE197" s="3">
        <v>0</v>
      </c>
      <c r="AF197" s="3">
        <v>0</v>
      </c>
      <c r="AG197" s="3">
        <v>0</v>
      </c>
      <c r="AH197" s="1" t="s">
        <v>195</v>
      </c>
      <c r="AI197" s="17">
        <v>4</v>
      </c>
      <c r="AJ197" s="1"/>
    </row>
    <row r="198" spans="1:36" x14ac:dyDescent="0.2">
      <c r="A198" s="1" t="s">
        <v>407</v>
      </c>
      <c r="B198" s="1" t="s">
        <v>606</v>
      </c>
      <c r="C198" s="1" t="s">
        <v>873</v>
      </c>
      <c r="D198" s="1" t="s">
        <v>1046</v>
      </c>
      <c r="E198" s="3">
        <v>54.833333333333336</v>
      </c>
      <c r="F198" s="3">
        <v>5.6</v>
      </c>
      <c r="G198" s="3">
        <v>0</v>
      </c>
      <c r="H198" s="3">
        <v>0.37777777777777777</v>
      </c>
      <c r="I198" s="3">
        <v>0</v>
      </c>
      <c r="J198" s="3">
        <v>0</v>
      </c>
      <c r="K198" s="3">
        <v>0</v>
      </c>
      <c r="L198" s="3">
        <v>2.659222222222223</v>
      </c>
      <c r="M198" s="3">
        <v>5.4222222222222225</v>
      </c>
      <c r="N198" s="3">
        <v>0</v>
      </c>
      <c r="O198" s="3">
        <f>SUM(Table2[[#This Row],[Qualified Social Work Staff Hours]:[Other Social Work Staff Hours]])/Table2[[#This Row],[MDS Census]]</f>
        <v>9.8885511651469096E-2</v>
      </c>
      <c r="P198" s="3">
        <v>0</v>
      </c>
      <c r="Q198" s="3">
        <v>0</v>
      </c>
      <c r="R198" s="3">
        <f>SUM(Table2[[#This Row],[Qualified Activities Professional Hours]:[Other Activities Professional Hours]])/Table2[[#This Row],[MDS Census]]</f>
        <v>0</v>
      </c>
      <c r="S198" s="3">
        <v>1.0411111111111109</v>
      </c>
      <c r="T198" s="3">
        <v>4.6729999999999992</v>
      </c>
      <c r="U198" s="3">
        <v>0</v>
      </c>
      <c r="V198" s="3">
        <f>SUM(Table2[[#This Row],[Occupational Therapist Hours]:[OT Aide Hours]])/Table2[[#This Row],[MDS Census]]</f>
        <v>0.10420871327254304</v>
      </c>
      <c r="W198" s="3">
        <v>1.4026666666666667</v>
      </c>
      <c r="X198" s="3">
        <v>4.9217777777777778</v>
      </c>
      <c r="Y198" s="3">
        <v>0</v>
      </c>
      <c r="Z198" s="3">
        <f>SUM(Table2[[#This Row],[Physical Therapist (PT) Hours]:[PT Aide Hours]])/Table2[[#This Row],[MDS Census]]</f>
        <v>0.11533941236068895</v>
      </c>
      <c r="AA198" s="3">
        <v>0</v>
      </c>
      <c r="AB198" s="3">
        <v>5.6008888888888899</v>
      </c>
      <c r="AC198" s="3">
        <v>0</v>
      </c>
      <c r="AD198" s="3">
        <v>0</v>
      </c>
      <c r="AE198" s="3">
        <v>0</v>
      </c>
      <c r="AF198" s="3">
        <v>0</v>
      </c>
      <c r="AG198" s="3">
        <v>0</v>
      </c>
      <c r="AH198" s="1" t="s">
        <v>196</v>
      </c>
      <c r="AI198" s="17">
        <v>4</v>
      </c>
      <c r="AJ198" s="1"/>
    </row>
    <row r="199" spans="1:36" x14ac:dyDescent="0.2">
      <c r="A199" s="1" t="s">
        <v>407</v>
      </c>
      <c r="B199" s="1" t="s">
        <v>607</v>
      </c>
      <c r="C199" s="1" t="s">
        <v>874</v>
      </c>
      <c r="D199" s="1" t="s">
        <v>1097</v>
      </c>
      <c r="E199" s="3">
        <v>67.944444444444443</v>
      </c>
      <c r="F199" s="3">
        <v>5.71</v>
      </c>
      <c r="G199" s="3">
        <v>0.80555555555555558</v>
      </c>
      <c r="H199" s="3">
        <v>0.46666666666666667</v>
      </c>
      <c r="I199" s="3">
        <v>0</v>
      </c>
      <c r="J199" s="3">
        <v>0</v>
      </c>
      <c r="K199" s="3">
        <v>0.48888888888888887</v>
      </c>
      <c r="L199" s="3">
        <v>9.9860000000000007</v>
      </c>
      <c r="M199" s="3">
        <v>6.2222222222222223</v>
      </c>
      <c r="N199" s="3">
        <v>0</v>
      </c>
      <c r="O199" s="3">
        <f>SUM(Table2[[#This Row],[Qualified Social Work Staff Hours]:[Other Social Work Staff Hours]])/Table2[[#This Row],[MDS Census]]</f>
        <v>9.1578086672117753E-2</v>
      </c>
      <c r="P199" s="3">
        <v>2.8152222222222227</v>
      </c>
      <c r="Q199" s="3">
        <v>1.7441111111111112</v>
      </c>
      <c r="R199" s="3">
        <f>SUM(Table2[[#This Row],[Qualified Activities Professional Hours]:[Other Activities Professional Hours]])/Table2[[#This Row],[MDS Census]]</f>
        <v>6.7103843008994288E-2</v>
      </c>
      <c r="S199" s="3">
        <v>4.1662222222222223</v>
      </c>
      <c r="T199" s="3">
        <v>9.5160000000000018</v>
      </c>
      <c r="U199" s="3">
        <v>0</v>
      </c>
      <c r="V199" s="3">
        <f>SUM(Table2[[#This Row],[Occupational Therapist Hours]:[OT Aide Hours]])/Table2[[#This Row],[MDS Census]]</f>
        <v>0.2013736713000818</v>
      </c>
      <c r="W199" s="3">
        <v>3.2318888888888888</v>
      </c>
      <c r="X199" s="3">
        <v>0</v>
      </c>
      <c r="Y199" s="3">
        <v>4.4674444444444417</v>
      </c>
      <c r="Z199" s="3">
        <f>SUM(Table2[[#This Row],[Physical Therapist (PT) Hours]:[PT Aide Hours]])/Table2[[#This Row],[MDS Census]]</f>
        <v>0.11331807031888794</v>
      </c>
      <c r="AA199" s="3">
        <v>0</v>
      </c>
      <c r="AB199" s="3">
        <v>0</v>
      </c>
      <c r="AC199" s="3">
        <v>0</v>
      </c>
      <c r="AD199" s="3">
        <v>0</v>
      </c>
      <c r="AE199" s="3">
        <v>0</v>
      </c>
      <c r="AF199" s="3">
        <v>0</v>
      </c>
      <c r="AG199" s="3">
        <v>0</v>
      </c>
      <c r="AH199" s="1" t="s">
        <v>197</v>
      </c>
      <c r="AI199" s="17">
        <v>4</v>
      </c>
      <c r="AJ199" s="1"/>
    </row>
    <row r="200" spans="1:36" x14ac:dyDescent="0.2">
      <c r="A200" s="1" t="s">
        <v>407</v>
      </c>
      <c r="B200" s="1" t="s">
        <v>608</v>
      </c>
      <c r="C200" s="1" t="s">
        <v>911</v>
      </c>
      <c r="D200" s="1" t="s">
        <v>1063</v>
      </c>
      <c r="E200" s="3">
        <v>34.866666666666667</v>
      </c>
      <c r="F200" s="3">
        <v>5.4222222222222225</v>
      </c>
      <c r="G200" s="3">
        <v>0</v>
      </c>
      <c r="H200" s="3">
        <v>0</v>
      </c>
      <c r="I200" s="3">
        <v>0</v>
      </c>
      <c r="J200" s="3">
        <v>0</v>
      </c>
      <c r="K200" s="3">
        <v>0</v>
      </c>
      <c r="L200" s="3">
        <v>1.538888888888889</v>
      </c>
      <c r="M200" s="3">
        <v>0</v>
      </c>
      <c r="N200" s="3">
        <v>0</v>
      </c>
      <c r="O200" s="3">
        <f>SUM(Table2[[#This Row],[Qualified Social Work Staff Hours]:[Other Social Work Staff Hours]])/Table2[[#This Row],[MDS Census]]</f>
        <v>0</v>
      </c>
      <c r="P200" s="3">
        <v>5.5027777777777782</v>
      </c>
      <c r="Q200" s="3">
        <v>0</v>
      </c>
      <c r="R200" s="3">
        <f>SUM(Table2[[#This Row],[Qualified Activities Professional Hours]:[Other Activities Professional Hours]])/Table2[[#This Row],[MDS Census]]</f>
        <v>0.15782345442957299</v>
      </c>
      <c r="S200" s="3">
        <v>10.247222222222222</v>
      </c>
      <c r="T200" s="3">
        <v>17.908333333333335</v>
      </c>
      <c r="U200" s="3">
        <v>0</v>
      </c>
      <c r="V200" s="3">
        <f>SUM(Table2[[#This Row],[Occupational Therapist Hours]:[OT Aide Hours]])/Table2[[#This Row],[MDS Census]]</f>
        <v>0.80752071383046531</v>
      </c>
      <c r="W200" s="3">
        <v>9.8861111111111111</v>
      </c>
      <c r="X200" s="3">
        <v>10.791666666666666</v>
      </c>
      <c r="Y200" s="3">
        <v>0</v>
      </c>
      <c r="Z200" s="3">
        <f>SUM(Table2[[#This Row],[Physical Therapist (PT) Hours]:[PT Aide Hours]])/Table2[[#This Row],[MDS Census]]</f>
        <v>0.59305289993626509</v>
      </c>
      <c r="AA200" s="3">
        <v>0</v>
      </c>
      <c r="AB200" s="3">
        <v>0</v>
      </c>
      <c r="AC200" s="3">
        <v>0</v>
      </c>
      <c r="AD200" s="3">
        <v>0</v>
      </c>
      <c r="AE200" s="3">
        <v>0</v>
      </c>
      <c r="AF200" s="3">
        <v>0</v>
      </c>
      <c r="AG200" s="3">
        <v>0</v>
      </c>
      <c r="AH200" s="1" t="s">
        <v>198</v>
      </c>
      <c r="AI200" s="17">
        <v>4</v>
      </c>
      <c r="AJ200" s="1"/>
    </row>
    <row r="201" spans="1:36" x14ac:dyDescent="0.2">
      <c r="A201" s="1" t="s">
        <v>407</v>
      </c>
      <c r="B201" s="1" t="s">
        <v>609</v>
      </c>
      <c r="C201" s="1" t="s">
        <v>922</v>
      </c>
      <c r="D201" s="1" t="s">
        <v>1069</v>
      </c>
      <c r="E201" s="3">
        <v>30.088888888888889</v>
      </c>
      <c r="F201" s="3">
        <v>5.333333333333333</v>
      </c>
      <c r="G201" s="3">
        <v>5.083333333333333</v>
      </c>
      <c r="H201" s="3">
        <v>0</v>
      </c>
      <c r="I201" s="3">
        <v>0</v>
      </c>
      <c r="J201" s="3">
        <v>0</v>
      </c>
      <c r="K201" s="3">
        <v>0</v>
      </c>
      <c r="L201" s="3">
        <v>0</v>
      </c>
      <c r="M201" s="3">
        <v>0.25</v>
      </c>
      <c r="N201" s="3">
        <v>7.9421111111111093</v>
      </c>
      <c r="O201" s="3">
        <f>SUM(Table2[[#This Row],[Qualified Social Work Staff Hours]:[Other Social Work Staff Hours]])/Table2[[#This Row],[MDS Census]]</f>
        <v>0.2722636632200886</v>
      </c>
      <c r="P201" s="3">
        <v>4.8892222222222221</v>
      </c>
      <c r="Q201" s="3">
        <v>0</v>
      </c>
      <c r="R201" s="3">
        <f>SUM(Table2[[#This Row],[Qualified Activities Professional Hours]:[Other Activities Professional Hours]])/Table2[[#This Row],[MDS Census]]</f>
        <v>0.16249261447562777</v>
      </c>
      <c r="S201" s="3">
        <v>0</v>
      </c>
      <c r="T201" s="3">
        <v>0</v>
      </c>
      <c r="U201" s="3">
        <v>0</v>
      </c>
      <c r="V201" s="3">
        <f>SUM(Table2[[#This Row],[Occupational Therapist Hours]:[OT Aide Hours]])/Table2[[#This Row],[MDS Census]]</f>
        <v>0</v>
      </c>
      <c r="W201" s="3">
        <v>0</v>
      </c>
      <c r="X201" s="3">
        <v>0</v>
      </c>
      <c r="Y201" s="3">
        <v>0</v>
      </c>
      <c r="Z201" s="3">
        <f>SUM(Table2[[#This Row],[Physical Therapist (PT) Hours]:[PT Aide Hours]])/Table2[[#This Row],[MDS Census]]</f>
        <v>0</v>
      </c>
      <c r="AA201" s="3">
        <v>0</v>
      </c>
      <c r="AB201" s="3">
        <v>0</v>
      </c>
      <c r="AC201" s="3">
        <v>0</v>
      </c>
      <c r="AD201" s="3">
        <v>0</v>
      </c>
      <c r="AE201" s="3">
        <v>0</v>
      </c>
      <c r="AF201" s="3">
        <v>0</v>
      </c>
      <c r="AG201" s="3">
        <v>0</v>
      </c>
      <c r="AH201" s="1" t="s">
        <v>199</v>
      </c>
      <c r="AI201" s="17">
        <v>4</v>
      </c>
      <c r="AJ201" s="1"/>
    </row>
    <row r="202" spans="1:36" x14ac:dyDescent="0.2">
      <c r="A202" s="1" t="s">
        <v>407</v>
      </c>
      <c r="B202" s="1" t="s">
        <v>610</v>
      </c>
      <c r="C202" s="1" t="s">
        <v>959</v>
      </c>
      <c r="D202" s="1" t="s">
        <v>1098</v>
      </c>
      <c r="E202" s="3">
        <v>28.844444444444445</v>
      </c>
      <c r="F202" s="3">
        <v>5.35</v>
      </c>
      <c r="G202" s="3">
        <v>0.33333333333333331</v>
      </c>
      <c r="H202" s="3">
        <v>0.23333333333333334</v>
      </c>
      <c r="I202" s="3">
        <v>0</v>
      </c>
      <c r="J202" s="3">
        <v>0</v>
      </c>
      <c r="K202" s="3">
        <v>0</v>
      </c>
      <c r="L202" s="3">
        <v>0.7556666666666666</v>
      </c>
      <c r="M202" s="3">
        <v>0</v>
      </c>
      <c r="N202" s="3">
        <v>5.5733333333333333</v>
      </c>
      <c r="O202" s="3">
        <f>SUM(Table2[[#This Row],[Qualified Social Work Staff Hours]:[Other Social Work Staff Hours]])/Table2[[#This Row],[MDS Census]]</f>
        <v>0.19322033898305085</v>
      </c>
      <c r="P202" s="3">
        <v>4.6099999999999985</v>
      </c>
      <c r="Q202" s="3">
        <v>0</v>
      </c>
      <c r="R202" s="3">
        <f>SUM(Table2[[#This Row],[Qualified Activities Professional Hours]:[Other Activities Professional Hours]])/Table2[[#This Row],[MDS Census]]</f>
        <v>0.15982280431432969</v>
      </c>
      <c r="S202" s="3">
        <v>0.98022222222222222</v>
      </c>
      <c r="T202" s="3">
        <v>4.2383333333333324</v>
      </c>
      <c r="U202" s="3">
        <v>0</v>
      </c>
      <c r="V202" s="3">
        <f>SUM(Table2[[#This Row],[Occupational Therapist Hours]:[OT Aide Hours]])/Table2[[#This Row],[MDS Census]]</f>
        <v>0.18092064714946068</v>
      </c>
      <c r="W202" s="3">
        <v>0.87433333333333352</v>
      </c>
      <c r="X202" s="3">
        <v>8.993666666666666</v>
      </c>
      <c r="Y202" s="3">
        <v>0</v>
      </c>
      <c r="Z202" s="3">
        <f>SUM(Table2[[#This Row],[Physical Therapist (PT) Hours]:[PT Aide Hours]])/Table2[[#This Row],[MDS Census]]</f>
        <v>0.34211093990755009</v>
      </c>
      <c r="AA202" s="3">
        <v>0</v>
      </c>
      <c r="AB202" s="3">
        <v>0</v>
      </c>
      <c r="AC202" s="3">
        <v>0</v>
      </c>
      <c r="AD202" s="3">
        <v>0</v>
      </c>
      <c r="AE202" s="3">
        <v>0</v>
      </c>
      <c r="AF202" s="3">
        <v>0.1</v>
      </c>
      <c r="AG202" s="3">
        <v>0</v>
      </c>
      <c r="AH202" s="1" t="s">
        <v>200</v>
      </c>
      <c r="AI202" s="17">
        <v>4</v>
      </c>
      <c r="AJ202" s="1"/>
    </row>
    <row r="203" spans="1:36" x14ac:dyDescent="0.2">
      <c r="A203" s="1" t="s">
        <v>407</v>
      </c>
      <c r="B203" s="1" t="s">
        <v>611</v>
      </c>
      <c r="C203" s="1" t="s">
        <v>822</v>
      </c>
      <c r="D203" s="1" t="s">
        <v>1049</v>
      </c>
      <c r="E203" s="3">
        <v>71.455555555555549</v>
      </c>
      <c r="F203" s="3">
        <v>5.6</v>
      </c>
      <c r="G203" s="3">
        <v>0.4</v>
      </c>
      <c r="H203" s="3">
        <v>0.49722222222222223</v>
      </c>
      <c r="I203" s="3">
        <v>5.5777777777777775</v>
      </c>
      <c r="J203" s="3">
        <v>0</v>
      </c>
      <c r="K203" s="3">
        <v>0</v>
      </c>
      <c r="L203" s="3">
        <v>4.9675555555555562</v>
      </c>
      <c r="M203" s="3">
        <v>10.666666666666666</v>
      </c>
      <c r="N203" s="3">
        <v>0</v>
      </c>
      <c r="O203" s="3">
        <f>SUM(Table2[[#This Row],[Qualified Social Work Staff Hours]:[Other Social Work Staff Hours]])/Table2[[#This Row],[MDS Census]]</f>
        <v>0.14927693982273363</v>
      </c>
      <c r="P203" s="3">
        <v>0</v>
      </c>
      <c r="Q203" s="3">
        <v>0</v>
      </c>
      <c r="R203" s="3">
        <f>SUM(Table2[[#This Row],[Qualified Activities Professional Hours]:[Other Activities Professional Hours]])/Table2[[#This Row],[MDS Census]]</f>
        <v>0</v>
      </c>
      <c r="S203" s="3">
        <v>3.5642222222222237</v>
      </c>
      <c r="T203" s="3">
        <v>4.0421111111111117</v>
      </c>
      <c r="U203" s="3">
        <v>0</v>
      </c>
      <c r="V203" s="3">
        <f>SUM(Table2[[#This Row],[Occupational Therapist Hours]:[OT Aide Hours]])/Table2[[#This Row],[MDS Census]]</f>
        <v>0.1064484528067175</v>
      </c>
      <c r="W203" s="3">
        <v>4.0362222222222206</v>
      </c>
      <c r="X203" s="3">
        <v>5.3445555555555542</v>
      </c>
      <c r="Y203" s="3">
        <v>0</v>
      </c>
      <c r="Z203" s="3">
        <f>SUM(Table2[[#This Row],[Physical Therapist (PT) Hours]:[PT Aide Hours]])/Table2[[#This Row],[MDS Census]]</f>
        <v>0.13128129373347844</v>
      </c>
      <c r="AA203" s="3">
        <v>0</v>
      </c>
      <c r="AB203" s="3">
        <v>0</v>
      </c>
      <c r="AC203" s="3">
        <v>0</v>
      </c>
      <c r="AD203" s="3">
        <v>0</v>
      </c>
      <c r="AE203" s="3">
        <v>0</v>
      </c>
      <c r="AF203" s="3">
        <v>0</v>
      </c>
      <c r="AG203" s="3">
        <v>0</v>
      </c>
      <c r="AH203" s="1" t="s">
        <v>201</v>
      </c>
      <c r="AI203" s="17">
        <v>4</v>
      </c>
      <c r="AJ203" s="1"/>
    </row>
    <row r="204" spans="1:36" x14ac:dyDescent="0.2">
      <c r="A204" s="1" t="s">
        <v>407</v>
      </c>
      <c r="B204" s="1" t="s">
        <v>612</v>
      </c>
      <c r="C204" s="1" t="s">
        <v>888</v>
      </c>
      <c r="D204" s="1" t="s">
        <v>1044</v>
      </c>
      <c r="E204" s="3">
        <v>70.777777777777771</v>
      </c>
      <c r="F204" s="3">
        <v>5.5011111111111104</v>
      </c>
      <c r="G204" s="3">
        <v>0.8</v>
      </c>
      <c r="H204" s="3">
        <v>0</v>
      </c>
      <c r="I204" s="3">
        <v>0</v>
      </c>
      <c r="J204" s="3">
        <v>0</v>
      </c>
      <c r="K204" s="3">
        <v>0.16111111111111112</v>
      </c>
      <c r="L204" s="3">
        <v>0</v>
      </c>
      <c r="M204" s="3">
        <v>0</v>
      </c>
      <c r="N204" s="3">
        <v>5.0577777777777788</v>
      </c>
      <c r="O204" s="3">
        <f>SUM(Table2[[#This Row],[Qualified Social Work Staff Hours]:[Other Social Work Staff Hours]])/Table2[[#This Row],[MDS Census]]</f>
        <v>7.145996860282576E-2</v>
      </c>
      <c r="P204" s="3">
        <v>4.7566666666666668</v>
      </c>
      <c r="Q204" s="3">
        <v>2.0044444444444447</v>
      </c>
      <c r="R204" s="3">
        <f>SUM(Table2[[#This Row],[Qualified Activities Professional Hours]:[Other Activities Professional Hours]])/Table2[[#This Row],[MDS Census]]</f>
        <v>9.5525902668759821E-2</v>
      </c>
      <c r="S204" s="3">
        <v>0</v>
      </c>
      <c r="T204" s="3">
        <v>0</v>
      </c>
      <c r="U204" s="3">
        <v>0</v>
      </c>
      <c r="V204" s="3">
        <f>SUM(Table2[[#This Row],[Occupational Therapist Hours]:[OT Aide Hours]])/Table2[[#This Row],[MDS Census]]</f>
        <v>0</v>
      </c>
      <c r="W204" s="3">
        <v>0</v>
      </c>
      <c r="X204" s="3">
        <v>0</v>
      </c>
      <c r="Y204" s="3">
        <v>0</v>
      </c>
      <c r="Z204" s="3">
        <f>SUM(Table2[[#This Row],[Physical Therapist (PT) Hours]:[PT Aide Hours]])/Table2[[#This Row],[MDS Census]]</f>
        <v>0</v>
      </c>
      <c r="AA204" s="3">
        <v>0</v>
      </c>
      <c r="AB204" s="3">
        <v>0</v>
      </c>
      <c r="AC204" s="3">
        <v>0</v>
      </c>
      <c r="AD204" s="3">
        <v>0</v>
      </c>
      <c r="AE204" s="3">
        <v>0</v>
      </c>
      <c r="AF204" s="3">
        <v>0</v>
      </c>
      <c r="AG204" s="3">
        <v>1.1922222222222223</v>
      </c>
      <c r="AH204" s="1" t="s">
        <v>202</v>
      </c>
      <c r="AI204" s="17">
        <v>4</v>
      </c>
      <c r="AJ204" s="1"/>
    </row>
    <row r="205" spans="1:36" x14ac:dyDescent="0.2">
      <c r="A205" s="1" t="s">
        <v>407</v>
      </c>
      <c r="B205" s="1" t="s">
        <v>613</v>
      </c>
      <c r="C205" s="1" t="s">
        <v>908</v>
      </c>
      <c r="D205" s="1" t="s">
        <v>1036</v>
      </c>
      <c r="E205" s="3">
        <v>70.522222222222226</v>
      </c>
      <c r="F205" s="3">
        <v>5.5111111111111111</v>
      </c>
      <c r="G205" s="3">
        <v>0.39333333333333331</v>
      </c>
      <c r="H205" s="3">
        <v>0.54388888888888909</v>
      </c>
      <c r="I205" s="3">
        <v>0.9916666666666667</v>
      </c>
      <c r="J205" s="3">
        <v>0</v>
      </c>
      <c r="K205" s="3">
        <v>0</v>
      </c>
      <c r="L205" s="3">
        <v>8.1667777777777744</v>
      </c>
      <c r="M205" s="3">
        <v>0</v>
      </c>
      <c r="N205" s="3">
        <v>6.0638888888888891</v>
      </c>
      <c r="O205" s="3">
        <f>SUM(Table2[[#This Row],[Qualified Social Work Staff Hours]:[Other Social Work Staff Hours]])/Table2[[#This Row],[MDS Census]]</f>
        <v>8.5985504962974635E-2</v>
      </c>
      <c r="P205" s="3">
        <v>0</v>
      </c>
      <c r="Q205" s="3">
        <v>0</v>
      </c>
      <c r="R205" s="3">
        <f>SUM(Table2[[#This Row],[Qualified Activities Professional Hours]:[Other Activities Professional Hours]])/Table2[[#This Row],[MDS Census]]</f>
        <v>0</v>
      </c>
      <c r="S205" s="3">
        <v>4.8755555555555548</v>
      </c>
      <c r="T205" s="3">
        <v>9.4694444444444432</v>
      </c>
      <c r="U205" s="3">
        <v>0</v>
      </c>
      <c r="V205" s="3">
        <f>SUM(Table2[[#This Row],[Occupational Therapist Hours]:[OT Aide Hours]])/Table2[[#This Row],[MDS Census]]</f>
        <v>0.20341106034346934</v>
      </c>
      <c r="W205" s="3">
        <v>9.9146666666666743</v>
      </c>
      <c r="X205" s="3">
        <v>9.5160000000000018</v>
      </c>
      <c r="Y205" s="3">
        <v>8.7555555555555553E-2</v>
      </c>
      <c r="Z205" s="3">
        <f>SUM(Table2[[#This Row],[Physical Therapist (PT) Hours]:[PT Aide Hours]])/Table2[[#This Row],[MDS Census]]</f>
        <v>0.27676697652434235</v>
      </c>
      <c r="AA205" s="3">
        <v>0</v>
      </c>
      <c r="AB205" s="3">
        <v>0</v>
      </c>
      <c r="AC205" s="3">
        <v>0</v>
      </c>
      <c r="AD205" s="3">
        <v>0</v>
      </c>
      <c r="AE205" s="3">
        <v>0</v>
      </c>
      <c r="AF205" s="3">
        <v>0</v>
      </c>
      <c r="AG205" s="3">
        <v>0</v>
      </c>
      <c r="AH205" s="1" t="s">
        <v>203</v>
      </c>
      <c r="AI205" s="17">
        <v>4</v>
      </c>
      <c r="AJ205" s="1"/>
    </row>
    <row r="206" spans="1:36" x14ac:dyDescent="0.2">
      <c r="A206" s="1" t="s">
        <v>407</v>
      </c>
      <c r="B206" s="1" t="s">
        <v>614</v>
      </c>
      <c r="C206" s="1" t="s">
        <v>819</v>
      </c>
      <c r="D206" s="1" t="s">
        <v>1099</v>
      </c>
      <c r="E206" s="3">
        <v>54.2</v>
      </c>
      <c r="F206" s="3">
        <v>5.6</v>
      </c>
      <c r="G206" s="3">
        <v>6.6666666666666666E-2</v>
      </c>
      <c r="H206" s="3">
        <v>0.48888888888888887</v>
      </c>
      <c r="I206" s="3">
        <v>2.1777777777777776</v>
      </c>
      <c r="J206" s="3">
        <v>0</v>
      </c>
      <c r="K206" s="3">
        <v>0</v>
      </c>
      <c r="L206" s="3">
        <v>4.9888888888888889</v>
      </c>
      <c r="M206" s="3">
        <v>6.9805555555555552</v>
      </c>
      <c r="N206" s="3">
        <v>0</v>
      </c>
      <c r="O206" s="3">
        <f>SUM(Table2[[#This Row],[Qualified Social Work Staff Hours]:[Other Social Work Staff Hours]])/Table2[[#This Row],[MDS Census]]</f>
        <v>0.12879253792537923</v>
      </c>
      <c r="P206" s="3">
        <v>5.4638888888888886</v>
      </c>
      <c r="Q206" s="3">
        <v>0</v>
      </c>
      <c r="R206" s="3">
        <f>SUM(Table2[[#This Row],[Qualified Activities Professional Hours]:[Other Activities Professional Hours]])/Table2[[#This Row],[MDS Census]]</f>
        <v>0.10080975809758097</v>
      </c>
      <c r="S206" s="3">
        <v>5.0335555555555551</v>
      </c>
      <c r="T206" s="3">
        <v>0.57533333333333336</v>
      </c>
      <c r="U206" s="3">
        <v>0</v>
      </c>
      <c r="V206" s="3">
        <f>SUM(Table2[[#This Row],[Occupational Therapist Hours]:[OT Aide Hours]])/Table2[[#This Row],[MDS Census]]</f>
        <v>0.10348503485034849</v>
      </c>
      <c r="W206" s="3">
        <v>1.0084444444444449</v>
      </c>
      <c r="X206" s="3">
        <v>3.9004444444444442</v>
      </c>
      <c r="Y206" s="3">
        <v>0</v>
      </c>
      <c r="Z206" s="3">
        <f>SUM(Table2[[#This Row],[Physical Therapist (PT) Hours]:[PT Aide Hours]])/Table2[[#This Row],[MDS Census]]</f>
        <v>9.0569905699056985E-2</v>
      </c>
      <c r="AA206" s="3">
        <v>0</v>
      </c>
      <c r="AB206" s="3">
        <v>0</v>
      </c>
      <c r="AC206" s="3">
        <v>0</v>
      </c>
      <c r="AD206" s="3">
        <v>0</v>
      </c>
      <c r="AE206" s="3">
        <v>0</v>
      </c>
      <c r="AF206" s="3">
        <v>0</v>
      </c>
      <c r="AG206" s="3">
        <v>0</v>
      </c>
      <c r="AH206" s="1" t="s">
        <v>204</v>
      </c>
      <c r="AI206" s="17">
        <v>4</v>
      </c>
      <c r="AJ206" s="1"/>
    </row>
    <row r="207" spans="1:36" x14ac:dyDescent="0.2">
      <c r="A207" s="1" t="s">
        <v>407</v>
      </c>
      <c r="B207" s="1" t="s">
        <v>615</v>
      </c>
      <c r="C207" s="1" t="s">
        <v>855</v>
      </c>
      <c r="D207" s="1" t="s">
        <v>1057</v>
      </c>
      <c r="E207" s="3">
        <v>70.044444444444451</v>
      </c>
      <c r="F207" s="3">
        <v>0</v>
      </c>
      <c r="G207" s="3">
        <v>0</v>
      </c>
      <c r="H207" s="3">
        <v>0</v>
      </c>
      <c r="I207" s="3">
        <v>0</v>
      </c>
      <c r="J207" s="3">
        <v>0</v>
      </c>
      <c r="K207" s="3">
        <v>0</v>
      </c>
      <c r="L207" s="3">
        <v>0</v>
      </c>
      <c r="M207" s="3">
        <v>0</v>
      </c>
      <c r="N207" s="3">
        <v>0</v>
      </c>
      <c r="O207" s="3">
        <f>SUM(Table2[[#This Row],[Qualified Social Work Staff Hours]:[Other Social Work Staff Hours]])/Table2[[#This Row],[MDS Census]]</f>
        <v>0</v>
      </c>
      <c r="P207" s="3">
        <v>0</v>
      </c>
      <c r="Q207" s="3">
        <v>0</v>
      </c>
      <c r="R207" s="3">
        <f>SUM(Table2[[#This Row],[Qualified Activities Professional Hours]:[Other Activities Professional Hours]])/Table2[[#This Row],[MDS Census]]</f>
        <v>0</v>
      </c>
      <c r="S207" s="3">
        <v>0</v>
      </c>
      <c r="T207" s="3">
        <v>0</v>
      </c>
      <c r="U207" s="3">
        <v>0</v>
      </c>
      <c r="V207" s="3">
        <f>SUM(Table2[[#This Row],[Occupational Therapist Hours]:[OT Aide Hours]])/Table2[[#This Row],[MDS Census]]</f>
        <v>0</v>
      </c>
      <c r="W207" s="3">
        <v>0</v>
      </c>
      <c r="X207" s="3">
        <v>0</v>
      </c>
      <c r="Y207" s="3">
        <v>0</v>
      </c>
      <c r="Z207" s="3">
        <f>SUM(Table2[[#This Row],[Physical Therapist (PT) Hours]:[PT Aide Hours]])/Table2[[#This Row],[MDS Census]]</f>
        <v>0</v>
      </c>
      <c r="AA207" s="3">
        <v>0</v>
      </c>
      <c r="AB207" s="3">
        <v>0</v>
      </c>
      <c r="AC207" s="3">
        <v>0</v>
      </c>
      <c r="AD207" s="3">
        <v>0</v>
      </c>
      <c r="AE207" s="3">
        <v>0</v>
      </c>
      <c r="AF207" s="3">
        <v>0</v>
      </c>
      <c r="AG207" s="3">
        <v>0</v>
      </c>
      <c r="AH207" s="1" t="s">
        <v>205</v>
      </c>
      <c r="AI207" s="17">
        <v>4</v>
      </c>
      <c r="AJ207" s="1"/>
    </row>
    <row r="208" spans="1:36" x14ac:dyDescent="0.2">
      <c r="A208" s="1" t="s">
        <v>407</v>
      </c>
      <c r="B208" s="1" t="s">
        <v>616</v>
      </c>
      <c r="C208" s="1" t="s">
        <v>850</v>
      </c>
      <c r="D208" s="1" t="s">
        <v>1076</v>
      </c>
      <c r="E208" s="3">
        <v>70.400000000000006</v>
      </c>
      <c r="F208" s="3">
        <v>5.6</v>
      </c>
      <c r="G208" s="3">
        <v>0.33999999999999997</v>
      </c>
      <c r="H208" s="3">
        <v>0.3862222222222223</v>
      </c>
      <c r="I208" s="3">
        <v>0.6694444444444444</v>
      </c>
      <c r="J208" s="3">
        <v>0</v>
      </c>
      <c r="K208" s="3">
        <v>0</v>
      </c>
      <c r="L208" s="3">
        <v>5.0425555555555537</v>
      </c>
      <c r="M208" s="3">
        <v>0</v>
      </c>
      <c r="N208" s="3">
        <v>5.5111111111111111</v>
      </c>
      <c r="O208" s="3">
        <f>SUM(Table2[[#This Row],[Qualified Social Work Staff Hours]:[Other Social Work Staff Hours]])/Table2[[#This Row],[MDS Census]]</f>
        <v>7.8282828282828273E-2</v>
      </c>
      <c r="P208" s="3">
        <v>0</v>
      </c>
      <c r="Q208" s="3">
        <v>0</v>
      </c>
      <c r="R208" s="3">
        <f>SUM(Table2[[#This Row],[Qualified Activities Professional Hours]:[Other Activities Professional Hours]])/Table2[[#This Row],[MDS Census]]</f>
        <v>0</v>
      </c>
      <c r="S208" s="3">
        <v>10.053222222222223</v>
      </c>
      <c r="T208" s="3">
        <v>10.587222222222222</v>
      </c>
      <c r="U208" s="3">
        <v>0</v>
      </c>
      <c r="V208" s="3">
        <f>SUM(Table2[[#This Row],[Occupational Therapist Hours]:[OT Aide Hours]])/Table2[[#This Row],[MDS Census]]</f>
        <v>0.29318813131313126</v>
      </c>
      <c r="W208" s="3">
        <v>16.473111111111113</v>
      </c>
      <c r="X208" s="3">
        <v>10.179333333333334</v>
      </c>
      <c r="Y208" s="3">
        <v>1.2738888888888888</v>
      </c>
      <c r="Z208" s="3">
        <f>SUM(Table2[[#This Row],[Physical Therapist (PT) Hours]:[PT Aide Hours]])/Table2[[#This Row],[MDS Census]]</f>
        <v>0.3966808712121212</v>
      </c>
      <c r="AA208" s="3">
        <v>0</v>
      </c>
      <c r="AB208" s="3">
        <v>0</v>
      </c>
      <c r="AC208" s="3">
        <v>0</v>
      </c>
      <c r="AD208" s="3">
        <v>0</v>
      </c>
      <c r="AE208" s="3">
        <v>0</v>
      </c>
      <c r="AF208" s="3">
        <v>0</v>
      </c>
      <c r="AG208" s="3">
        <v>0</v>
      </c>
      <c r="AH208" s="1" t="s">
        <v>206</v>
      </c>
      <c r="AI208" s="17">
        <v>4</v>
      </c>
      <c r="AJ208" s="1"/>
    </row>
    <row r="209" spans="1:36" x14ac:dyDescent="0.2">
      <c r="A209" s="1" t="s">
        <v>407</v>
      </c>
      <c r="B209" s="1" t="s">
        <v>617</v>
      </c>
      <c r="C209" s="1" t="s">
        <v>829</v>
      </c>
      <c r="D209" s="1" t="s">
        <v>1013</v>
      </c>
      <c r="E209" s="3">
        <v>70.477777777777774</v>
      </c>
      <c r="F209" s="3">
        <v>5.4222222222222225</v>
      </c>
      <c r="G209" s="3">
        <v>0.27777777777777779</v>
      </c>
      <c r="H209" s="3">
        <v>0.48055555555555557</v>
      </c>
      <c r="I209" s="3">
        <v>0.5</v>
      </c>
      <c r="J209" s="3">
        <v>0</v>
      </c>
      <c r="K209" s="3">
        <v>0</v>
      </c>
      <c r="L209" s="3">
        <v>3.0490000000000004</v>
      </c>
      <c r="M209" s="3">
        <v>5.333333333333333</v>
      </c>
      <c r="N209" s="3">
        <v>0</v>
      </c>
      <c r="O209" s="3">
        <f>SUM(Table2[[#This Row],[Qualified Social Work Staff Hours]:[Other Social Work Staff Hours]])/Table2[[#This Row],[MDS Census]]</f>
        <v>7.5673971306952539E-2</v>
      </c>
      <c r="P209" s="3">
        <v>0</v>
      </c>
      <c r="Q209" s="3">
        <v>1.8805555555555555</v>
      </c>
      <c r="R209" s="3">
        <f>SUM(Table2[[#This Row],[Qualified Activities Professional Hours]:[Other Activities Professional Hours]])/Table2[[#This Row],[MDS Census]]</f>
        <v>2.6682957591045248E-2</v>
      </c>
      <c r="S209" s="3">
        <v>5.1194444444444445</v>
      </c>
      <c r="T209" s="3">
        <v>4.876666666666666</v>
      </c>
      <c r="U209" s="3">
        <v>0</v>
      </c>
      <c r="V209" s="3">
        <f>SUM(Table2[[#This Row],[Occupational Therapist Hours]:[OT Aide Hours]])/Table2[[#This Row],[MDS Census]]</f>
        <v>0.14183351726312471</v>
      </c>
      <c r="W209" s="3">
        <v>4.1686666666666676</v>
      </c>
      <c r="X209" s="3">
        <v>10.510555555555555</v>
      </c>
      <c r="Y209" s="3">
        <v>0</v>
      </c>
      <c r="Z209" s="3">
        <f>SUM(Table2[[#This Row],[Physical Therapist (PT) Hours]:[PT Aide Hours]])/Table2[[#This Row],[MDS Census]]</f>
        <v>0.20828157023490462</v>
      </c>
      <c r="AA209" s="3">
        <v>0</v>
      </c>
      <c r="AB209" s="3">
        <v>0</v>
      </c>
      <c r="AC209" s="3">
        <v>0</v>
      </c>
      <c r="AD209" s="3">
        <v>0</v>
      </c>
      <c r="AE209" s="3">
        <v>0</v>
      </c>
      <c r="AF209" s="3">
        <v>0</v>
      </c>
      <c r="AG209" s="3">
        <v>0</v>
      </c>
      <c r="AH209" s="1" t="s">
        <v>207</v>
      </c>
      <c r="AI209" s="17">
        <v>4</v>
      </c>
      <c r="AJ209" s="1"/>
    </row>
    <row r="210" spans="1:36" x14ac:dyDescent="0.2">
      <c r="A210" s="1" t="s">
        <v>407</v>
      </c>
      <c r="B210" s="1" t="s">
        <v>618</v>
      </c>
      <c r="C210" s="1" t="s">
        <v>863</v>
      </c>
      <c r="D210" s="1" t="s">
        <v>1100</v>
      </c>
      <c r="E210" s="3">
        <v>64.988888888888894</v>
      </c>
      <c r="F210" s="3">
        <v>5.2444444444444445</v>
      </c>
      <c r="G210" s="3">
        <v>0</v>
      </c>
      <c r="H210" s="3">
        <v>0.7</v>
      </c>
      <c r="I210" s="3">
        <v>0.53333333333333333</v>
      </c>
      <c r="J210" s="3">
        <v>0</v>
      </c>
      <c r="K210" s="3">
        <v>0</v>
      </c>
      <c r="L210" s="3">
        <v>11.684444444444443</v>
      </c>
      <c r="M210" s="3">
        <v>6.0863333333333332</v>
      </c>
      <c r="N210" s="3">
        <v>0</v>
      </c>
      <c r="O210" s="3">
        <f>SUM(Table2[[#This Row],[Qualified Social Work Staff Hours]:[Other Social Work Staff Hours]])/Table2[[#This Row],[MDS Census]]</f>
        <v>9.3651906308770724E-2</v>
      </c>
      <c r="P210" s="3">
        <v>6.4388888888888891</v>
      </c>
      <c r="Q210" s="3">
        <v>6.21</v>
      </c>
      <c r="R210" s="3">
        <f>SUM(Table2[[#This Row],[Qualified Activities Professional Hours]:[Other Activities Professional Hours]])/Table2[[#This Row],[MDS Census]]</f>
        <v>0.19463156095058984</v>
      </c>
      <c r="S210" s="3">
        <v>9.6227777777777792</v>
      </c>
      <c r="T210" s="3">
        <v>5.1435555555555554</v>
      </c>
      <c r="U210" s="3">
        <v>0</v>
      </c>
      <c r="V210" s="3">
        <f>SUM(Table2[[#This Row],[Occupational Therapist Hours]:[OT Aide Hours]])/Table2[[#This Row],[MDS Census]]</f>
        <v>0.22721319883740812</v>
      </c>
      <c r="W210" s="3">
        <v>9.8641111111111108</v>
      </c>
      <c r="X210" s="3">
        <v>9.4604444444444447</v>
      </c>
      <c r="Y210" s="3">
        <v>4.8388888888888886</v>
      </c>
      <c r="Z210" s="3">
        <f>SUM(Table2[[#This Row],[Physical Therapist (PT) Hours]:[PT Aide Hours]])/Table2[[#This Row],[MDS Census]]</f>
        <v>0.37180885621473753</v>
      </c>
      <c r="AA210" s="3">
        <v>0</v>
      </c>
      <c r="AB210" s="3">
        <v>0</v>
      </c>
      <c r="AC210" s="3">
        <v>0</v>
      </c>
      <c r="AD210" s="3">
        <v>0</v>
      </c>
      <c r="AE210" s="3">
        <v>0</v>
      </c>
      <c r="AF210" s="3">
        <v>0</v>
      </c>
      <c r="AG210" s="3">
        <v>1</v>
      </c>
      <c r="AH210" s="1" t="s">
        <v>208</v>
      </c>
      <c r="AI210" s="17">
        <v>4</v>
      </c>
      <c r="AJ210" s="1"/>
    </row>
    <row r="211" spans="1:36" x14ac:dyDescent="0.2">
      <c r="A211" s="1" t="s">
        <v>407</v>
      </c>
      <c r="B211" s="1" t="s">
        <v>619</v>
      </c>
      <c r="C211" s="1" t="s">
        <v>908</v>
      </c>
      <c r="D211" s="1" t="s">
        <v>1036</v>
      </c>
      <c r="E211" s="3">
        <v>71.811111111111117</v>
      </c>
      <c r="F211" s="3">
        <v>5.6</v>
      </c>
      <c r="G211" s="3">
        <v>0.49444444444444446</v>
      </c>
      <c r="H211" s="3">
        <v>0.4777777777777778</v>
      </c>
      <c r="I211" s="3">
        <v>1.05</v>
      </c>
      <c r="J211" s="3">
        <v>0</v>
      </c>
      <c r="K211" s="3">
        <v>0</v>
      </c>
      <c r="L211" s="3">
        <v>2.5902222222222226</v>
      </c>
      <c r="M211" s="3">
        <v>0</v>
      </c>
      <c r="N211" s="3">
        <v>9.7327777777777786</v>
      </c>
      <c r="O211" s="3">
        <f>SUM(Table2[[#This Row],[Qualified Social Work Staff Hours]:[Other Social Work Staff Hours]])/Table2[[#This Row],[MDS Census]]</f>
        <v>0.13553303419464646</v>
      </c>
      <c r="P211" s="3">
        <v>5.4470000000000001</v>
      </c>
      <c r="Q211" s="3">
        <v>4.4747777777777795</v>
      </c>
      <c r="R211" s="3">
        <f>SUM(Table2[[#This Row],[Qualified Activities Professional Hours]:[Other Activities Professional Hours]])/Table2[[#This Row],[MDS Census]]</f>
        <v>0.13816493888287176</v>
      </c>
      <c r="S211" s="3">
        <v>7.6121111111111102</v>
      </c>
      <c r="T211" s="3">
        <v>5.2647777777777787</v>
      </c>
      <c r="U211" s="3">
        <v>0</v>
      </c>
      <c r="V211" s="3">
        <f>SUM(Table2[[#This Row],[Occupational Therapist Hours]:[OT Aide Hours]])/Table2[[#This Row],[MDS Census]]</f>
        <v>0.17931610707101964</v>
      </c>
      <c r="W211" s="3">
        <v>10.350888888888891</v>
      </c>
      <c r="X211" s="3">
        <v>16.607888888888898</v>
      </c>
      <c r="Y211" s="3">
        <v>0</v>
      </c>
      <c r="Z211" s="3">
        <f>SUM(Table2[[#This Row],[Physical Therapist (PT) Hours]:[PT Aide Hours]])/Table2[[#This Row],[MDS Census]]</f>
        <v>0.37541234720717948</v>
      </c>
      <c r="AA211" s="3">
        <v>0</v>
      </c>
      <c r="AB211" s="3">
        <v>0</v>
      </c>
      <c r="AC211" s="3">
        <v>1.6777777777777778</v>
      </c>
      <c r="AD211" s="3">
        <v>0</v>
      </c>
      <c r="AE211" s="3">
        <v>0</v>
      </c>
      <c r="AF211" s="3">
        <v>0</v>
      </c>
      <c r="AG211" s="3">
        <v>0</v>
      </c>
      <c r="AH211" s="1" t="s">
        <v>209</v>
      </c>
      <c r="AI211" s="17">
        <v>4</v>
      </c>
      <c r="AJ211" s="1"/>
    </row>
    <row r="212" spans="1:36" x14ac:dyDescent="0.2">
      <c r="A212" s="1" t="s">
        <v>407</v>
      </c>
      <c r="B212" s="1" t="s">
        <v>620</v>
      </c>
      <c r="C212" s="1" t="s">
        <v>960</v>
      </c>
      <c r="D212" s="1" t="s">
        <v>1067</v>
      </c>
      <c r="E212" s="3">
        <v>56.422222222222224</v>
      </c>
      <c r="F212" s="3">
        <v>5.5777777777777775</v>
      </c>
      <c r="G212" s="3">
        <v>0.4</v>
      </c>
      <c r="H212" s="3">
        <v>0.50211111111111106</v>
      </c>
      <c r="I212" s="3">
        <v>0.59444444444444444</v>
      </c>
      <c r="J212" s="3">
        <v>0</v>
      </c>
      <c r="K212" s="3">
        <v>0</v>
      </c>
      <c r="L212" s="3">
        <v>1.1607777777777777</v>
      </c>
      <c r="M212" s="3">
        <v>0</v>
      </c>
      <c r="N212" s="3">
        <v>5.4222222222222225</v>
      </c>
      <c r="O212" s="3">
        <f>SUM(Table2[[#This Row],[Qualified Social Work Staff Hours]:[Other Social Work Staff Hours]])/Table2[[#This Row],[MDS Census]]</f>
        <v>9.610082709728239E-2</v>
      </c>
      <c r="P212" s="3">
        <v>0</v>
      </c>
      <c r="Q212" s="3">
        <v>0</v>
      </c>
      <c r="R212" s="3">
        <f>SUM(Table2[[#This Row],[Qualified Activities Professional Hours]:[Other Activities Professional Hours]])/Table2[[#This Row],[MDS Census]]</f>
        <v>0</v>
      </c>
      <c r="S212" s="3">
        <v>4.3430000000000009</v>
      </c>
      <c r="T212" s="3">
        <v>14.390555555555556</v>
      </c>
      <c r="U212" s="3">
        <v>0</v>
      </c>
      <c r="V212" s="3">
        <f>SUM(Table2[[#This Row],[Occupational Therapist Hours]:[OT Aide Hours]])/Table2[[#This Row],[MDS Census]]</f>
        <v>0.33202441906262309</v>
      </c>
      <c r="W212" s="3">
        <v>4.0511111111111111</v>
      </c>
      <c r="X212" s="3">
        <v>8.8208888888888861</v>
      </c>
      <c r="Y212" s="3">
        <v>0</v>
      </c>
      <c r="Z212" s="3">
        <f>SUM(Table2[[#This Row],[Physical Therapist (PT) Hours]:[PT Aide Hours]])/Table2[[#This Row],[MDS Census]]</f>
        <v>0.22813706183536819</v>
      </c>
      <c r="AA212" s="3">
        <v>0</v>
      </c>
      <c r="AB212" s="3">
        <v>0</v>
      </c>
      <c r="AC212" s="3">
        <v>0</v>
      </c>
      <c r="AD212" s="3">
        <v>0</v>
      </c>
      <c r="AE212" s="3">
        <v>0</v>
      </c>
      <c r="AF212" s="3">
        <v>0</v>
      </c>
      <c r="AG212" s="3">
        <v>0</v>
      </c>
      <c r="AH212" s="1" t="s">
        <v>210</v>
      </c>
      <c r="AI212" s="17">
        <v>4</v>
      </c>
      <c r="AJ212" s="1"/>
    </row>
    <row r="213" spans="1:36" x14ac:dyDescent="0.2">
      <c r="A213" s="1" t="s">
        <v>407</v>
      </c>
      <c r="B213" s="1" t="s">
        <v>621</v>
      </c>
      <c r="C213" s="1" t="s">
        <v>883</v>
      </c>
      <c r="D213" s="1" t="s">
        <v>1046</v>
      </c>
      <c r="E213" s="3">
        <v>8.6</v>
      </c>
      <c r="F213" s="3">
        <v>0.77866666666666651</v>
      </c>
      <c r="G213" s="3">
        <v>4.3111111111111114E-2</v>
      </c>
      <c r="H213" s="3">
        <v>4.0333333333333332E-2</v>
      </c>
      <c r="I213" s="3">
        <v>0.61311111111111105</v>
      </c>
      <c r="J213" s="3">
        <v>0</v>
      </c>
      <c r="K213" s="3">
        <v>0</v>
      </c>
      <c r="L213" s="3">
        <v>4.7584444444444447</v>
      </c>
      <c r="M213" s="3">
        <v>0.96655555555555561</v>
      </c>
      <c r="N213" s="3">
        <v>0</v>
      </c>
      <c r="O213" s="3">
        <f>SUM(Table2[[#This Row],[Qualified Social Work Staff Hours]:[Other Social Work Staff Hours]])/Table2[[#This Row],[MDS Census]]</f>
        <v>0.11239018087855299</v>
      </c>
      <c r="P213" s="3">
        <v>0.89811111111111108</v>
      </c>
      <c r="Q213" s="3">
        <v>1.397111111111111</v>
      </c>
      <c r="R213" s="3">
        <f>SUM(Table2[[#This Row],[Qualified Activities Professional Hours]:[Other Activities Professional Hours]])/Table2[[#This Row],[MDS Census]]</f>
        <v>0.26688630490956067</v>
      </c>
      <c r="S213" s="3">
        <v>3.5146666666666659</v>
      </c>
      <c r="T213" s="3">
        <v>4.557444444444446</v>
      </c>
      <c r="U213" s="3">
        <v>0</v>
      </c>
      <c r="V213" s="3">
        <f>SUM(Table2[[#This Row],[Occupational Therapist Hours]:[OT Aide Hours]])/Table2[[#This Row],[MDS Census]]</f>
        <v>0.93861757105943178</v>
      </c>
      <c r="W213" s="3">
        <v>9.5250000000000021</v>
      </c>
      <c r="X213" s="3">
        <v>5.7846666666666664</v>
      </c>
      <c r="Y213" s="3">
        <v>0</v>
      </c>
      <c r="Z213" s="3">
        <f>SUM(Table2[[#This Row],[Physical Therapist (PT) Hours]:[PT Aide Hours]])/Table2[[#This Row],[MDS Census]]</f>
        <v>1.7801937984496128</v>
      </c>
      <c r="AA213" s="3">
        <v>0</v>
      </c>
      <c r="AB213" s="3">
        <v>0</v>
      </c>
      <c r="AC213" s="3">
        <v>0</v>
      </c>
      <c r="AD213" s="3">
        <v>0</v>
      </c>
      <c r="AE213" s="3">
        <v>0</v>
      </c>
      <c r="AF213" s="3">
        <v>0</v>
      </c>
      <c r="AG213" s="3">
        <v>0</v>
      </c>
      <c r="AH213" s="1" t="s">
        <v>211</v>
      </c>
      <c r="AI213" s="17">
        <v>4</v>
      </c>
      <c r="AJ213" s="1"/>
    </row>
    <row r="214" spans="1:36" x14ac:dyDescent="0.2">
      <c r="A214" s="1" t="s">
        <v>407</v>
      </c>
      <c r="B214" s="1" t="s">
        <v>622</v>
      </c>
      <c r="C214" s="1" t="s">
        <v>889</v>
      </c>
      <c r="D214" s="1" t="s">
        <v>1048</v>
      </c>
      <c r="E214" s="3">
        <v>40.522222222222226</v>
      </c>
      <c r="F214" s="3">
        <v>5.6</v>
      </c>
      <c r="G214" s="3">
        <v>0</v>
      </c>
      <c r="H214" s="3">
        <v>0.33333333333333331</v>
      </c>
      <c r="I214" s="3">
        <v>0.88888888888888884</v>
      </c>
      <c r="J214" s="3">
        <v>0</v>
      </c>
      <c r="K214" s="3">
        <v>0</v>
      </c>
      <c r="L214" s="3">
        <v>3.4684444444444447</v>
      </c>
      <c r="M214" s="3">
        <v>14.488888888888889</v>
      </c>
      <c r="N214" s="3">
        <v>0</v>
      </c>
      <c r="O214" s="3">
        <f>SUM(Table2[[#This Row],[Qualified Social Work Staff Hours]:[Other Social Work Staff Hours]])/Table2[[#This Row],[MDS Census]]</f>
        <v>0.35755415409925961</v>
      </c>
      <c r="P214" s="3">
        <v>15.994888888888889</v>
      </c>
      <c r="Q214" s="3">
        <v>0</v>
      </c>
      <c r="R214" s="3">
        <f>SUM(Table2[[#This Row],[Qualified Activities Professional Hours]:[Other Activities Professional Hours]])/Table2[[#This Row],[MDS Census]]</f>
        <v>0.3947189470797916</v>
      </c>
      <c r="S214" s="3">
        <v>10.463666666666672</v>
      </c>
      <c r="T214" s="3">
        <v>10.309222222222225</v>
      </c>
      <c r="U214" s="3">
        <v>0</v>
      </c>
      <c r="V214" s="3">
        <f>SUM(Table2[[#This Row],[Occupational Therapist Hours]:[OT Aide Hours]])/Table2[[#This Row],[MDS Census]]</f>
        <v>0.51262955854126691</v>
      </c>
      <c r="W214" s="3">
        <v>4.8425555555555544</v>
      </c>
      <c r="X214" s="3">
        <v>9.445999999999998</v>
      </c>
      <c r="Y214" s="3">
        <v>0</v>
      </c>
      <c r="Z214" s="3">
        <f>SUM(Table2[[#This Row],[Physical Therapist (PT) Hours]:[PT Aide Hours]])/Table2[[#This Row],[MDS Census]]</f>
        <v>0.35261036468330126</v>
      </c>
      <c r="AA214" s="3">
        <v>0</v>
      </c>
      <c r="AB214" s="3">
        <v>0.5337777777777778</v>
      </c>
      <c r="AC214" s="3">
        <v>0</v>
      </c>
      <c r="AD214" s="3">
        <v>0</v>
      </c>
      <c r="AE214" s="3">
        <v>0</v>
      </c>
      <c r="AF214" s="3">
        <v>0</v>
      </c>
      <c r="AG214" s="3">
        <v>0</v>
      </c>
      <c r="AH214" s="1" t="s">
        <v>212</v>
      </c>
      <c r="AI214" s="17">
        <v>4</v>
      </c>
      <c r="AJ214" s="1"/>
    </row>
    <row r="215" spans="1:36" x14ac:dyDescent="0.2">
      <c r="A215" s="1" t="s">
        <v>407</v>
      </c>
      <c r="B215" s="1" t="s">
        <v>623</v>
      </c>
      <c r="C215" s="1" t="s">
        <v>916</v>
      </c>
      <c r="D215" s="1" t="s">
        <v>1039</v>
      </c>
      <c r="E215" s="3">
        <v>76.222222222222229</v>
      </c>
      <c r="F215" s="3">
        <v>8.9777777777777779</v>
      </c>
      <c r="G215" s="3">
        <v>0.61333333333333273</v>
      </c>
      <c r="H215" s="3">
        <v>0.61055555555555574</v>
      </c>
      <c r="I215" s="3">
        <v>0.73333333333333328</v>
      </c>
      <c r="J215" s="3">
        <v>0</v>
      </c>
      <c r="K215" s="3">
        <v>0</v>
      </c>
      <c r="L215" s="3">
        <v>4.7314444444444446</v>
      </c>
      <c r="M215" s="3">
        <v>0</v>
      </c>
      <c r="N215" s="3">
        <v>6.0523333333333333</v>
      </c>
      <c r="O215" s="3">
        <f>SUM(Table2[[#This Row],[Qualified Social Work Staff Hours]:[Other Social Work Staff Hours]])/Table2[[#This Row],[MDS Census]]</f>
        <v>7.9403790087463552E-2</v>
      </c>
      <c r="P215" s="3">
        <v>2.8857777777777773</v>
      </c>
      <c r="Q215" s="3">
        <v>0.89811111111111108</v>
      </c>
      <c r="R215" s="3">
        <f>SUM(Table2[[#This Row],[Qualified Activities Professional Hours]:[Other Activities Professional Hours]])/Table2[[#This Row],[MDS Census]]</f>
        <v>4.9642857142857134E-2</v>
      </c>
      <c r="S215" s="3">
        <v>0.93666666666666676</v>
      </c>
      <c r="T215" s="3">
        <v>8.1044444444444448</v>
      </c>
      <c r="U215" s="3">
        <v>0</v>
      </c>
      <c r="V215" s="3">
        <f>SUM(Table2[[#This Row],[Occupational Therapist Hours]:[OT Aide Hours]])/Table2[[#This Row],[MDS Census]]</f>
        <v>0.11861516034985423</v>
      </c>
      <c r="W215" s="3">
        <v>5.3177777777777777</v>
      </c>
      <c r="X215" s="3">
        <v>11.483222222222222</v>
      </c>
      <c r="Y215" s="3">
        <v>0</v>
      </c>
      <c r="Z215" s="3">
        <f>SUM(Table2[[#This Row],[Physical Therapist (PT) Hours]:[PT Aide Hours]])/Table2[[#This Row],[MDS Census]]</f>
        <v>0.22042128279883383</v>
      </c>
      <c r="AA215" s="3">
        <v>0</v>
      </c>
      <c r="AB215" s="3">
        <v>0</v>
      </c>
      <c r="AC215" s="3">
        <v>0</v>
      </c>
      <c r="AD215" s="3">
        <v>0</v>
      </c>
      <c r="AE215" s="3">
        <v>0</v>
      </c>
      <c r="AF215" s="3">
        <v>0.46199999999999991</v>
      </c>
      <c r="AG215" s="3">
        <v>0</v>
      </c>
      <c r="AH215" s="1" t="s">
        <v>213</v>
      </c>
      <c r="AI215" s="17">
        <v>4</v>
      </c>
      <c r="AJ215" s="1"/>
    </row>
    <row r="216" spans="1:36" x14ac:dyDescent="0.2">
      <c r="A216" s="1" t="s">
        <v>407</v>
      </c>
      <c r="B216" s="1" t="s">
        <v>624</v>
      </c>
      <c r="C216" s="1" t="s">
        <v>842</v>
      </c>
      <c r="D216" s="1" t="s">
        <v>1016</v>
      </c>
      <c r="E216" s="3">
        <v>69.488888888888894</v>
      </c>
      <c r="F216" s="3">
        <v>5.6888888888888891</v>
      </c>
      <c r="G216" s="3">
        <v>0</v>
      </c>
      <c r="H216" s="3">
        <v>0</v>
      </c>
      <c r="I216" s="3">
        <v>0</v>
      </c>
      <c r="J216" s="3">
        <v>0</v>
      </c>
      <c r="K216" s="3">
        <v>0</v>
      </c>
      <c r="L216" s="3">
        <v>5.4273333333333316</v>
      </c>
      <c r="M216" s="3">
        <v>0</v>
      </c>
      <c r="N216" s="3">
        <v>0</v>
      </c>
      <c r="O216" s="3">
        <f>SUM(Table2[[#This Row],[Qualified Social Work Staff Hours]:[Other Social Work Staff Hours]])/Table2[[#This Row],[MDS Census]]</f>
        <v>0</v>
      </c>
      <c r="P216" s="3">
        <v>0</v>
      </c>
      <c r="Q216" s="3">
        <v>9.0833333333333339</v>
      </c>
      <c r="R216" s="3">
        <f>SUM(Table2[[#This Row],[Qualified Activities Professional Hours]:[Other Activities Professional Hours]])/Table2[[#This Row],[MDS Census]]</f>
        <v>0.13071634154141348</v>
      </c>
      <c r="S216" s="3">
        <v>2.8089999999999997</v>
      </c>
      <c r="T216" s="3">
        <v>13.18011111111111</v>
      </c>
      <c r="U216" s="3">
        <v>0</v>
      </c>
      <c r="V216" s="3">
        <f>SUM(Table2[[#This Row],[Occupational Therapist Hours]:[OT Aide Hours]])/Table2[[#This Row],[MDS Census]]</f>
        <v>0.23009593859929639</v>
      </c>
      <c r="W216" s="3">
        <v>3.4687777777777784</v>
      </c>
      <c r="X216" s="3">
        <v>11.309444444444443</v>
      </c>
      <c r="Y216" s="3">
        <v>0</v>
      </c>
      <c r="Z216" s="3">
        <f>SUM(Table2[[#This Row],[Physical Therapist (PT) Hours]:[PT Aide Hours]])/Table2[[#This Row],[MDS Census]]</f>
        <v>0.21267029101375118</v>
      </c>
      <c r="AA216" s="3">
        <v>0</v>
      </c>
      <c r="AB216" s="3">
        <v>0</v>
      </c>
      <c r="AC216" s="3">
        <v>0</v>
      </c>
      <c r="AD216" s="3">
        <v>0</v>
      </c>
      <c r="AE216" s="3">
        <v>0</v>
      </c>
      <c r="AF216" s="3">
        <v>0</v>
      </c>
      <c r="AG216" s="3">
        <v>0</v>
      </c>
      <c r="AH216" s="1" t="s">
        <v>214</v>
      </c>
      <c r="AI216" s="17">
        <v>4</v>
      </c>
      <c r="AJ216" s="1"/>
    </row>
    <row r="217" spans="1:36" x14ac:dyDescent="0.2">
      <c r="A217" s="1" t="s">
        <v>407</v>
      </c>
      <c r="B217" s="1" t="s">
        <v>625</v>
      </c>
      <c r="C217" s="1" t="s">
        <v>873</v>
      </c>
      <c r="D217" s="1" t="s">
        <v>1046</v>
      </c>
      <c r="E217" s="3">
        <v>61.533333333333331</v>
      </c>
      <c r="F217" s="3">
        <v>5.4222222222222225</v>
      </c>
      <c r="G217" s="3">
        <v>3.1111111111111112</v>
      </c>
      <c r="H217" s="3">
        <v>1.43</v>
      </c>
      <c r="I217" s="3">
        <v>0</v>
      </c>
      <c r="J217" s="3">
        <v>0</v>
      </c>
      <c r="K217" s="3">
        <v>1.6888888888888889</v>
      </c>
      <c r="L217" s="3">
        <v>5.4142222222222216</v>
      </c>
      <c r="M217" s="3">
        <v>3.896777777777777</v>
      </c>
      <c r="N217" s="3">
        <v>0</v>
      </c>
      <c r="O217" s="3">
        <f>SUM(Table2[[#This Row],[Qualified Social Work Staff Hours]:[Other Social Work Staff Hours]])/Table2[[#This Row],[MDS Census]]</f>
        <v>6.3327916215240143E-2</v>
      </c>
      <c r="P217" s="3">
        <v>5.2444444444444445</v>
      </c>
      <c r="Q217" s="3">
        <v>0</v>
      </c>
      <c r="R217" s="3">
        <f>SUM(Table2[[#This Row],[Qualified Activities Professional Hours]:[Other Activities Professional Hours]])/Table2[[#This Row],[MDS Census]]</f>
        <v>8.5229324665944392E-2</v>
      </c>
      <c r="S217" s="3">
        <v>4.3661111111111106</v>
      </c>
      <c r="T217" s="3">
        <v>7.5121111111111114</v>
      </c>
      <c r="U217" s="3">
        <v>0</v>
      </c>
      <c r="V217" s="3">
        <f>SUM(Table2[[#This Row],[Occupational Therapist Hours]:[OT Aide Hours]])/Table2[[#This Row],[MDS Census]]</f>
        <v>0.19303719754423981</v>
      </c>
      <c r="W217" s="3">
        <v>3.8564444444444455</v>
      </c>
      <c r="X217" s="3">
        <v>5.6262222222222213</v>
      </c>
      <c r="Y217" s="3">
        <v>0</v>
      </c>
      <c r="Z217" s="3">
        <f>SUM(Table2[[#This Row],[Physical Therapist (PT) Hours]:[PT Aide Hours]])/Table2[[#This Row],[MDS Census]]</f>
        <v>0.15410617551462621</v>
      </c>
      <c r="AA217" s="3">
        <v>0.62222222222222223</v>
      </c>
      <c r="AB217" s="3">
        <v>0</v>
      </c>
      <c r="AC217" s="3">
        <v>0</v>
      </c>
      <c r="AD217" s="3">
        <v>0</v>
      </c>
      <c r="AE217" s="3">
        <v>0</v>
      </c>
      <c r="AF217" s="3">
        <v>0</v>
      </c>
      <c r="AG217" s="3">
        <v>1.0666666666666667</v>
      </c>
      <c r="AH217" s="1" t="s">
        <v>215</v>
      </c>
      <c r="AI217" s="17">
        <v>4</v>
      </c>
      <c r="AJ217" s="1"/>
    </row>
    <row r="218" spans="1:36" x14ac:dyDescent="0.2">
      <c r="A218" s="1" t="s">
        <v>407</v>
      </c>
      <c r="B218" s="1" t="s">
        <v>626</v>
      </c>
      <c r="C218" s="1" t="s">
        <v>860</v>
      </c>
      <c r="D218" s="1" t="s">
        <v>1037</v>
      </c>
      <c r="E218" s="3">
        <v>70.266666666666666</v>
      </c>
      <c r="F218" s="3">
        <v>5.1555555555555559</v>
      </c>
      <c r="G218" s="3">
        <v>0.15999999999999998</v>
      </c>
      <c r="H218" s="3">
        <v>0.37011111111111106</v>
      </c>
      <c r="I218" s="3">
        <v>1.125</v>
      </c>
      <c r="J218" s="3">
        <v>0</v>
      </c>
      <c r="K218" s="3">
        <v>0</v>
      </c>
      <c r="L218" s="3">
        <v>3.9709999999999988</v>
      </c>
      <c r="M218" s="3">
        <v>5.5111111111111111</v>
      </c>
      <c r="N218" s="3">
        <v>0</v>
      </c>
      <c r="O218" s="3">
        <f>SUM(Table2[[#This Row],[Qualified Social Work Staff Hours]:[Other Social Work Staff Hours]])/Table2[[#This Row],[MDS Census]]</f>
        <v>7.8431372549019607E-2</v>
      </c>
      <c r="P218" s="3">
        <v>0</v>
      </c>
      <c r="Q218" s="3">
        <v>0</v>
      </c>
      <c r="R218" s="3">
        <f>SUM(Table2[[#This Row],[Qualified Activities Professional Hours]:[Other Activities Professional Hours]])/Table2[[#This Row],[MDS Census]]</f>
        <v>0</v>
      </c>
      <c r="S218" s="3">
        <v>3.8286666666666664</v>
      </c>
      <c r="T218" s="3">
        <v>4.7537777777777785</v>
      </c>
      <c r="U218" s="3">
        <v>0</v>
      </c>
      <c r="V218" s="3">
        <f>SUM(Table2[[#This Row],[Occupational Therapist Hours]:[OT Aide Hours]])/Table2[[#This Row],[MDS Census]]</f>
        <v>0.12214104996837445</v>
      </c>
      <c r="W218" s="3">
        <v>10.08</v>
      </c>
      <c r="X218" s="3">
        <v>0.78700000000000003</v>
      </c>
      <c r="Y218" s="3">
        <v>0</v>
      </c>
      <c r="Z218" s="3">
        <f>SUM(Table2[[#This Row],[Physical Therapist (PT) Hours]:[PT Aide Hours]])/Table2[[#This Row],[MDS Census]]</f>
        <v>0.15465370018975333</v>
      </c>
      <c r="AA218" s="3">
        <v>0</v>
      </c>
      <c r="AB218" s="3">
        <v>0</v>
      </c>
      <c r="AC218" s="3">
        <v>0</v>
      </c>
      <c r="AD218" s="3">
        <v>0</v>
      </c>
      <c r="AE218" s="3">
        <v>0</v>
      </c>
      <c r="AF218" s="3">
        <v>0</v>
      </c>
      <c r="AG218" s="3">
        <v>0</v>
      </c>
      <c r="AH218" s="1" t="s">
        <v>216</v>
      </c>
      <c r="AI218" s="17">
        <v>4</v>
      </c>
      <c r="AJ218" s="1"/>
    </row>
    <row r="219" spans="1:36" x14ac:dyDescent="0.2">
      <c r="A219" s="1" t="s">
        <v>407</v>
      </c>
      <c r="B219" s="1" t="s">
        <v>627</v>
      </c>
      <c r="C219" s="1" t="s">
        <v>861</v>
      </c>
      <c r="D219" s="1" t="s">
        <v>1049</v>
      </c>
      <c r="E219" s="3">
        <v>58.7</v>
      </c>
      <c r="F219" s="3">
        <v>5.6</v>
      </c>
      <c r="G219" s="3">
        <v>0.25599999999999978</v>
      </c>
      <c r="H219" s="3">
        <v>0.41977777777777781</v>
      </c>
      <c r="I219" s="3">
        <v>2.0722222222222224</v>
      </c>
      <c r="J219" s="3">
        <v>0</v>
      </c>
      <c r="K219" s="3">
        <v>0</v>
      </c>
      <c r="L219" s="3">
        <v>3.4541111111111116</v>
      </c>
      <c r="M219" s="3">
        <v>4.8077777777777779</v>
      </c>
      <c r="N219" s="3">
        <v>0</v>
      </c>
      <c r="O219" s="3">
        <f>SUM(Table2[[#This Row],[Qualified Social Work Staff Hours]:[Other Social Work Staff Hours]])/Table2[[#This Row],[MDS Census]]</f>
        <v>8.1904221086503873E-2</v>
      </c>
      <c r="P219" s="3">
        <v>0</v>
      </c>
      <c r="Q219" s="3">
        <v>1.8622222222222222</v>
      </c>
      <c r="R219" s="3">
        <f>SUM(Table2[[#This Row],[Qualified Activities Professional Hours]:[Other Activities Professional Hours]])/Table2[[#This Row],[MDS Census]]</f>
        <v>3.1724399015710766E-2</v>
      </c>
      <c r="S219" s="3">
        <v>5.7425555555555547</v>
      </c>
      <c r="T219" s="3">
        <v>5.1459999999999999</v>
      </c>
      <c r="U219" s="3">
        <v>0</v>
      </c>
      <c r="V219" s="3">
        <f>SUM(Table2[[#This Row],[Occupational Therapist Hours]:[OT Aide Hours]])/Table2[[#This Row],[MDS Census]]</f>
        <v>0.1854949839106568</v>
      </c>
      <c r="W219" s="3">
        <v>5.7094444444444434</v>
      </c>
      <c r="X219" s="3">
        <v>7.5480000000000018</v>
      </c>
      <c r="Y219" s="3">
        <v>0</v>
      </c>
      <c r="Z219" s="3">
        <f>SUM(Table2[[#This Row],[Physical Therapist (PT) Hours]:[PT Aide Hours]])/Table2[[#This Row],[MDS Census]]</f>
        <v>0.22585084232443686</v>
      </c>
      <c r="AA219" s="3">
        <v>0</v>
      </c>
      <c r="AB219" s="3">
        <v>5.1117777777777782</v>
      </c>
      <c r="AC219" s="3">
        <v>0</v>
      </c>
      <c r="AD219" s="3">
        <v>0</v>
      </c>
      <c r="AE219" s="3">
        <v>0</v>
      </c>
      <c r="AF219" s="3">
        <v>7.5333333333333335E-2</v>
      </c>
      <c r="AG219" s="3">
        <v>0</v>
      </c>
      <c r="AH219" s="1" t="s">
        <v>217</v>
      </c>
      <c r="AI219" s="17">
        <v>4</v>
      </c>
      <c r="AJ219" s="1"/>
    </row>
    <row r="220" spans="1:36" x14ac:dyDescent="0.2">
      <c r="A220" s="1" t="s">
        <v>407</v>
      </c>
      <c r="B220" s="1" t="s">
        <v>628</v>
      </c>
      <c r="C220" s="1" t="s">
        <v>961</v>
      </c>
      <c r="D220" s="1" t="s">
        <v>1012</v>
      </c>
      <c r="E220" s="3">
        <v>115.93333333333334</v>
      </c>
      <c r="F220" s="3">
        <v>5.6</v>
      </c>
      <c r="G220" s="3">
        <v>0</v>
      </c>
      <c r="H220" s="3">
        <v>1.038888888888889</v>
      </c>
      <c r="I220" s="3">
        <v>0</v>
      </c>
      <c r="J220" s="3">
        <v>0</v>
      </c>
      <c r="K220" s="3">
        <v>0</v>
      </c>
      <c r="L220" s="3">
        <v>10.059888888888887</v>
      </c>
      <c r="M220" s="3">
        <v>5.2472222222222218</v>
      </c>
      <c r="N220" s="3">
        <v>0</v>
      </c>
      <c r="O220" s="3">
        <f>SUM(Table2[[#This Row],[Qualified Social Work Staff Hours]:[Other Social Work Staff Hours]])/Table2[[#This Row],[MDS Census]]</f>
        <v>4.526068621813302E-2</v>
      </c>
      <c r="P220" s="3">
        <v>6.458333333333333</v>
      </c>
      <c r="Q220" s="3">
        <v>11.711666666666666</v>
      </c>
      <c r="R220" s="3">
        <f>SUM(Table2[[#This Row],[Qualified Activities Professional Hours]:[Other Activities Professional Hours]])/Table2[[#This Row],[MDS Census]]</f>
        <v>0.156728004600345</v>
      </c>
      <c r="S220" s="3">
        <v>5.4035555555555561</v>
      </c>
      <c r="T220" s="3">
        <v>10.611666666666668</v>
      </c>
      <c r="U220" s="3">
        <v>0</v>
      </c>
      <c r="V220" s="3">
        <f>SUM(Table2[[#This Row],[Occupational Therapist Hours]:[OT Aide Hours]])/Table2[[#This Row],[MDS Census]]</f>
        <v>0.13814165229058847</v>
      </c>
      <c r="W220" s="3">
        <v>10.528444444444441</v>
      </c>
      <c r="X220" s="3">
        <v>6.1302222222222227</v>
      </c>
      <c r="Y220" s="3">
        <v>4.8805555555555555</v>
      </c>
      <c r="Z220" s="3">
        <f>SUM(Table2[[#This Row],[Physical Therapist (PT) Hours]:[PT Aide Hours]])/Table2[[#This Row],[MDS Census]]</f>
        <v>0.18578972589610884</v>
      </c>
      <c r="AA220" s="3">
        <v>0</v>
      </c>
      <c r="AB220" s="3">
        <v>0</v>
      </c>
      <c r="AC220" s="3">
        <v>0</v>
      </c>
      <c r="AD220" s="3">
        <v>0</v>
      </c>
      <c r="AE220" s="3">
        <v>0</v>
      </c>
      <c r="AF220" s="3">
        <v>0</v>
      </c>
      <c r="AG220" s="3">
        <v>0</v>
      </c>
      <c r="AH220" s="1" t="s">
        <v>218</v>
      </c>
      <c r="AI220" s="17">
        <v>4</v>
      </c>
      <c r="AJ220" s="1"/>
    </row>
    <row r="221" spans="1:36" x14ac:dyDescent="0.2">
      <c r="A221" s="1" t="s">
        <v>407</v>
      </c>
      <c r="B221" s="1" t="s">
        <v>629</v>
      </c>
      <c r="C221" s="1" t="s">
        <v>962</v>
      </c>
      <c r="D221" s="1" t="s">
        <v>1098</v>
      </c>
      <c r="E221" s="3">
        <v>80.433333333333337</v>
      </c>
      <c r="F221" s="3">
        <v>5.6888888888888891</v>
      </c>
      <c r="G221" s="3">
        <v>0</v>
      </c>
      <c r="H221" s="3">
        <v>0.54166666666666663</v>
      </c>
      <c r="I221" s="3">
        <v>2.1333333333333333</v>
      </c>
      <c r="J221" s="3">
        <v>0</v>
      </c>
      <c r="K221" s="3">
        <v>0</v>
      </c>
      <c r="L221" s="3">
        <v>4.2978888888888882</v>
      </c>
      <c r="M221" s="3">
        <v>4.9771111111111113</v>
      </c>
      <c r="N221" s="3">
        <v>0</v>
      </c>
      <c r="O221" s="3">
        <f>SUM(Table2[[#This Row],[Qualified Social Work Staff Hours]:[Other Social Work Staff Hours]])/Table2[[#This Row],[MDS Census]]</f>
        <v>6.1878712529354882E-2</v>
      </c>
      <c r="P221" s="3">
        <v>4.7515555555555551</v>
      </c>
      <c r="Q221" s="3">
        <v>5.4375555555555541</v>
      </c>
      <c r="R221" s="3">
        <f>SUM(Table2[[#This Row],[Qualified Activities Professional Hours]:[Other Activities Professional Hours]])/Table2[[#This Row],[MDS Census]]</f>
        <v>0.12667771791683932</v>
      </c>
      <c r="S221" s="3">
        <v>7.0351111111111111</v>
      </c>
      <c r="T221" s="3">
        <v>5.8035555555555565</v>
      </c>
      <c r="U221" s="3">
        <v>0</v>
      </c>
      <c r="V221" s="3">
        <f>SUM(Table2[[#This Row],[Occupational Therapist Hours]:[OT Aide Hours]])/Table2[[#This Row],[MDS Census]]</f>
        <v>0.15961873186904271</v>
      </c>
      <c r="W221" s="3">
        <v>10.163000000000004</v>
      </c>
      <c r="X221" s="3">
        <v>7.7986666666666666</v>
      </c>
      <c r="Y221" s="3">
        <v>0</v>
      </c>
      <c r="Z221" s="3">
        <f>SUM(Table2[[#This Row],[Physical Therapist (PT) Hours]:[PT Aide Hours]])/Table2[[#This Row],[MDS Census]]</f>
        <v>0.22331123083298801</v>
      </c>
      <c r="AA221" s="3">
        <v>0</v>
      </c>
      <c r="AB221" s="3">
        <v>0</v>
      </c>
      <c r="AC221" s="3">
        <v>0</v>
      </c>
      <c r="AD221" s="3">
        <v>0</v>
      </c>
      <c r="AE221" s="3">
        <v>0</v>
      </c>
      <c r="AF221" s="3">
        <v>0</v>
      </c>
      <c r="AG221" s="3">
        <v>0</v>
      </c>
      <c r="AH221" s="1" t="s">
        <v>219</v>
      </c>
      <c r="AI221" s="17">
        <v>4</v>
      </c>
      <c r="AJ221" s="1"/>
    </row>
    <row r="222" spans="1:36" x14ac:dyDescent="0.2">
      <c r="A222" s="1" t="s">
        <v>407</v>
      </c>
      <c r="B222" s="1" t="s">
        <v>630</v>
      </c>
      <c r="C222" s="1" t="s">
        <v>963</v>
      </c>
      <c r="D222" s="1" t="s">
        <v>1059</v>
      </c>
      <c r="E222" s="3">
        <v>94.922222222222217</v>
      </c>
      <c r="F222" s="3">
        <v>5.5111111111111111</v>
      </c>
      <c r="G222" s="3">
        <v>0</v>
      </c>
      <c r="H222" s="3">
        <v>0</v>
      </c>
      <c r="I222" s="3">
        <v>0.60277777777777775</v>
      </c>
      <c r="J222" s="3">
        <v>0</v>
      </c>
      <c r="K222" s="3">
        <v>0</v>
      </c>
      <c r="L222" s="3">
        <v>6.5908888888888892</v>
      </c>
      <c r="M222" s="3">
        <v>8.4444444444444446</v>
      </c>
      <c r="N222" s="3">
        <v>0</v>
      </c>
      <c r="O222" s="3">
        <f>SUM(Table2[[#This Row],[Qualified Social Work Staff Hours]:[Other Social Work Staff Hours]])/Table2[[#This Row],[MDS Census]]</f>
        <v>8.8961723048109564E-2</v>
      </c>
      <c r="P222" s="3">
        <v>5.4246666666666661</v>
      </c>
      <c r="Q222" s="3">
        <v>4.681111111111111</v>
      </c>
      <c r="R222" s="3">
        <f>SUM(Table2[[#This Row],[Qualified Activities Professional Hours]:[Other Activities Professional Hours]])/Table2[[#This Row],[MDS Census]]</f>
        <v>0.10646377150883765</v>
      </c>
      <c r="S222" s="3">
        <v>6.0794444444444427</v>
      </c>
      <c r="T222" s="3">
        <v>9.7173333333333343</v>
      </c>
      <c r="U222" s="3">
        <v>0</v>
      </c>
      <c r="V222" s="3">
        <f>SUM(Table2[[#This Row],[Occupational Therapist Hours]:[OT Aide Hours]])/Table2[[#This Row],[MDS Census]]</f>
        <v>0.16641812009832613</v>
      </c>
      <c r="W222" s="3">
        <v>11.523555555555557</v>
      </c>
      <c r="X222" s="3">
        <v>10.955</v>
      </c>
      <c r="Y222" s="3">
        <v>0</v>
      </c>
      <c r="Z222" s="3">
        <f>SUM(Table2[[#This Row],[Physical Therapist (PT) Hours]:[PT Aide Hours]])/Table2[[#This Row],[MDS Census]]</f>
        <v>0.23681025400913033</v>
      </c>
      <c r="AA222" s="3">
        <v>0</v>
      </c>
      <c r="AB222" s="3">
        <v>0</v>
      </c>
      <c r="AC222" s="3">
        <v>0</v>
      </c>
      <c r="AD222" s="3">
        <v>0</v>
      </c>
      <c r="AE222" s="3">
        <v>0</v>
      </c>
      <c r="AF222" s="3">
        <v>0</v>
      </c>
      <c r="AG222" s="3">
        <v>0</v>
      </c>
      <c r="AH222" s="1" t="s">
        <v>220</v>
      </c>
      <c r="AI222" s="17">
        <v>4</v>
      </c>
      <c r="AJ222" s="1"/>
    </row>
    <row r="223" spans="1:36" x14ac:dyDescent="0.2">
      <c r="A223" s="1" t="s">
        <v>407</v>
      </c>
      <c r="B223" s="1" t="s">
        <v>631</v>
      </c>
      <c r="C223" s="1" t="s">
        <v>833</v>
      </c>
      <c r="D223" s="1" t="s">
        <v>1101</v>
      </c>
      <c r="E223" s="3">
        <v>44.866666666666667</v>
      </c>
      <c r="F223" s="3">
        <v>5.5111111111111111</v>
      </c>
      <c r="G223" s="3">
        <v>0.33999999999999997</v>
      </c>
      <c r="H223" s="3">
        <v>0.33933333333333326</v>
      </c>
      <c r="I223" s="3">
        <v>0.51666666666666672</v>
      </c>
      <c r="J223" s="3">
        <v>0</v>
      </c>
      <c r="K223" s="3">
        <v>0</v>
      </c>
      <c r="L223" s="3">
        <v>1.1923333333333335</v>
      </c>
      <c r="M223" s="3">
        <v>0</v>
      </c>
      <c r="N223" s="3">
        <v>5.2444444444444445</v>
      </c>
      <c r="O223" s="3">
        <f>SUM(Table2[[#This Row],[Qualified Social Work Staff Hours]:[Other Social Work Staff Hours]])/Table2[[#This Row],[MDS Census]]</f>
        <v>0.11688954928182269</v>
      </c>
      <c r="P223" s="3">
        <v>0</v>
      </c>
      <c r="Q223" s="3">
        <v>0</v>
      </c>
      <c r="R223" s="3">
        <f>SUM(Table2[[#This Row],[Qualified Activities Professional Hours]:[Other Activities Professional Hours]])/Table2[[#This Row],[MDS Census]]</f>
        <v>0</v>
      </c>
      <c r="S223" s="3">
        <v>3.3555555555555556</v>
      </c>
      <c r="T223" s="3">
        <v>4.9495555555555564</v>
      </c>
      <c r="U223" s="3">
        <v>0</v>
      </c>
      <c r="V223" s="3">
        <f>SUM(Table2[[#This Row],[Occupational Therapist Hours]:[OT Aide Hours]])/Table2[[#This Row],[MDS Census]]</f>
        <v>0.18510648836057456</v>
      </c>
      <c r="W223" s="3">
        <v>0.93344444444444463</v>
      </c>
      <c r="X223" s="3">
        <v>7.8605555555555577</v>
      </c>
      <c r="Y223" s="3">
        <v>0</v>
      </c>
      <c r="Z223" s="3">
        <f>SUM(Table2[[#This Row],[Physical Therapist (PT) Hours]:[PT Aide Hours]])/Table2[[#This Row],[MDS Census]]</f>
        <v>0.19600297176820214</v>
      </c>
      <c r="AA223" s="3">
        <v>0</v>
      </c>
      <c r="AB223" s="3">
        <v>0</v>
      </c>
      <c r="AC223" s="3">
        <v>0</v>
      </c>
      <c r="AD223" s="3">
        <v>0</v>
      </c>
      <c r="AE223" s="3">
        <v>0</v>
      </c>
      <c r="AF223" s="3">
        <v>0</v>
      </c>
      <c r="AG223" s="3">
        <v>0</v>
      </c>
      <c r="AH223" s="1" t="s">
        <v>221</v>
      </c>
      <c r="AI223" s="17">
        <v>4</v>
      </c>
      <c r="AJ223" s="1"/>
    </row>
    <row r="224" spans="1:36" x14ac:dyDescent="0.2">
      <c r="A224" s="1" t="s">
        <v>407</v>
      </c>
      <c r="B224" s="1" t="s">
        <v>632</v>
      </c>
      <c r="C224" s="1" t="s">
        <v>911</v>
      </c>
      <c r="D224" s="1" t="s">
        <v>1063</v>
      </c>
      <c r="E224" s="3">
        <v>76.944444444444443</v>
      </c>
      <c r="F224" s="3">
        <v>5.5111111111111111</v>
      </c>
      <c r="G224" s="3">
        <v>0.28000000000000003</v>
      </c>
      <c r="H224" s="3">
        <v>0.65388888888888885</v>
      </c>
      <c r="I224" s="3">
        <v>0.84166666666666667</v>
      </c>
      <c r="J224" s="3">
        <v>0</v>
      </c>
      <c r="K224" s="3">
        <v>0</v>
      </c>
      <c r="L224" s="3">
        <v>6.4392222222222246</v>
      </c>
      <c r="M224" s="3">
        <v>0</v>
      </c>
      <c r="N224" s="3">
        <v>11.022222222222222</v>
      </c>
      <c r="O224" s="3">
        <f>SUM(Table2[[#This Row],[Qualified Social Work Staff Hours]:[Other Social Work Staff Hours]])/Table2[[#This Row],[MDS Census]]</f>
        <v>0.14324909747292419</v>
      </c>
      <c r="P224" s="3">
        <v>0</v>
      </c>
      <c r="Q224" s="3">
        <v>0</v>
      </c>
      <c r="R224" s="3">
        <f>SUM(Table2[[#This Row],[Qualified Activities Professional Hours]:[Other Activities Professional Hours]])/Table2[[#This Row],[MDS Census]]</f>
        <v>0</v>
      </c>
      <c r="S224" s="3">
        <v>10.616999999999999</v>
      </c>
      <c r="T224" s="3">
        <v>16.46266666666666</v>
      </c>
      <c r="U224" s="3">
        <v>0</v>
      </c>
      <c r="V224" s="3">
        <f>SUM(Table2[[#This Row],[Occupational Therapist Hours]:[OT Aide Hours]])/Table2[[#This Row],[MDS Census]]</f>
        <v>0.35193790613718406</v>
      </c>
      <c r="W224" s="3">
        <v>4.5756666666666677</v>
      </c>
      <c r="X224" s="3">
        <v>16.844333333333335</v>
      </c>
      <c r="Y224" s="3">
        <v>0</v>
      </c>
      <c r="Z224" s="3">
        <f>SUM(Table2[[#This Row],[Physical Therapist (PT) Hours]:[PT Aide Hours]])/Table2[[#This Row],[MDS Census]]</f>
        <v>0.27838267148014445</v>
      </c>
      <c r="AA224" s="3">
        <v>0</v>
      </c>
      <c r="AB224" s="3">
        <v>0</v>
      </c>
      <c r="AC224" s="3">
        <v>0</v>
      </c>
      <c r="AD224" s="3">
        <v>0</v>
      </c>
      <c r="AE224" s="3">
        <v>0</v>
      </c>
      <c r="AF224" s="3">
        <v>0</v>
      </c>
      <c r="AG224" s="3">
        <v>0</v>
      </c>
      <c r="AH224" s="1" t="s">
        <v>222</v>
      </c>
      <c r="AI224" s="17">
        <v>4</v>
      </c>
      <c r="AJ224" s="1"/>
    </row>
    <row r="225" spans="1:36" x14ac:dyDescent="0.2">
      <c r="A225" s="1" t="s">
        <v>407</v>
      </c>
      <c r="B225" s="1" t="s">
        <v>633</v>
      </c>
      <c r="C225" s="1" t="s">
        <v>847</v>
      </c>
      <c r="D225" s="1" t="s">
        <v>1061</v>
      </c>
      <c r="E225" s="3">
        <v>86.5</v>
      </c>
      <c r="F225" s="3">
        <v>0</v>
      </c>
      <c r="G225" s="3">
        <v>0.66666666666666663</v>
      </c>
      <c r="H225" s="3">
        <v>0.62777777777777777</v>
      </c>
      <c r="I225" s="3">
        <v>2.4833333333333334</v>
      </c>
      <c r="J225" s="3">
        <v>0</v>
      </c>
      <c r="K225" s="3">
        <v>0</v>
      </c>
      <c r="L225" s="3">
        <v>3.1972222222222229</v>
      </c>
      <c r="M225" s="3">
        <v>5.6</v>
      </c>
      <c r="N225" s="3">
        <v>0</v>
      </c>
      <c r="O225" s="3">
        <f>SUM(Table2[[#This Row],[Qualified Social Work Staff Hours]:[Other Social Work Staff Hours]])/Table2[[#This Row],[MDS Census]]</f>
        <v>6.4739884393063579E-2</v>
      </c>
      <c r="P225" s="3">
        <v>9.8812222222222168</v>
      </c>
      <c r="Q225" s="3">
        <v>0</v>
      </c>
      <c r="R225" s="3">
        <f>SUM(Table2[[#This Row],[Qualified Activities Professional Hours]:[Other Activities Professional Hours]])/Table2[[#This Row],[MDS Census]]</f>
        <v>0.11423378291586378</v>
      </c>
      <c r="S225" s="3">
        <v>4.9182222222222229</v>
      </c>
      <c r="T225" s="3">
        <v>10.418777777777777</v>
      </c>
      <c r="U225" s="3">
        <v>0</v>
      </c>
      <c r="V225" s="3">
        <f>SUM(Table2[[#This Row],[Occupational Therapist Hours]:[OT Aide Hours]])/Table2[[#This Row],[MDS Census]]</f>
        <v>0.17730635838150288</v>
      </c>
      <c r="W225" s="3">
        <v>2.060888888888889</v>
      </c>
      <c r="X225" s="3">
        <v>10.259222222222224</v>
      </c>
      <c r="Y225" s="3">
        <v>0</v>
      </c>
      <c r="Z225" s="3">
        <f>SUM(Table2[[#This Row],[Physical Therapist (PT) Hours]:[PT Aide Hours]])/Table2[[#This Row],[MDS Census]]</f>
        <v>0.14242903018625566</v>
      </c>
      <c r="AA225" s="3">
        <v>6.6666666666666666E-2</v>
      </c>
      <c r="AB225" s="3">
        <v>0</v>
      </c>
      <c r="AC225" s="3">
        <v>0</v>
      </c>
      <c r="AD225" s="3">
        <v>1.0888888888888888</v>
      </c>
      <c r="AE225" s="3">
        <v>0</v>
      </c>
      <c r="AF225" s="3">
        <v>0</v>
      </c>
      <c r="AG225" s="3">
        <v>0</v>
      </c>
      <c r="AH225" s="1" t="s">
        <v>223</v>
      </c>
      <c r="AI225" s="17">
        <v>4</v>
      </c>
      <c r="AJ225" s="1"/>
    </row>
    <row r="226" spans="1:36" x14ac:dyDescent="0.2">
      <c r="A226" s="1" t="s">
        <v>407</v>
      </c>
      <c r="B226" s="1" t="s">
        <v>634</v>
      </c>
      <c r="C226" s="1" t="s">
        <v>946</v>
      </c>
      <c r="D226" s="1" t="s">
        <v>1038</v>
      </c>
      <c r="E226" s="3">
        <v>36.444444444444443</v>
      </c>
      <c r="F226" s="3">
        <v>5.6</v>
      </c>
      <c r="G226" s="3">
        <v>1.1555555555555554</v>
      </c>
      <c r="H226" s="3">
        <v>0.34166666666666667</v>
      </c>
      <c r="I226" s="3">
        <v>0.57777777777777772</v>
      </c>
      <c r="J226" s="3">
        <v>0</v>
      </c>
      <c r="K226" s="3">
        <v>0</v>
      </c>
      <c r="L226" s="3">
        <v>4.8676666666666666</v>
      </c>
      <c r="M226" s="3">
        <v>0</v>
      </c>
      <c r="N226" s="3">
        <v>0</v>
      </c>
      <c r="O226" s="3">
        <f>SUM(Table2[[#This Row],[Qualified Social Work Staff Hours]:[Other Social Work Staff Hours]])/Table2[[#This Row],[MDS Census]]</f>
        <v>0</v>
      </c>
      <c r="P226" s="3">
        <v>0</v>
      </c>
      <c r="Q226" s="3">
        <v>0</v>
      </c>
      <c r="R226" s="3">
        <f>SUM(Table2[[#This Row],[Qualified Activities Professional Hours]:[Other Activities Professional Hours]])/Table2[[#This Row],[MDS Census]]</f>
        <v>0</v>
      </c>
      <c r="S226" s="3">
        <v>4.1039999999999992</v>
      </c>
      <c r="T226" s="3">
        <v>1.0977777777777777</v>
      </c>
      <c r="U226" s="3">
        <v>0</v>
      </c>
      <c r="V226" s="3">
        <f>SUM(Table2[[#This Row],[Occupational Therapist Hours]:[OT Aide Hours]])/Table2[[#This Row],[MDS Census]]</f>
        <v>0.14273170731707316</v>
      </c>
      <c r="W226" s="3">
        <v>5.0330000000000013</v>
      </c>
      <c r="X226" s="3">
        <v>0.41588888888888886</v>
      </c>
      <c r="Y226" s="3">
        <v>0</v>
      </c>
      <c r="Z226" s="3">
        <f>SUM(Table2[[#This Row],[Physical Therapist (PT) Hours]:[PT Aide Hours]])/Table2[[#This Row],[MDS Census]]</f>
        <v>0.14951219512195124</v>
      </c>
      <c r="AA226" s="3">
        <v>0</v>
      </c>
      <c r="AB226" s="3">
        <v>0</v>
      </c>
      <c r="AC226" s="3">
        <v>0</v>
      </c>
      <c r="AD226" s="3">
        <v>29.113888888888887</v>
      </c>
      <c r="AE226" s="3">
        <v>0</v>
      </c>
      <c r="AF226" s="3">
        <v>0</v>
      </c>
      <c r="AG226" s="3">
        <v>0</v>
      </c>
      <c r="AH226" s="1" t="s">
        <v>224</v>
      </c>
      <c r="AI226" s="17">
        <v>4</v>
      </c>
      <c r="AJ226" s="1"/>
    </row>
    <row r="227" spans="1:36" x14ac:dyDescent="0.2">
      <c r="A227" s="1" t="s">
        <v>407</v>
      </c>
      <c r="B227" s="1" t="s">
        <v>635</v>
      </c>
      <c r="C227" s="1" t="s">
        <v>907</v>
      </c>
      <c r="D227" s="1" t="s">
        <v>1032</v>
      </c>
      <c r="E227" s="3">
        <v>91.522222222222226</v>
      </c>
      <c r="F227" s="3">
        <v>3.8222222222222224</v>
      </c>
      <c r="G227" s="3">
        <v>0.4</v>
      </c>
      <c r="H227" s="3">
        <v>0.87633333333333341</v>
      </c>
      <c r="I227" s="3">
        <v>2.1833333333333331</v>
      </c>
      <c r="J227" s="3">
        <v>0</v>
      </c>
      <c r="K227" s="3">
        <v>0</v>
      </c>
      <c r="L227" s="3">
        <v>14.320222222222222</v>
      </c>
      <c r="M227" s="3">
        <v>5.6</v>
      </c>
      <c r="N227" s="3">
        <v>6.1416666666666666</v>
      </c>
      <c r="O227" s="3">
        <f>SUM(Table2[[#This Row],[Qualified Social Work Staff Hours]:[Other Social Work Staff Hours]])/Table2[[#This Row],[MDS Census]]</f>
        <v>0.12829306786451378</v>
      </c>
      <c r="P227" s="3">
        <v>0</v>
      </c>
      <c r="Q227" s="3">
        <v>0</v>
      </c>
      <c r="R227" s="3">
        <f>SUM(Table2[[#This Row],[Qualified Activities Professional Hours]:[Other Activities Professional Hours]])/Table2[[#This Row],[MDS Census]]</f>
        <v>0</v>
      </c>
      <c r="S227" s="3">
        <v>10.150666666666663</v>
      </c>
      <c r="T227" s="3">
        <v>23.551111111111108</v>
      </c>
      <c r="U227" s="3">
        <v>0</v>
      </c>
      <c r="V227" s="3">
        <f>SUM(Table2[[#This Row],[Occupational Therapist Hours]:[OT Aide Hours]])/Table2[[#This Row],[MDS Census]]</f>
        <v>0.36823600825543273</v>
      </c>
      <c r="W227" s="3">
        <v>16.420666666666662</v>
      </c>
      <c r="X227" s="3">
        <v>15.799000000000001</v>
      </c>
      <c r="Y227" s="3">
        <v>0</v>
      </c>
      <c r="Z227" s="3">
        <f>SUM(Table2[[#This Row],[Physical Therapist (PT) Hours]:[PT Aide Hours]])/Table2[[#This Row],[MDS Census]]</f>
        <v>0.35204200558455739</v>
      </c>
      <c r="AA227" s="3">
        <v>0</v>
      </c>
      <c r="AB227" s="3">
        <v>0</v>
      </c>
      <c r="AC227" s="3">
        <v>0</v>
      </c>
      <c r="AD227" s="3">
        <v>0</v>
      </c>
      <c r="AE227" s="3">
        <v>0</v>
      </c>
      <c r="AF227" s="3">
        <v>0</v>
      </c>
      <c r="AG227" s="3">
        <v>0</v>
      </c>
      <c r="AH227" s="1" t="s">
        <v>225</v>
      </c>
      <c r="AI227" s="17">
        <v>4</v>
      </c>
      <c r="AJ227" s="1"/>
    </row>
    <row r="228" spans="1:36" x14ac:dyDescent="0.2">
      <c r="A228" s="1" t="s">
        <v>407</v>
      </c>
      <c r="B228" s="1" t="s">
        <v>636</v>
      </c>
      <c r="C228" s="1" t="s">
        <v>863</v>
      </c>
      <c r="D228" s="1" t="s">
        <v>1100</v>
      </c>
      <c r="E228" s="3">
        <v>47.3</v>
      </c>
      <c r="F228" s="3">
        <v>5.6888888888888891</v>
      </c>
      <c r="G228" s="3">
        <v>0.22222222222222221</v>
      </c>
      <c r="H228" s="3">
        <v>0</v>
      </c>
      <c r="I228" s="3">
        <v>0</v>
      </c>
      <c r="J228" s="3">
        <v>0</v>
      </c>
      <c r="K228" s="3">
        <v>0</v>
      </c>
      <c r="L228" s="3">
        <v>5.2941111111111114</v>
      </c>
      <c r="M228" s="3">
        <v>0.17777777777777778</v>
      </c>
      <c r="N228" s="3">
        <v>5.2444444444444445</v>
      </c>
      <c r="O228" s="3">
        <f>SUM(Table2[[#This Row],[Qualified Social Work Staff Hours]:[Other Social Work Staff Hours]])/Table2[[#This Row],[MDS Census]]</f>
        <v>0.11463471928588209</v>
      </c>
      <c r="P228" s="3">
        <v>5.6601111111111111</v>
      </c>
      <c r="Q228" s="3">
        <v>5.2777777777777778E-2</v>
      </c>
      <c r="R228" s="3">
        <f>SUM(Table2[[#This Row],[Qualified Activities Professional Hours]:[Other Activities Professional Hours]])/Table2[[#This Row],[MDS Census]]</f>
        <v>0.12077989194268265</v>
      </c>
      <c r="S228" s="3">
        <v>5.1166666666666654</v>
      </c>
      <c r="T228" s="3">
        <v>8.7678888888888906</v>
      </c>
      <c r="U228" s="3">
        <v>0</v>
      </c>
      <c r="V228" s="3">
        <f>SUM(Table2[[#This Row],[Occupational Therapist Hours]:[OT Aide Hours]])/Table2[[#This Row],[MDS Census]]</f>
        <v>0.29354240075170313</v>
      </c>
      <c r="W228" s="3">
        <v>3.1722222222222229</v>
      </c>
      <c r="X228" s="3">
        <v>6.9108888888888877</v>
      </c>
      <c r="Y228" s="3">
        <v>0</v>
      </c>
      <c r="Z228" s="3">
        <f>SUM(Table2[[#This Row],[Physical Therapist (PT) Hours]:[PT Aide Hours]])/Table2[[#This Row],[MDS Census]]</f>
        <v>0.21317359642941039</v>
      </c>
      <c r="AA228" s="3">
        <v>0</v>
      </c>
      <c r="AB228" s="3">
        <v>0</v>
      </c>
      <c r="AC228" s="3">
        <v>0</v>
      </c>
      <c r="AD228" s="3">
        <v>0</v>
      </c>
      <c r="AE228" s="3">
        <v>0</v>
      </c>
      <c r="AF228" s="3">
        <v>0</v>
      </c>
      <c r="AG228" s="3">
        <v>0</v>
      </c>
      <c r="AH228" s="1" t="s">
        <v>226</v>
      </c>
      <c r="AI228" s="17">
        <v>4</v>
      </c>
      <c r="AJ228" s="1"/>
    </row>
    <row r="229" spans="1:36" x14ac:dyDescent="0.2">
      <c r="A229" s="1" t="s">
        <v>407</v>
      </c>
      <c r="B229" s="1" t="s">
        <v>637</v>
      </c>
      <c r="C229" s="1" t="s">
        <v>843</v>
      </c>
      <c r="D229" s="1" t="s">
        <v>1021</v>
      </c>
      <c r="E229" s="3">
        <v>43.222222222222221</v>
      </c>
      <c r="F229" s="3">
        <v>5.6888888888888891</v>
      </c>
      <c r="G229" s="3">
        <v>0</v>
      </c>
      <c r="H229" s="3">
        <v>0.3</v>
      </c>
      <c r="I229" s="3">
        <v>0</v>
      </c>
      <c r="J229" s="3">
        <v>0</v>
      </c>
      <c r="K229" s="3">
        <v>0</v>
      </c>
      <c r="L229" s="3">
        <v>4.8641111111111117</v>
      </c>
      <c r="M229" s="3">
        <v>0</v>
      </c>
      <c r="N229" s="3">
        <v>0</v>
      </c>
      <c r="O229" s="3">
        <f>SUM(Table2[[#This Row],[Qualified Social Work Staff Hours]:[Other Social Work Staff Hours]])/Table2[[#This Row],[MDS Census]]</f>
        <v>0</v>
      </c>
      <c r="P229" s="3">
        <v>3.8495555555555558</v>
      </c>
      <c r="Q229" s="3">
        <v>0</v>
      </c>
      <c r="R229" s="3">
        <f>SUM(Table2[[#This Row],[Qualified Activities Professional Hours]:[Other Activities Professional Hours]])/Table2[[#This Row],[MDS Census]]</f>
        <v>8.9064267352185103E-2</v>
      </c>
      <c r="S229" s="3">
        <v>4.2525555555555554</v>
      </c>
      <c r="T229" s="3">
        <v>4.0957777777777782</v>
      </c>
      <c r="U229" s="3">
        <v>0</v>
      </c>
      <c r="V229" s="3">
        <f>SUM(Table2[[#This Row],[Occupational Therapist Hours]:[OT Aide Hours]])/Table2[[#This Row],[MDS Census]]</f>
        <v>0.19314910025706941</v>
      </c>
      <c r="W229" s="3">
        <v>1.8192222222222225</v>
      </c>
      <c r="X229" s="3">
        <v>8.9477777777777767</v>
      </c>
      <c r="Y229" s="3">
        <v>0</v>
      </c>
      <c r="Z229" s="3">
        <f>SUM(Table2[[#This Row],[Physical Therapist (PT) Hours]:[PT Aide Hours]])/Table2[[#This Row],[MDS Census]]</f>
        <v>0.24910796915167094</v>
      </c>
      <c r="AA229" s="3">
        <v>0</v>
      </c>
      <c r="AB229" s="3">
        <v>0</v>
      </c>
      <c r="AC229" s="3">
        <v>0</v>
      </c>
      <c r="AD229" s="3">
        <v>0</v>
      </c>
      <c r="AE229" s="3">
        <v>0</v>
      </c>
      <c r="AF229" s="3">
        <v>0</v>
      </c>
      <c r="AG229" s="3">
        <v>0</v>
      </c>
      <c r="AH229" s="1" t="s">
        <v>227</v>
      </c>
      <c r="AI229" s="17">
        <v>4</v>
      </c>
      <c r="AJ229" s="1"/>
    </row>
    <row r="230" spans="1:36" x14ac:dyDescent="0.2">
      <c r="A230" s="1" t="s">
        <v>407</v>
      </c>
      <c r="B230" s="1" t="s">
        <v>638</v>
      </c>
      <c r="C230" s="1" t="s">
        <v>826</v>
      </c>
      <c r="D230" s="1" t="s">
        <v>1035</v>
      </c>
      <c r="E230" s="3">
        <v>58.866666666666667</v>
      </c>
      <c r="F230" s="3">
        <v>5.5555555555555554</v>
      </c>
      <c r="G230" s="3">
        <v>0.10555555555555556</v>
      </c>
      <c r="H230" s="3">
        <v>0</v>
      </c>
      <c r="I230" s="3">
        <v>0</v>
      </c>
      <c r="J230" s="3">
        <v>0</v>
      </c>
      <c r="K230" s="3">
        <v>0</v>
      </c>
      <c r="L230" s="3">
        <v>6.075444444444444</v>
      </c>
      <c r="M230" s="3">
        <v>5.333333333333333</v>
      </c>
      <c r="N230" s="3">
        <v>4</v>
      </c>
      <c r="O230" s="3">
        <f>SUM(Table2[[#This Row],[Qualified Social Work Staff Hours]:[Other Social Work Staff Hours]])/Table2[[#This Row],[MDS Census]]</f>
        <v>0.15855039637599092</v>
      </c>
      <c r="P230" s="3">
        <v>3.870888888888889</v>
      </c>
      <c r="Q230" s="3">
        <v>5.4852222222222213</v>
      </c>
      <c r="R230" s="3">
        <f>SUM(Table2[[#This Row],[Qualified Activities Professional Hours]:[Other Activities Professional Hours]])/Table2[[#This Row],[MDS Census]]</f>
        <v>0.15893733484333708</v>
      </c>
      <c r="S230" s="3">
        <v>5.6340000000000003</v>
      </c>
      <c r="T230" s="3">
        <v>10.894555555555561</v>
      </c>
      <c r="U230" s="3">
        <v>0</v>
      </c>
      <c r="V230" s="3">
        <f>SUM(Table2[[#This Row],[Occupational Therapist Hours]:[OT Aide Hours]])/Table2[[#This Row],[MDS Census]]</f>
        <v>0.28077953944884876</v>
      </c>
      <c r="W230" s="3">
        <v>3.4065555555555567</v>
      </c>
      <c r="X230" s="3">
        <v>9.0974444444444398</v>
      </c>
      <c r="Y230" s="3">
        <v>0</v>
      </c>
      <c r="Z230" s="3">
        <f>SUM(Table2[[#This Row],[Physical Therapist (PT) Hours]:[PT Aide Hours]])/Table2[[#This Row],[MDS Census]]</f>
        <v>0.21241223103057752</v>
      </c>
      <c r="AA230" s="3">
        <v>0</v>
      </c>
      <c r="AB230" s="3">
        <v>0</v>
      </c>
      <c r="AC230" s="3">
        <v>0</v>
      </c>
      <c r="AD230" s="3">
        <v>0</v>
      </c>
      <c r="AE230" s="3">
        <v>0</v>
      </c>
      <c r="AF230" s="3">
        <v>0</v>
      </c>
      <c r="AG230" s="3">
        <v>0</v>
      </c>
      <c r="AH230" s="1" t="s">
        <v>228</v>
      </c>
      <c r="AI230" s="17">
        <v>4</v>
      </c>
      <c r="AJ230" s="1"/>
    </row>
    <row r="231" spans="1:36" x14ac:dyDescent="0.2">
      <c r="A231" s="1" t="s">
        <v>407</v>
      </c>
      <c r="B231" s="1" t="s">
        <v>639</v>
      </c>
      <c r="C231" s="1" t="s">
        <v>964</v>
      </c>
      <c r="D231" s="1" t="s">
        <v>1086</v>
      </c>
      <c r="E231" s="3">
        <v>99.155555555555551</v>
      </c>
      <c r="F231" s="3">
        <v>34.15</v>
      </c>
      <c r="G231" s="3">
        <v>0.44444444444444442</v>
      </c>
      <c r="H231" s="3">
        <v>0.64055555555555554</v>
      </c>
      <c r="I231" s="3">
        <v>5.6333333333333337</v>
      </c>
      <c r="J231" s="3">
        <v>0</v>
      </c>
      <c r="K231" s="3">
        <v>0.26666666666666666</v>
      </c>
      <c r="L231" s="3">
        <v>12.772111111111109</v>
      </c>
      <c r="M231" s="3">
        <v>5.4861111111111107</v>
      </c>
      <c r="N231" s="3">
        <v>19.214111111111112</v>
      </c>
      <c r="O231" s="3">
        <f>SUM(Table2[[#This Row],[Qualified Social Work Staff Hours]:[Other Social Work Staff Hours]])/Table2[[#This Row],[MDS Census]]</f>
        <v>0.24910578216046617</v>
      </c>
      <c r="P231" s="3">
        <v>0</v>
      </c>
      <c r="Q231" s="3">
        <v>20.308333333333334</v>
      </c>
      <c r="R231" s="3">
        <f>SUM(Table2[[#This Row],[Qualified Activities Professional Hours]:[Other Activities Professional Hours]])/Table2[[#This Row],[MDS Census]]</f>
        <v>0.20481286418646347</v>
      </c>
      <c r="S231" s="3">
        <v>5.3724444444444446</v>
      </c>
      <c r="T231" s="3">
        <v>7.8476666666666679</v>
      </c>
      <c r="U231" s="3">
        <v>0</v>
      </c>
      <c r="V231" s="3">
        <f>SUM(Table2[[#This Row],[Occupational Therapist Hours]:[OT Aide Hours]])/Table2[[#This Row],[MDS Census]]</f>
        <v>0.13332698341550875</v>
      </c>
      <c r="W231" s="3">
        <v>8.7888888888888861</v>
      </c>
      <c r="X231" s="3">
        <v>4.3140000000000009</v>
      </c>
      <c r="Y231" s="3">
        <v>0</v>
      </c>
      <c r="Z231" s="3">
        <f>SUM(Table2[[#This Row],[Physical Therapist (PT) Hours]:[PT Aide Hours]])/Table2[[#This Row],[MDS Census]]</f>
        <v>0.13214477812640071</v>
      </c>
      <c r="AA231" s="3">
        <v>1.0916666666666666</v>
      </c>
      <c r="AB231" s="3">
        <v>5.5973333333333324</v>
      </c>
      <c r="AC231" s="3">
        <v>0</v>
      </c>
      <c r="AD231" s="3">
        <v>0</v>
      </c>
      <c r="AE231" s="3">
        <v>0</v>
      </c>
      <c r="AF231" s="3">
        <v>0</v>
      </c>
      <c r="AG231" s="3">
        <v>0</v>
      </c>
      <c r="AH231" s="1" t="s">
        <v>229</v>
      </c>
      <c r="AI231" s="17">
        <v>4</v>
      </c>
      <c r="AJ231" s="1"/>
    </row>
    <row r="232" spans="1:36" x14ac:dyDescent="0.2">
      <c r="A232" s="1" t="s">
        <v>407</v>
      </c>
      <c r="B232" s="1" t="s">
        <v>640</v>
      </c>
      <c r="C232" s="1" t="s">
        <v>922</v>
      </c>
      <c r="D232" s="1" t="s">
        <v>1069</v>
      </c>
      <c r="E232" s="3">
        <v>60.155555555555559</v>
      </c>
      <c r="F232" s="3">
        <v>4.8</v>
      </c>
      <c r="G232" s="3">
        <v>0.43333333333333335</v>
      </c>
      <c r="H232" s="3">
        <v>0.5083333333333333</v>
      </c>
      <c r="I232" s="3">
        <v>0</v>
      </c>
      <c r="J232" s="3">
        <v>0</v>
      </c>
      <c r="K232" s="3">
        <v>0</v>
      </c>
      <c r="L232" s="3">
        <v>4.2305555555555552</v>
      </c>
      <c r="M232" s="3">
        <v>7.9111111111111114</v>
      </c>
      <c r="N232" s="3">
        <v>0</v>
      </c>
      <c r="O232" s="3">
        <f>SUM(Table2[[#This Row],[Qualified Social Work Staff Hours]:[Other Social Work Staff Hours]])/Table2[[#This Row],[MDS Census]]</f>
        <v>0.13151089767270041</v>
      </c>
      <c r="P232" s="3">
        <v>5.1555555555555559</v>
      </c>
      <c r="Q232" s="3">
        <v>0</v>
      </c>
      <c r="R232" s="3">
        <f>SUM(Table2[[#This Row],[Qualified Activities Professional Hours]:[Other Activities Professional Hours]])/Table2[[#This Row],[MDS Census]]</f>
        <v>8.5703731067602512E-2</v>
      </c>
      <c r="S232" s="3">
        <v>10.377777777777778</v>
      </c>
      <c r="T232" s="3">
        <v>4.8416666666666668</v>
      </c>
      <c r="U232" s="3">
        <v>0</v>
      </c>
      <c r="V232" s="3">
        <f>SUM(Table2[[#This Row],[Occupational Therapist Hours]:[OT Aide Hours]])/Table2[[#This Row],[MDS Census]]</f>
        <v>0.25300147765053566</v>
      </c>
      <c r="W232" s="3">
        <v>13.497222222222222</v>
      </c>
      <c r="X232" s="3">
        <v>6.583333333333333</v>
      </c>
      <c r="Y232" s="3">
        <v>0</v>
      </c>
      <c r="Z232" s="3">
        <f>SUM(Table2[[#This Row],[Physical Therapist (PT) Hours]:[PT Aide Hours]])/Table2[[#This Row],[MDS Census]]</f>
        <v>0.33381049131880308</v>
      </c>
      <c r="AA232" s="3">
        <v>0</v>
      </c>
      <c r="AB232" s="3">
        <v>5.4666666666666668</v>
      </c>
      <c r="AC232" s="3">
        <v>0</v>
      </c>
      <c r="AD232" s="3">
        <v>0</v>
      </c>
      <c r="AE232" s="3">
        <v>0</v>
      </c>
      <c r="AF232" s="3">
        <v>0</v>
      </c>
      <c r="AG232" s="3">
        <v>0.15777777777777777</v>
      </c>
      <c r="AH232" s="1" t="s">
        <v>230</v>
      </c>
      <c r="AI232" s="17">
        <v>4</v>
      </c>
      <c r="AJ232" s="1"/>
    </row>
    <row r="233" spans="1:36" x14ac:dyDescent="0.2">
      <c r="A233" s="1" t="s">
        <v>407</v>
      </c>
      <c r="B233" s="1" t="s">
        <v>641</v>
      </c>
      <c r="C233" s="1" t="s">
        <v>965</v>
      </c>
      <c r="D233" s="1" t="s">
        <v>1023</v>
      </c>
      <c r="E233" s="3">
        <v>66.088888888888889</v>
      </c>
      <c r="F233" s="3">
        <v>5.6</v>
      </c>
      <c r="G233" s="3">
        <v>9.4444444444444442E-2</v>
      </c>
      <c r="H233" s="3">
        <v>0.3584444444444444</v>
      </c>
      <c r="I233" s="3">
        <v>1.4332222222222224</v>
      </c>
      <c r="J233" s="3">
        <v>0</v>
      </c>
      <c r="K233" s="3">
        <v>0</v>
      </c>
      <c r="L233" s="3">
        <v>5.3083333333333336</v>
      </c>
      <c r="M233" s="3">
        <v>0</v>
      </c>
      <c r="N233" s="3">
        <v>5.1027777777777779</v>
      </c>
      <c r="O233" s="3">
        <f>SUM(Table2[[#This Row],[Qualified Social Work Staff Hours]:[Other Social Work Staff Hours]])/Table2[[#This Row],[MDS Census]]</f>
        <v>7.7210827168796237E-2</v>
      </c>
      <c r="P233" s="3">
        <v>4.6805555555555554</v>
      </c>
      <c r="Q233" s="3">
        <v>0.625</v>
      </c>
      <c r="R233" s="3">
        <f>SUM(Table2[[#This Row],[Qualified Activities Professional Hours]:[Other Activities Professional Hours]])/Table2[[#This Row],[MDS Census]]</f>
        <v>8.0279085406859449E-2</v>
      </c>
      <c r="S233" s="3">
        <v>4.4388888888888891</v>
      </c>
      <c r="T233" s="3">
        <v>10.7</v>
      </c>
      <c r="U233" s="3">
        <v>0</v>
      </c>
      <c r="V233" s="3">
        <f>SUM(Table2[[#This Row],[Occupational Therapist Hours]:[OT Aide Hours]])/Table2[[#This Row],[MDS Census]]</f>
        <v>0.22906859448554137</v>
      </c>
      <c r="W233" s="3">
        <v>7.3916666666666666</v>
      </c>
      <c r="X233" s="3">
        <v>4.8361111111111112</v>
      </c>
      <c r="Y233" s="3">
        <v>0</v>
      </c>
      <c r="Z233" s="3">
        <f>SUM(Table2[[#This Row],[Physical Therapist (PT) Hours]:[PT Aide Hours]])/Table2[[#This Row],[MDS Census]]</f>
        <v>0.18502017484868863</v>
      </c>
      <c r="AA233" s="3">
        <v>0</v>
      </c>
      <c r="AB233" s="3">
        <v>0</v>
      </c>
      <c r="AC233" s="3">
        <v>0</v>
      </c>
      <c r="AD233" s="3">
        <v>0</v>
      </c>
      <c r="AE233" s="3">
        <v>0</v>
      </c>
      <c r="AF233" s="3">
        <v>0</v>
      </c>
      <c r="AG233" s="3">
        <v>0</v>
      </c>
      <c r="AH233" s="1" t="s">
        <v>231</v>
      </c>
      <c r="AI233" s="17">
        <v>4</v>
      </c>
      <c r="AJ233" s="1"/>
    </row>
    <row r="234" spans="1:36" x14ac:dyDescent="0.2">
      <c r="A234" s="1" t="s">
        <v>407</v>
      </c>
      <c r="B234" s="1" t="s">
        <v>642</v>
      </c>
      <c r="C234" s="1" t="s">
        <v>826</v>
      </c>
      <c r="D234" s="1" t="s">
        <v>1035</v>
      </c>
      <c r="E234" s="3">
        <v>84.344444444444449</v>
      </c>
      <c r="F234" s="3">
        <v>5.6</v>
      </c>
      <c r="G234" s="3">
        <v>0.33333333333333331</v>
      </c>
      <c r="H234" s="3">
        <v>0.57777777777777772</v>
      </c>
      <c r="I234" s="3">
        <v>0.95833333333333337</v>
      </c>
      <c r="J234" s="3">
        <v>0</v>
      </c>
      <c r="K234" s="3">
        <v>0</v>
      </c>
      <c r="L234" s="3">
        <v>4.6683333333333348</v>
      </c>
      <c r="M234" s="3">
        <v>5.8916666666666666</v>
      </c>
      <c r="N234" s="3">
        <v>0</v>
      </c>
      <c r="O234" s="3">
        <f>SUM(Table2[[#This Row],[Qualified Social Work Staff Hours]:[Other Social Work Staff Hours]])/Table2[[#This Row],[MDS Census]]</f>
        <v>6.9852456856804107E-2</v>
      </c>
      <c r="P234" s="3">
        <v>5.5166666666666666</v>
      </c>
      <c r="Q234" s="3">
        <v>4.9916666666666663</v>
      </c>
      <c r="R234" s="3">
        <f>SUM(Table2[[#This Row],[Qualified Activities Professional Hours]:[Other Activities Professional Hours]])/Table2[[#This Row],[MDS Census]]</f>
        <v>0.1245883282834936</v>
      </c>
      <c r="S234" s="3">
        <v>5.0187777777777756</v>
      </c>
      <c r="T234" s="3">
        <v>9.6655555555555548</v>
      </c>
      <c r="U234" s="3">
        <v>0</v>
      </c>
      <c r="V234" s="3">
        <f>SUM(Table2[[#This Row],[Occupational Therapist Hours]:[OT Aide Hours]])/Table2[[#This Row],[MDS Census]]</f>
        <v>0.1740995916216572</v>
      </c>
      <c r="W234" s="3">
        <v>3.9741111111111098</v>
      </c>
      <c r="X234" s="3">
        <v>10.06</v>
      </c>
      <c r="Y234" s="3">
        <v>0</v>
      </c>
      <c r="Z234" s="3">
        <f>SUM(Table2[[#This Row],[Physical Therapist (PT) Hours]:[PT Aide Hours]])/Table2[[#This Row],[MDS Census]]</f>
        <v>0.16639046238967198</v>
      </c>
      <c r="AA234" s="3">
        <v>0</v>
      </c>
      <c r="AB234" s="3">
        <v>0</v>
      </c>
      <c r="AC234" s="3">
        <v>0</v>
      </c>
      <c r="AD234" s="3">
        <v>0</v>
      </c>
      <c r="AE234" s="3">
        <v>0</v>
      </c>
      <c r="AF234" s="3">
        <v>0</v>
      </c>
      <c r="AG234" s="3">
        <v>0</v>
      </c>
      <c r="AH234" s="1" t="s">
        <v>232</v>
      </c>
      <c r="AI234" s="17">
        <v>4</v>
      </c>
      <c r="AJ234" s="1"/>
    </row>
    <row r="235" spans="1:36" x14ac:dyDescent="0.2">
      <c r="A235" s="1" t="s">
        <v>407</v>
      </c>
      <c r="B235" s="1" t="s">
        <v>643</v>
      </c>
      <c r="C235" s="1" t="s">
        <v>893</v>
      </c>
      <c r="D235" s="1" t="s">
        <v>1033</v>
      </c>
      <c r="E235" s="3">
        <v>56.2</v>
      </c>
      <c r="F235" s="3">
        <v>5.2444444444444445</v>
      </c>
      <c r="G235" s="3">
        <v>0.96666666666666667</v>
      </c>
      <c r="H235" s="3">
        <v>0.37777777777777777</v>
      </c>
      <c r="I235" s="3">
        <v>0</v>
      </c>
      <c r="J235" s="3">
        <v>0</v>
      </c>
      <c r="K235" s="3">
        <v>0</v>
      </c>
      <c r="L235" s="3">
        <v>1.3136666666666668</v>
      </c>
      <c r="M235" s="3">
        <v>5.2815555555555562</v>
      </c>
      <c r="N235" s="3">
        <v>0</v>
      </c>
      <c r="O235" s="3">
        <f>SUM(Table2[[#This Row],[Qualified Social Work Staff Hours]:[Other Social Work Staff Hours]])/Table2[[#This Row],[MDS Census]]</f>
        <v>9.3977856860419151E-2</v>
      </c>
      <c r="P235" s="3">
        <v>5.2958888888888884</v>
      </c>
      <c r="Q235" s="3">
        <v>0</v>
      </c>
      <c r="R235" s="3">
        <f>SUM(Table2[[#This Row],[Qualified Activities Professional Hours]:[Other Activities Professional Hours]])/Table2[[#This Row],[MDS Census]]</f>
        <v>9.4232898378805843E-2</v>
      </c>
      <c r="S235" s="3">
        <v>4.6880000000000006</v>
      </c>
      <c r="T235" s="3">
        <v>5.5583333333333336</v>
      </c>
      <c r="U235" s="3">
        <v>0</v>
      </c>
      <c r="V235" s="3">
        <f>SUM(Table2[[#This Row],[Occupational Therapist Hours]:[OT Aide Hours]])/Table2[[#This Row],[MDS Census]]</f>
        <v>0.18231909845788849</v>
      </c>
      <c r="W235" s="3">
        <v>2.9872222222222211</v>
      </c>
      <c r="X235" s="3">
        <v>2.6062222222222227</v>
      </c>
      <c r="Y235" s="3">
        <v>3.6397777777777769</v>
      </c>
      <c r="Z235" s="3">
        <f>SUM(Table2[[#This Row],[Physical Therapist (PT) Hours]:[PT Aide Hours]])/Table2[[#This Row],[MDS Census]]</f>
        <v>0.16429221035982597</v>
      </c>
      <c r="AA235" s="3">
        <v>0</v>
      </c>
      <c r="AB235" s="3">
        <v>0</v>
      </c>
      <c r="AC235" s="3">
        <v>0</v>
      </c>
      <c r="AD235" s="3">
        <v>0</v>
      </c>
      <c r="AE235" s="3">
        <v>0</v>
      </c>
      <c r="AF235" s="3">
        <v>0</v>
      </c>
      <c r="AG235" s="3">
        <v>0</v>
      </c>
      <c r="AH235" s="1" t="s">
        <v>233</v>
      </c>
      <c r="AI235" s="17">
        <v>4</v>
      </c>
      <c r="AJ235" s="1"/>
    </row>
    <row r="236" spans="1:36" x14ac:dyDescent="0.2">
      <c r="A236" s="1" t="s">
        <v>407</v>
      </c>
      <c r="B236" s="1" t="s">
        <v>644</v>
      </c>
      <c r="C236" s="1" t="s">
        <v>966</v>
      </c>
      <c r="D236" s="1" t="s">
        <v>1019</v>
      </c>
      <c r="E236" s="3">
        <v>45.655555555555559</v>
      </c>
      <c r="F236" s="3">
        <v>5.6583333333333332</v>
      </c>
      <c r="G236" s="3">
        <v>0.56388888888888888</v>
      </c>
      <c r="H236" s="3">
        <v>0.6</v>
      </c>
      <c r="I236" s="3">
        <v>0.44444444444444442</v>
      </c>
      <c r="J236" s="3">
        <v>0</v>
      </c>
      <c r="K236" s="3">
        <v>0</v>
      </c>
      <c r="L236" s="3">
        <v>4.7518888888888879</v>
      </c>
      <c r="M236" s="3">
        <v>4.7249999999999996</v>
      </c>
      <c r="N236" s="3">
        <v>0</v>
      </c>
      <c r="O236" s="3">
        <f>SUM(Table2[[#This Row],[Qualified Social Work Staff Hours]:[Other Social Work Staff Hours]])/Table2[[#This Row],[MDS Census]]</f>
        <v>0.10349233390119249</v>
      </c>
      <c r="P236" s="3">
        <v>4.7929999999999993</v>
      </c>
      <c r="Q236" s="3">
        <v>2.4083333333333332</v>
      </c>
      <c r="R236" s="3">
        <f>SUM(Table2[[#This Row],[Qualified Activities Professional Hours]:[Other Activities Professional Hours]])/Table2[[#This Row],[MDS Census]]</f>
        <v>0.15773180822584568</v>
      </c>
      <c r="S236" s="3">
        <v>0.69411111111111112</v>
      </c>
      <c r="T236" s="3">
        <v>4.2319999999999993</v>
      </c>
      <c r="U236" s="3">
        <v>0</v>
      </c>
      <c r="V236" s="3">
        <f>SUM(Table2[[#This Row],[Occupational Therapist Hours]:[OT Aide Hours]])/Table2[[#This Row],[MDS Census]]</f>
        <v>0.10789729861280115</v>
      </c>
      <c r="W236" s="3">
        <v>3.778111111111111</v>
      </c>
      <c r="X236" s="3">
        <v>4.2590000000000003</v>
      </c>
      <c r="Y236" s="3">
        <v>5.0715555555555545</v>
      </c>
      <c r="Z236" s="3">
        <f>SUM(Table2[[#This Row],[Physical Therapist (PT) Hours]:[PT Aide Hours]])/Table2[[#This Row],[MDS Census]]</f>
        <v>0.28712095400340709</v>
      </c>
      <c r="AA236" s="3">
        <v>0</v>
      </c>
      <c r="AB236" s="3">
        <v>0</v>
      </c>
      <c r="AC236" s="3">
        <v>0</v>
      </c>
      <c r="AD236" s="3">
        <v>0</v>
      </c>
      <c r="AE236" s="3">
        <v>0</v>
      </c>
      <c r="AF236" s="3">
        <v>0</v>
      </c>
      <c r="AG236" s="3">
        <v>0</v>
      </c>
      <c r="AH236" s="1" t="s">
        <v>234</v>
      </c>
      <c r="AI236" s="17">
        <v>4</v>
      </c>
      <c r="AJ236" s="1"/>
    </row>
    <row r="237" spans="1:36" x14ac:dyDescent="0.2">
      <c r="A237" s="1" t="s">
        <v>407</v>
      </c>
      <c r="B237" s="1" t="s">
        <v>645</v>
      </c>
      <c r="C237" s="1" t="s">
        <v>967</v>
      </c>
      <c r="D237" s="1" t="s">
        <v>1099</v>
      </c>
      <c r="E237" s="3">
        <v>57.888888888888886</v>
      </c>
      <c r="F237" s="3">
        <v>5.6555555555555559</v>
      </c>
      <c r="G237" s="3">
        <v>1.1166666666666667</v>
      </c>
      <c r="H237" s="3">
        <v>0.33333333333333331</v>
      </c>
      <c r="I237" s="3">
        <v>0</v>
      </c>
      <c r="J237" s="3">
        <v>0</v>
      </c>
      <c r="K237" s="3">
        <v>0</v>
      </c>
      <c r="L237" s="3">
        <v>6.1171111111111118</v>
      </c>
      <c r="M237" s="3">
        <v>0</v>
      </c>
      <c r="N237" s="3">
        <v>9.8916666666666675</v>
      </c>
      <c r="O237" s="3">
        <f>SUM(Table2[[#This Row],[Qualified Social Work Staff Hours]:[Other Social Work Staff Hours]])/Table2[[#This Row],[MDS Census]]</f>
        <v>0.17087332053742804</v>
      </c>
      <c r="P237" s="3">
        <v>0</v>
      </c>
      <c r="Q237" s="3">
        <v>4.9944444444444445</v>
      </c>
      <c r="R237" s="3">
        <f>SUM(Table2[[#This Row],[Qualified Activities Professional Hours]:[Other Activities Professional Hours]])/Table2[[#This Row],[MDS Census]]</f>
        <v>8.62763915547025E-2</v>
      </c>
      <c r="S237" s="3">
        <v>3.6462222222222218</v>
      </c>
      <c r="T237" s="3">
        <v>5.9495555555555573</v>
      </c>
      <c r="U237" s="3">
        <v>0</v>
      </c>
      <c r="V237" s="3">
        <f>SUM(Table2[[#This Row],[Occupational Therapist Hours]:[OT Aide Hours]])/Table2[[#This Row],[MDS Census]]</f>
        <v>0.16576199616122844</v>
      </c>
      <c r="W237" s="3">
        <v>5.9045555555555556</v>
      </c>
      <c r="X237" s="3">
        <v>6.0754444444444466</v>
      </c>
      <c r="Y237" s="3">
        <v>0</v>
      </c>
      <c r="Z237" s="3">
        <f>SUM(Table2[[#This Row],[Physical Therapist (PT) Hours]:[PT Aide Hours]])/Table2[[#This Row],[MDS Census]]</f>
        <v>0.20694817658349332</v>
      </c>
      <c r="AA237" s="3">
        <v>0</v>
      </c>
      <c r="AB237" s="3">
        <v>0</v>
      </c>
      <c r="AC237" s="3">
        <v>0</v>
      </c>
      <c r="AD237" s="3">
        <v>0</v>
      </c>
      <c r="AE237" s="3">
        <v>0</v>
      </c>
      <c r="AF237" s="3">
        <v>0</v>
      </c>
      <c r="AG237" s="3">
        <v>0</v>
      </c>
      <c r="AH237" s="1" t="s">
        <v>235</v>
      </c>
      <c r="AI237" s="17">
        <v>4</v>
      </c>
      <c r="AJ237" s="1"/>
    </row>
    <row r="238" spans="1:36" x14ac:dyDescent="0.2">
      <c r="A238" s="1" t="s">
        <v>407</v>
      </c>
      <c r="B238" s="1" t="s">
        <v>646</v>
      </c>
      <c r="C238" s="1" t="s">
        <v>938</v>
      </c>
      <c r="D238" s="1" t="s">
        <v>1082</v>
      </c>
      <c r="E238" s="3">
        <v>72.2</v>
      </c>
      <c r="F238" s="3">
        <v>5.6888888888888891</v>
      </c>
      <c r="G238" s="3">
        <v>0</v>
      </c>
      <c r="H238" s="3">
        <v>0.83888888888888891</v>
      </c>
      <c r="I238" s="3">
        <v>6.1811111111111128</v>
      </c>
      <c r="J238" s="3">
        <v>0</v>
      </c>
      <c r="K238" s="3">
        <v>0</v>
      </c>
      <c r="L238" s="3">
        <v>2.0355555555555549</v>
      </c>
      <c r="M238" s="3">
        <v>5.5111111111111111</v>
      </c>
      <c r="N238" s="3">
        <v>0</v>
      </c>
      <c r="O238" s="3">
        <f>SUM(Table2[[#This Row],[Qualified Social Work Staff Hours]:[Other Social Work Staff Hours]])/Table2[[#This Row],[MDS Census]]</f>
        <v>7.6331178824253609E-2</v>
      </c>
      <c r="P238" s="3">
        <v>4.4013333333333327</v>
      </c>
      <c r="Q238" s="3">
        <v>0</v>
      </c>
      <c r="R238" s="3">
        <f>SUM(Table2[[#This Row],[Qualified Activities Professional Hours]:[Other Activities Professional Hours]])/Table2[[#This Row],[MDS Census]]</f>
        <v>6.0960295475530918E-2</v>
      </c>
      <c r="S238" s="3">
        <v>8.8377777777777773</v>
      </c>
      <c r="T238" s="3">
        <v>2.5764444444444448</v>
      </c>
      <c r="U238" s="3">
        <v>0</v>
      </c>
      <c r="V238" s="3">
        <f>SUM(Table2[[#This Row],[Occupational Therapist Hours]:[OT Aide Hours]])/Table2[[#This Row],[MDS Census]]</f>
        <v>0.15809172052939363</v>
      </c>
      <c r="W238" s="3">
        <v>4.0334444444444442</v>
      </c>
      <c r="X238" s="3">
        <v>4.5</v>
      </c>
      <c r="Y238" s="3">
        <v>0.58611111111111114</v>
      </c>
      <c r="Z238" s="3">
        <f>SUM(Table2[[#This Row],[Physical Therapist (PT) Hours]:[PT Aide Hours]])/Table2[[#This Row],[MDS Census]]</f>
        <v>0.12630963373345644</v>
      </c>
      <c r="AA238" s="3">
        <v>0</v>
      </c>
      <c r="AB238" s="3">
        <v>0</v>
      </c>
      <c r="AC238" s="3">
        <v>0</v>
      </c>
      <c r="AD238" s="3">
        <v>0</v>
      </c>
      <c r="AE238" s="3">
        <v>0</v>
      </c>
      <c r="AF238" s="3">
        <v>0</v>
      </c>
      <c r="AG238" s="3">
        <v>0</v>
      </c>
      <c r="AH238" s="1" t="s">
        <v>236</v>
      </c>
      <c r="AI238" s="17">
        <v>4</v>
      </c>
      <c r="AJ238" s="1"/>
    </row>
    <row r="239" spans="1:36" x14ac:dyDescent="0.2">
      <c r="A239" s="1" t="s">
        <v>407</v>
      </c>
      <c r="B239" s="1" t="s">
        <v>647</v>
      </c>
      <c r="C239" s="1" t="s">
        <v>961</v>
      </c>
      <c r="D239" s="1" t="s">
        <v>1012</v>
      </c>
      <c r="E239" s="3">
        <v>55.56666666666667</v>
      </c>
      <c r="F239" s="3">
        <v>5.7411111111111115</v>
      </c>
      <c r="G239" s="3">
        <v>0</v>
      </c>
      <c r="H239" s="3">
        <v>0</v>
      </c>
      <c r="I239" s="3">
        <v>0</v>
      </c>
      <c r="J239" s="3">
        <v>0</v>
      </c>
      <c r="K239" s="3">
        <v>0</v>
      </c>
      <c r="L239" s="3">
        <v>2.7744444444444447</v>
      </c>
      <c r="M239" s="3">
        <v>0</v>
      </c>
      <c r="N239" s="3">
        <v>5.4544444444444444</v>
      </c>
      <c r="O239" s="3">
        <f>SUM(Table2[[#This Row],[Qualified Social Work Staff Hours]:[Other Social Work Staff Hours]])/Table2[[#This Row],[MDS Census]]</f>
        <v>9.8160367926414707E-2</v>
      </c>
      <c r="P239" s="3">
        <v>0</v>
      </c>
      <c r="Q239" s="3">
        <v>0</v>
      </c>
      <c r="R239" s="3">
        <f>SUM(Table2[[#This Row],[Qualified Activities Professional Hours]:[Other Activities Professional Hours]])/Table2[[#This Row],[MDS Census]]</f>
        <v>0</v>
      </c>
      <c r="S239" s="3">
        <v>4.7577777777777772</v>
      </c>
      <c r="T239" s="3">
        <v>5.5055555555555555</v>
      </c>
      <c r="U239" s="3">
        <v>0</v>
      </c>
      <c r="V239" s="3">
        <f>SUM(Table2[[#This Row],[Occupational Therapist Hours]:[OT Aide Hours]])/Table2[[#This Row],[MDS Census]]</f>
        <v>0.18470305938812234</v>
      </c>
      <c r="W239" s="3">
        <v>0.21911111111111109</v>
      </c>
      <c r="X239" s="3">
        <v>2.5489999999999999</v>
      </c>
      <c r="Y239" s="3">
        <v>0</v>
      </c>
      <c r="Z239" s="3">
        <f>SUM(Table2[[#This Row],[Physical Therapist (PT) Hours]:[PT Aide Hours]])/Table2[[#This Row],[MDS Census]]</f>
        <v>4.9816036792641467E-2</v>
      </c>
      <c r="AA239" s="3">
        <v>0</v>
      </c>
      <c r="AB239" s="3">
        <v>0</v>
      </c>
      <c r="AC239" s="3">
        <v>0</v>
      </c>
      <c r="AD239" s="3">
        <v>0</v>
      </c>
      <c r="AE239" s="3">
        <v>0</v>
      </c>
      <c r="AF239" s="3">
        <v>0</v>
      </c>
      <c r="AG239" s="3">
        <v>0</v>
      </c>
      <c r="AH239" s="1" t="s">
        <v>237</v>
      </c>
      <c r="AI239" s="17">
        <v>4</v>
      </c>
      <c r="AJ239" s="1"/>
    </row>
    <row r="240" spans="1:36" x14ac:dyDescent="0.2">
      <c r="A240" s="1" t="s">
        <v>407</v>
      </c>
      <c r="B240" s="1" t="s">
        <v>648</v>
      </c>
      <c r="C240" s="1" t="s">
        <v>968</v>
      </c>
      <c r="D240" s="1" t="s">
        <v>1102</v>
      </c>
      <c r="E240" s="3">
        <v>96.033333333333331</v>
      </c>
      <c r="F240" s="3">
        <v>5.6888888888888891</v>
      </c>
      <c r="G240" s="3">
        <v>0</v>
      </c>
      <c r="H240" s="3">
        <v>0.41111111111111109</v>
      </c>
      <c r="I240" s="3">
        <v>0</v>
      </c>
      <c r="J240" s="3">
        <v>0</v>
      </c>
      <c r="K240" s="3">
        <v>0</v>
      </c>
      <c r="L240" s="3">
        <v>9.5987777777777783</v>
      </c>
      <c r="M240" s="3">
        <v>5.6843333333333357</v>
      </c>
      <c r="N240" s="3">
        <v>1.893</v>
      </c>
      <c r="O240" s="3">
        <f>SUM(Table2[[#This Row],[Qualified Social Work Staff Hours]:[Other Social Work Staff Hours]])/Table2[[#This Row],[MDS Census]]</f>
        <v>7.8903158625477282E-2</v>
      </c>
      <c r="P240" s="3">
        <v>6.7792222222222218</v>
      </c>
      <c r="Q240" s="3">
        <v>4.0761111111111132</v>
      </c>
      <c r="R240" s="3">
        <f>SUM(Table2[[#This Row],[Qualified Activities Professional Hours]:[Other Activities Professional Hours]])/Table2[[#This Row],[MDS Census]]</f>
        <v>0.11303713988198544</v>
      </c>
      <c r="S240" s="3">
        <v>5.5137777777777792</v>
      </c>
      <c r="T240" s="3">
        <v>10.406222222222222</v>
      </c>
      <c r="U240" s="3">
        <v>0</v>
      </c>
      <c r="V240" s="3">
        <f>SUM(Table2[[#This Row],[Occupational Therapist Hours]:[OT Aide Hours]])/Table2[[#This Row],[MDS Census]]</f>
        <v>0.16577577230128429</v>
      </c>
      <c r="W240" s="3">
        <v>5.0666666666666664</v>
      </c>
      <c r="X240" s="3">
        <v>23.087666666666671</v>
      </c>
      <c r="Y240" s="3">
        <v>0</v>
      </c>
      <c r="Z240" s="3">
        <f>SUM(Table2[[#This Row],[Physical Therapist (PT) Hours]:[PT Aide Hours]])/Table2[[#This Row],[MDS Census]]</f>
        <v>0.29317250954529683</v>
      </c>
      <c r="AA240" s="3">
        <v>0</v>
      </c>
      <c r="AB240" s="3">
        <v>0</v>
      </c>
      <c r="AC240" s="3">
        <v>0</v>
      </c>
      <c r="AD240" s="3">
        <v>0</v>
      </c>
      <c r="AE240" s="3">
        <v>0</v>
      </c>
      <c r="AF240" s="3">
        <v>0</v>
      </c>
      <c r="AG240" s="3">
        <v>0</v>
      </c>
      <c r="AH240" s="1" t="s">
        <v>238</v>
      </c>
      <c r="AI240" s="17">
        <v>4</v>
      </c>
      <c r="AJ240" s="1"/>
    </row>
    <row r="241" spans="1:36" x14ac:dyDescent="0.2">
      <c r="A241" s="1" t="s">
        <v>407</v>
      </c>
      <c r="B241" s="1" t="s">
        <v>649</v>
      </c>
      <c r="C241" s="1" t="s">
        <v>832</v>
      </c>
      <c r="D241" s="1" t="s">
        <v>1065</v>
      </c>
      <c r="E241" s="3">
        <v>77.36666666666666</v>
      </c>
      <c r="F241" s="3">
        <v>5.6</v>
      </c>
      <c r="G241" s="3">
        <v>0.35</v>
      </c>
      <c r="H241" s="3">
        <v>0.71466666666666656</v>
      </c>
      <c r="I241" s="3">
        <v>0.85</v>
      </c>
      <c r="J241" s="3">
        <v>0</v>
      </c>
      <c r="K241" s="3">
        <v>0</v>
      </c>
      <c r="L241" s="3">
        <v>5.0663333333333327</v>
      </c>
      <c r="M241" s="3">
        <v>5.6</v>
      </c>
      <c r="N241" s="3">
        <v>0.88611111111111107</v>
      </c>
      <c r="O241" s="3">
        <f>SUM(Table2[[#This Row],[Qualified Social Work Staff Hours]:[Other Social Work Staff Hours]])/Table2[[#This Row],[MDS Census]]</f>
        <v>8.3835990234094507E-2</v>
      </c>
      <c r="P241" s="3">
        <v>0</v>
      </c>
      <c r="Q241" s="3">
        <v>0</v>
      </c>
      <c r="R241" s="3">
        <f>SUM(Table2[[#This Row],[Qualified Activities Professional Hours]:[Other Activities Professional Hours]])/Table2[[#This Row],[MDS Census]]</f>
        <v>0</v>
      </c>
      <c r="S241" s="3">
        <v>7.5576666666666643</v>
      </c>
      <c r="T241" s="3">
        <v>8.2172222222222224</v>
      </c>
      <c r="U241" s="3">
        <v>0</v>
      </c>
      <c r="V241" s="3">
        <f>SUM(Table2[[#This Row],[Occupational Therapist Hours]:[OT Aide Hours]])/Table2[[#This Row],[MDS Census]]</f>
        <v>0.20389774522475942</v>
      </c>
      <c r="W241" s="3">
        <v>14.940888888888898</v>
      </c>
      <c r="X241" s="3">
        <v>8.7854444444444422</v>
      </c>
      <c r="Y241" s="3">
        <v>2.3888888888888887E-2</v>
      </c>
      <c r="Z241" s="3">
        <f>SUM(Table2[[#This Row],[Physical Therapist (PT) Hours]:[PT Aide Hours]])/Table2[[#This Row],[MDS Census]]</f>
        <v>0.30698262243285951</v>
      </c>
      <c r="AA241" s="3">
        <v>0</v>
      </c>
      <c r="AB241" s="3">
        <v>0</v>
      </c>
      <c r="AC241" s="3">
        <v>0</v>
      </c>
      <c r="AD241" s="3">
        <v>0</v>
      </c>
      <c r="AE241" s="3">
        <v>0</v>
      </c>
      <c r="AF241" s="3">
        <v>0</v>
      </c>
      <c r="AG241" s="3">
        <v>0</v>
      </c>
      <c r="AH241" s="1" t="s">
        <v>239</v>
      </c>
      <c r="AI241" s="17">
        <v>4</v>
      </c>
      <c r="AJ241" s="1"/>
    </row>
    <row r="242" spans="1:36" x14ac:dyDescent="0.2">
      <c r="A242" s="1" t="s">
        <v>407</v>
      </c>
      <c r="B242" s="1" t="s">
        <v>650</v>
      </c>
      <c r="C242" s="1" t="s">
        <v>969</v>
      </c>
      <c r="D242" s="1" t="s">
        <v>1059</v>
      </c>
      <c r="E242" s="3">
        <v>74.544444444444451</v>
      </c>
      <c r="F242" s="3">
        <v>30.660666666666657</v>
      </c>
      <c r="G242" s="3">
        <v>0</v>
      </c>
      <c r="H242" s="3">
        <v>0</v>
      </c>
      <c r="I242" s="3">
        <v>0.56111111111111112</v>
      </c>
      <c r="J242" s="3">
        <v>0</v>
      </c>
      <c r="K242" s="3">
        <v>0</v>
      </c>
      <c r="L242" s="3">
        <v>3.5477777777777773</v>
      </c>
      <c r="M242" s="3">
        <v>5.4876666666666658</v>
      </c>
      <c r="N242" s="3">
        <v>0</v>
      </c>
      <c r="O242" s="3">
        <f>SUM(Table2[[#This Row],[Qualified Social Work Staff Hours]:[Other Social Work Staff Hours]])/Table2[[#This Row],[MDS Census]]</f>
        <v>7.3616038157698599E-2</v>
      </c>
      <c r="P242" s="3">
        <v>1.32</v>
      </c>
      <c r="Q242" s="3">
        <v>0.87633333333333352</v>
      </c>
      <c r="R242" s="3">
        <f>SUM(Table2[[#This Row],[Qualified Activities Professional Hours]:[Other Activities Professional Hours]])/Table2[[#This Row],[MDS Census]]</f>
        <v>2.9463407363243405E-2</v>
      </c>
      <c r="S242" s="3">
        <v>1.2465555555555556</v>
      </c>
      <c r="T242" s="3">
        <v>3.8185555555555553</v>
      </c>
      <c r="U242" s="3">
        <v>0</v>
      </c>
      <c r="V242" s="3">
        <f>SUM(Table2[[#This Row],[Occupational Therapist Hours]:[OT Aide Hours]])/Table2[[#This Row],[MDS Census]]</f>
        <v>6.7947533164406021E-2</v>
      </c>
      <c r="W242" s="3">
        <v>4.0534444444444437</v>
      </c>
      <c r="X242" s="3">
        <v>4.5055555555555546</v>
      </c>
      <c r="Y242" s="3">
        <v>3.5582222222222222</v>
      </c>
      <c r="Z242" s="3">
        <f>SUM(Table2[[#This Row],[Physical Therapist (PT) Hours]:[PT Aide Hours]])/Table2[[#This Row],[MDS Census]]</f>
        <v>0.16255030555969588</v>
      </c>
      <c r="AA242" s="3">
        <v>0</v>
      </c>
      <c r="AB242" s="3">
        <v>0</v>
      </c>
      <c r="AC242" s="3">
        <v>0</v>
      </c>
      <c r="AD242" s="3">
        <v>14.017111111111118</v>
      </c>
      <c r="AE242" s="3">
        <v>0</v>
      </c>
      <c r="AF242" s="3">
        <v>0</v>
      </c>
      <c r="AG242" s="3">
        <v>0</v>
      </c>
      <c r="AH242" s="1" t="s">
        <v>240</v>
      </c>
      <c r="AI242" s="17">
        <v>4</v>
      </c>
      <c r="AJ242" s="1"/>
    </row>
    <row r="243" spans="1:36" x14ac:dyDescent="0.2">
      <c r="A243" s="1" t="s">
        <v>407</v>
      </c>
      <c r="B243" s="1" t="s">
        <v>651</v>
      </c>
      <c r="C243" s="1" t="s">
        <v>920</v>
      </c>
      <c r="D243" s="1" t="s">
        <v>1068</v>
      </c>
      <c r="E243" s="3">
        <v>86.511111111111106</v>
      </c>
      <c r="F243" s="3">
        <v>5.1555555555555559</v>
      </c>
      <c r="G243" s="3">
        <v>0.36666666666666664</v>
      </c>
      <c r="H243" s="3">
        <v>0.78055555555555556</v>
      </c>
      <c r="I243" s="3">
        <v>2.1666666666666665</v>
      </c>
      <c r="J243" s="3">
        <v>0</v>
      </c>
      <c r="K243" s="3">
        <v>0</v>
      </c>
      <c r="L243" s="3">
        <v>4.0717777777777782</v>
      </c>
      <c r="M243" s="3">
        <v>5.6</v>
      </c>
      <c r="N243" s="3">
        <v>0</v>
      </c>
      <c r="O243" s="3">
        <f>SUM(Table2[[#This Row],[Qualified Social Work Staff Hours]:[Other Social Work Staff Hours]])/Table2[[#This Row],[MDS Census]]</f>
        <v>6.4731569483688675E-2</v>
      </c>
      <c r="P243" s="3">
        <v>5.692111111111112</v>
      </c>
      <c r="Q243" s="3">
        <v>5.8540000000000001</v>
      </c>
      <c r="R243" s="3">
        <f>SUM(Table2[[#This Row],[Qualified Activities Professional Hours]:[Other Activities Professional Hours]])/Table2[[#This Row],[MDS Census]]</f>
        <v>0.13346390958129981</v>
      </c>
      <c r="S243" s="3">
        <v>4.5934444444444438</v>
      </c>
      <c r="T243" s="3">
        <v>8.9541111111111125</v>
      </c>
      <c r="U243" s="3">
        <v>0</v>
      </c>
      <c r="V243" s="3">
        <f>SUM(Table2[[#This Row],[Occupational Therapist Hours]:[OT Aide Hours]])/Table2[[#This Row],[MDS Census]]</f>
        <v>0.1565990238890316</v>
      </c>
      <c r="W243" s="3">
        <v>5.6888888888888891</v>
      </c>
      <c r="X243" s="3">
        <v>5.1021111111111122</v>
      </c>
      <c r="Y243" s="3">
        <v>0</v>
      </c>
      <c r="Z243" s="3">
        <f>SUM(Table2[[#This Row],[Physical Therapist (PT) Hours]:[PT Aide Hours]])/Table2[[#This Row],[MDS Census]]</f>
        <v>0.12473542255330081</v>
      </c>
      <c r="AA243" s="3">
        <v>0</v>
      </c>
      <c r="AB243" s="3">
        <v>0</v>
      </c>
      <c r="AC243" s="3">
        <v>0</v>
      </c>
      <c r="AD243" s="3">
        <v>0</v>
      </c>
      <c r="AE243" s="3">
        <v>0</v>
      </c>
      <c r="AF243" s="3">
        <v>0</v>
      </c>
      <c r="AG243" s="3">
        <v>0</v>
      </c>
      <c r="AH243" s="1" t="s">
        <v>241</v>
      </c>
      <c r="AI243" s="17">
        <v>4</v>
      </c>
      <c r="AJ243" s="1"/>
    </row>
    <row r="244" spans="1:36" x14ac:dyDescent="0.2">
      <c r="A244" s="1" t="s">
        <v>407</v>
      </c>
      <c r="B244" s="1" t="s">
        <v>652</v>
      </c>
      <c r="C244" s="1" t="s">
        <v>871</v>
      </c>
      <c r="D244" s="1" t="s">
        <v>1020</v>
      </c>
      <c r="E244" s="3">
        <v>78.922222222222217</v>
      </c>
      <c r="F244" s="3">
        <v>10.345555555555556</v>
      </c>
      <c r="G244" s="3">
        <v>0</v>
      </c>
      <c r="H244" s="3">
        <v>1.6027777777777779</v>
      </c>
      <c r="I244" s="3">
        <v>0</v>
      </c>
      <c r="J244" s="3">
        <v>0</v>
      </c>
      <c r="K244" s="3">
        <v>0</v>
      </c>
      <c r="L244" s="3">
        <v>3.5409999999999995</v>
      </c>
      <c r="M244" s="3">
        <v>4.7249999999999996</v>
      </c>
      <c r="N244" s="3">
        <v>0</v>
      </c>
      <c r="O244" s="3">
        <f>SUM(Table2[[#This Row],[Qualified Social Work Staff Hours]:[Other Social Work Staff Hours]])/Table2[[#This Row],[MDS Census]]</f>
        <v>5.986906940729269E-2</v>
      </c>
      <c r="P244" s="3">
        <v>5.7313333333333327</v>
      </c>
      <c r="Q244" s="3">
        <v>5.3356666666666674</v>
      </c>
      <c r="R244" s="3">
        <f>SUM(Table2[[#This Row],[Qualified Activities Professional Hours]:[Other Activities Professional Hours]])/Table2[[#This Row],[MDS Census]]</f>
        <v>0.14022666478952556</v>
      </c>
      <c r="S244" s="3">
        <v>4.9547777777777799</v>
      </c>
      <c r="T244" s="3">
        <v>16.22711111111111</v>
      </c>
      <c r="U244" s="3">
        <v>0</v>
      </c>
      <c r="V244" s="3">
        <f>SUM(Table2[[#This Row],[Occupational Therapist Hours]:[OT Aide Hours]])/Table2[[#This Row],[MDS Census]]</f>
        <v>0.26838941292411661</v>
      </c>
      <c r="W244" s="3">
        <v>5.338444444444443</v>
      </c>
      <c r="X244" s="3">
        <v>11.894111111111112</v>
      </c>
      <c r="Y244" s="3">
        <v>2.5193333333333339</v>
      </c>
      <c r="Z244" s="3">
        <f>SUM(Table2[[#This Row],[Physical Therapist (PT) Hours]:[PT Aide Hours]])/Table2[[#This Row],[MDS Census]]</f>
        <v>0.25027030832042807</v>
      </c>
      <c r="AA244" s="3">
        <v>0</v>
      </c>
      <c r="AB244" s="3">
        <v>0</v>
      </c>
      <c r="AC244" s="3">
        <v>0</v>
      </c>
      <c r="AD244" s="3">
        <v>0</v>
      </c>
      <c r="AE244" s="3">
        <v>0</v>
      </c>
      <c r="AF244" s="3">
        <v>0</v>
      </c>
      <c r="AG244" s="3">
        <v>0.15555555555555556</v>
      </c>
      <c r="AH244" s="1" t="s">
        <v>242</v>
      </c>
      <c r="AI244" s="17">
        <v>4</v>
      </c>
      <c r="AJ244" s="1"/>
    </row>
    <row r="245" spans="1:36" x14ac:dyDescent="0.2">
      <c r="A245" s="1" t="s">
        <v>407</v>
      </c>
      <c r="B245" s="1" t="s">
        <v>653</v>
      </c>
      <c r="C245" s="1" t="s">
        <v>970</v>
      </c>
      <c r="D245" s="1" t="s">
        <v>1035</v>
      </c>
      <c r="E245" s="3">
        <v>43.255555555555553</v>
      </c>
      <c r="F245" s="3">
        <v>1.881111111111111</v>
      </c>
      <c r="G245" s="3">
        <v>4.4444444444444446E-2</v>
      </c>
      <c r="H245" s="3">
        <v>0.22222222222222221</v>
      </c>
      <c r="I245" s="3">
        <v>0</v>
      </c>
      <c r="J245" s="3">
        <v>0</v>
      </c>
      <c r="K245" s="3">
        <v>0</v>
      </c>
      <c r="L245" s="3">
        <v>0.52422222222222226</v>
      </c>
      <c r="M245" s="3">
        <v>0</v>
      </c>
      <c r="N245" s="3">
        <v>4.0133333333333336</v>
      </c>
      <c r="O245" s="3">
        <f>SUM(Table2[[#This Row],[Qualified Social Work Staff Hours]:[Other Social Work Staff Hours]])/Table2[[#This Row],[MDS Census]]</f>
        <v>9.2781916259953773E-2</v>
      </c>
      <c r="P245" s="3">
        <v>4.9422222222222221</v>
      </c>
      <c r="Q245" s="3">
        <v>0</v>
      </c>
      <c r="R245" s="3">
        <f>SUM(Table2[[#This Row],[Qualified Activities Professional Hours]:[Other Activities Professional Hours]])/Table2[[#This Row],[MDS Census]]</f>
        <v>0.11425635756486001</v>
      </c>
      <c r="S245" s="3">
        <v>0.91688888888888886</v>
      </c>
      <c r="T245" s="3">
        <v>0.193</v>
      </c>
      <c r="U245" s="3">
        <v>0</v>
      </c>
      <c r="V245" s="3">
        <f>SUM(Table2[[#This Row],[Occupational Therapist Hours]:[OT Aide Hours]])/Table2[[#This Row],[MDS Census]]</f>
        <v>2.5658874903673263E-2</v>
      </c>
      <c r="W245" s="3">
        <v>3.2501111111111105</v>
      </c>
      <c r="X245" s="3">
        <v>0.10022222222222221</v>
      </c>
      <c r="Y245" s="3">
        <v>0</v>
      </c>
      <c r="Z245" s="3">
        <f>SUM(Table2[[#This Row],[Physical Therapist (PT) Hours]:[PT Aide Hours]])/Table2[[#This Row],[MDS Census]]</f>
        <v>7.745440534292318E-2</v>
      </c>
      <c r="AA245" s="3">
        <v>0</v>
      </c>
      <c r="AB245" s="3">
        <v>0</v>
      </c>
      <c r="AC245" s="3">
        <v>0</v>
      </c>
      <c r="AD245" s="3">
        <v>0</v>
      </c>
      <c r="AE245" s="3">
        <v>0</v>
      </c>
      <c r="AF245" s="3">
        <v>0</v>
      </c>
      <c r="AG245" s="3">
        <v>0</v>
      </c>
      <c r="AH245" s="1" t="s">
        <v>243</v>
      </c>
      <c r="AI245" s="17">
        <v>4</v>
      </c>
      <c r="AJ245" s="1"/>
    </row>
    <row r="246" spans="1:36" x14ac:dyDescent="0.2">
      <c r="A246" s="1" t="s">
        <v>407</v>
      </c>
      <c r="B246" s="1" t="s">
        <v>654</v>
      </c>
      <c r="C246" s="1" t="s">
        <v>880</v>
      </c>
      <c r="D246" s="1" t="s">
        <v>1047</v>
      </c>
      <c r="E246" s="3">
        <v>86.822222222222223</v>
      </c>
      <c r="F246" s="3">
        <v>44.474444444444451</v>
      </c>
      <c r="G246" s="3">
        <v>0</v>
      </c>
      <c r="H246" s="3">
        <v>0</v>
      </c>
      <c r="I246" s="3">
        <v>0</v>
      </c>
      <c r="J246" s="3">
        <v>0</v>
      </c>
      <c r="K246" s="3">
        <v>0</v>
      </c>
      <c r="L246" s="3">
        <v>0</v>
      </c>
      <c r="M246" s="3">
        <v>15.2</v>
      </c>
      <c r="N246" s="3">
        <v>0</v>
      </c>
      <c r="O246" s="3">
        <f>SUM(Table2[[#This Row],[Qualified Social Work Staff Hours]:[Other Social Work Staff Hours]])/Table2[[#This Row],[MDS Census]]</f>
        <v>0.1750703864857947</v>
      </c>
      <c r="P246" s="3">
        <v>0</v>
      </c>
      <c r="Q246" s="3">
        <v>10.616666666666667</v>
      </c>
      <c r="R246" s="3">
        <f>SUM(Table2[[#This Row],[Qualified Activities Professional Hours]:[Other Activities Professional Hours]])/Table2[[#This Row],[MDS Census]]</f>
        <v>0.12228052213974917</v>
      </c>
      <c r="S246" s="3">
        <v>0</v>
      </c>
      <c r="T246" s="3">
        <v>0</v>
      </c>
      <c r="U246" s="3">
        <v>0</v>
      </c>
      <c r="V246" s="3">
        <f>SUM(Table2[[#This Row],[Occupational Therapist Hours]:[OT Aide Hours]])/Table2[[#This Row],[MDS Census]]</f>
        <v>0</v>
      </c>
      <c r="W246" s="3">
        <v>0</v>
      </c>
      <c r="X246" s="3">
        <v>0</v>
      </c>
      <c r="Y246" s="3">
        <v>0</v>
      </c>
      <c r="Z246" s="3">
        <f>SUM(Table2[[#This Row],[Physical Therapist (PT) Hours]:[PT Aide Hours]])/Table2[[#This Row],[MDS Census]]</f>
        <v>0</v>
      </c>
      <c r="AA246" s="3">
        <v>0</v>
      </c>
      <c r="AB246" s="3">
        <v>0</v>
      </c>
      <c r="AC246" s="3">
        <v>0</v>
      </c>
      <c r="AD246" s="3">
        <v>0</v>
      </c>
      <c r="AE246" s="3">
        <v>0</v>
      </c>
      <c r="AF246" s="3">
        <v>0</v>
      </c>
      <c r="AG246" s="3">
        <v>0</v>
      </c>
      <c r="AH246" s="1" t="s">
        <v>244</v>
      </c>
      <c r="AI246" s="17">
        <v>4</v>
      </c>
      <c r="AJ246" s="1"/>
    </row>
    <row r="247" spans="1:36" x14ac:dyDescent="0.2">
      <c r="A247" s="1" t="s">
        <v>407</v>
      </c>
      <c r="B247" s="1" t="s">
        <v>655</v>
      </c>
      <c r="C247" s="1" t="s">
        <v>894</v>
      </c>
      <c r="D247" s="1" t="s">
        <v>1051</v>
      </c>
      <c r="E247" s="3">
        <v>93.1</v>
      </c>
      <c r="F247" s="3">
        <v>4.8522222222222222</v>
      </c>
      <c r="G247" s="3">
        <v>0.74444444444444446</v>
      </c>
      <c r="H247" s="3">
        <v>0.15277777777777779</v>
      </c>
      <c r="I247" s="3">
        <v>0</v>
      </c>
      <c r="J247" s="3">
        <v>0</v>
      </c>
      <c r="K247" s="3">
        <v>0</v>
      </c>
      <c r="L247" s="3">
        <v>0</v>
      </c>
      <c r="M247" s="3">
        <v>0</v>
      </c>
      <c r="N247" s="3">
        <v>11.764444444444443</v>
      </c>
      <c r="O247" s="3">
        <f>SUM(Table2[[#This Row],[Qualified Social Work Staff Hours]:[Other Social Work Staff Hours]])/Table2[[#This Row],[MDS Census]]</f>
        <v>0.12636352786728727</v>
      </c>
      <c r="P247" s="3">
        <v>5.1255555555555574</v>
      </c>
      <c r="Q247" s="3">
        <v>0.11777777777777777</v>
      </c>
      <c r="R247" s="3">
        <f>SUM(Table2[[#This Row],[Qualified Activities Professional Hours]:[Other Activities Professional Hours]])/Table2[[#This Row],[MDS Census]]</f>
        <v>5.631936985320446E-2</v>
      </c>
      <c r="S247" s="3">
        <v>0</v>
      </c>
      <c r="T247" s="3">
        <v>0</v>
      </c>
      <c r="U247" s="3">
        <v>0</v>
      </c>
      <c r="V247" s="3">
        <f>SUM(Table2[[#This Row],[Occupational Therapist Hours]:[OT Aide Hours]])/Table2[[#This Row],[MDS Census]]</f>
        <v>0</v>
      </c>
      <c r="W247" s="3">
        <v>0</v>
      </c>
      <c r="X247" s="3">
        <v>0</v>
      </c>
      <c r="Y247" s="3">
        <v>0</v>
      </c>
      <c r="Z247" s="3">
        <f>SUM(Table2[[#This Row],[Physical Therapist (PT) Hours]:[PT Aide Hours]])/Table2[[#This Row],[MDS Census]]</f>
        <v>0</v>
      </c>
      <c r="AA247" s="3">
        <v>0</v>
      </c>
      <c r="AB247" s="3">
        <v>0</v>
      </c>
      <c r="AC247" s="3">
        <v>0</v>
      </c>
      <c r="AD247" s="3">
        <v>0</v>
      </c>
      <c r="AE247" s="3">
        <v>0</v>
      </c>
      <c r="AF247" s="3">
        <v>0</v>
      </c>
      <c r="AG247" s="3">
        <v>0</v>
      </c>
      <c r="AH247" s="1" t="s">
        <v>245</v>
      </c>
      <c r="AI247" s="17">
        <v>4</v>
      </c>
      <c r="AJ247" s="1"/>
    </row>
    <row r="248" spans="1:36" x14ac:dyDescent="0.2">
      <c r="A248" s="1" t="s">
        <v>407</v>
      </c>
      <c r="B248" s="1" t="s">
        <v>656</v>
      </c>
      <c r="C248" s="1" t="s">
        <v>938</v>
      </c>
      <c r="D248" s="1" t="s">
        <v>1082</v>
      </c>
      <c r="E248" s="3">
        <v>96.177777777777777</v>
      </c>
      <c r="F248" s="3">
        <v>5.6</v>
      </c>
      <c r="G248" s="3">
        <v>0</v>
      </c>
      <c r="H248" s="3">
        <v>0.7944444444444444</v>
      </c>
      <c r="I248" s="3">
        <v>6.1646666666666672</v>
      </c>
      <c r="J248" s="3">
        <v>0</v>
      </c>
      <c r="K248" s="3">
        <v>0</v>
      </c>
      <c r="L248" s="3">
        <v>3.0393333333333343</v>
      </c>
      <c r="M248" s="3">
        <v>0</v>
      </c>
      <c r="N248" s="3">
        <v>5.8055555555555554</v>
      </c>
      <c r="O248" s="3">
        <f>SUM(Table2[[#This Row],[Qualified Social Work Staff Hours]:[Other Social Work Staff Hours]])/Table2[[#This Row],[MDS Census]]</f>
        <v>6.0362754158964881E-2</v>
      </c>
      <c r="P248" s="3">
        <v>5.8138888888888891</v>
      </c>
      <c r="Q248" s="3">
        <v>0</v>
      </c>
      <c r="R248" s="3">
        <f>SUM(Table2[[#This Row],[Qualified Activities Professional Hours]:[Other Activities Professional Hours]])/Table2[[#This Row],[MDS Census]]</f>
        <v>6.0449399260628471E-2</v>
      </c>
      <c r="S248" s="3">
        <v>5.5461111111111094</v>
      </c>
      <c r="T248" s="3">
        <v>0.73966666666666658</v>
      </c>
      <c r="U248" s="3">
        <v>0</v>
      </c>
      <c r="V248" s="3">
        <f>SUM(Table2[[#This Row],[Occupational Therapist Hours]:[OT Aide Hours]])/Table2[[#This Row],[MDS Census]]</f>
        <v>6.5355822550831777E-2</v>
      </c>
      <c r="W248" s="3">
        <v>5.405666666666666</v>
      </c>
      <c r="X248" s="3">
        <v>4.1378888888888907</v>
      </c>
      <c r="Y248" s="3">
        <v>3.4196666666666666</v>
      </c>
      <c r="Z248" s="3">
        <f>SUM(Table2[[#This Row],[Physical Therapist (PT) Hours]:[PT Aide Hours]])/Table2[[#This Row],[MDS Census]]</f>
        <v>0.13478396487985214</v>
      </c>
      <c r="AA248" s="3">
        <v>0</v>
      </c>
      <c r="AB248" s="3">
        <v>0</v>
      </c>
      <c r="AC248" s="3">
        <v>0</v>
      </c>
      <c r="AD248" s="3">
        <v>0</v>
      </c>
      <c r="AE248" s="3">
        <v>0</v>
      </c>
      <c r="AF248" s="3">
        <v>0</v>
      </c>
      <c r="AG248" s="3">
        <v>0</v>
      </c>
      <c r="AH248" s="1" t="s">
        <v>246</v>
      </c>
      <c r="AI248" s="17">
        <v>4</v>
      </c>
      <c r="AJ248" s="1"/>
    </row>
    <row r="249" spans="1:36" x14ac:dyDescent="0.2">
      <c r="A249" s="1" t="s">
        <v>407</v>
      </c>
      <c r="B249" s="1" t="s">
        <v>657</v>
      </c>
      <c r="C249" s="1" t="s">
        <v>860</v>
      </c>
      <c r="D249" s="1" t="s">
        <v>1037</v>
      </c>
      <c r="E249" s="3">
        <v>81.24444444444444</v>
      </c>
      <c r="F249" s="3">
        <v>5.2666666666666666</v>
      </c>
      <c r="G249" s="3">
        <v>0.49444444444444446</v>
      </c>
      <c r="H249" s="3">
        <v>0.78333333333333333</v>
      </c>
      <c r="I249" s="3">
        <v>0.6333333333333333</v>
      </c>
      <c r="J249" s="3">
        <v>0</v>
      </c>
      <c r="K249" s="3">
        <v>0</v>
      </c>
      <c r="L249" s="3">
        <v>2.4481111111111113</v>
      </c>
      <c r="M249" s="3">
        <v>6.302777777777778</v>
      </c>
      <c r="N249" s="3">
        <v>0</v>
      </c>
      <c r="O249" s="3">
        <f>SUM(Table2[[#This Row],[Qualified Social Work Staff Hours]:[Other Social Work Staff Hours]])/Table2[[#This Row],[MDS Census]]</f>
        <v>7.7577954048140052E-2</v>
      </c>
      <c r="P249" s="3">
        <v>5.65</v>
      </c>
      <c r="Q249" s="3">
        <v>4.1472222222222221</v>
      </c>
      <c r="R249" s="3">
        <f>SUM(Table2[[#This Row],[Qualified Activities Professional Hours]:[Other Activities Professional Hours]])/Table2[[#This Row],[MDS Census]]</f>
        <v>0.12058944201312911</v>
      </c>
      <c r="S249" s="3">
        <v>4.6328888888888891</v>
      </c>
      <c r="T249" s="3">
        <v>14.404555555555557</v>
      </c>
      <c r="U249" s="3">
        <v>0</v>
      </c>
      <c r="V249" s="3">
        <f>SUM(Table2[[#This Row],[Occupational Therapist Hours]:[OT Aide Hours]])/Table2[[#This Row],[MDS Census]]</f>
        <v>0.23432303063457335</v>
      </c>
      <c r="W249" s="3">
        <v>5.0212222222222227</v>
      </c>
      <c r="X249" s="3">
        <v>25.154666666666664</v>
      </c>
      <c r="Y249" s="3">
        <v>4.8066666666666658</v>
      </c>
      <c r="Z249" s="3">
        <f>SUM(Table2[[#This Row],[Physical Therapist (PT) Hours]:[PT Aide Hours]])/Table2[[#This Row],[MDS Census]]</f>
        <v>0.43058397155361045</v>
      </c>
      <c r="AA249" s="3">
        <v>0</v>
      </c>
      <c r="AB249" s="3">
        <v>0</v>
      </c>
      <c r="AC249" s="3">
        <v>0</v>
      </c>
      <c r="AD249" s="3">
        <v>0</v>
      </c>
      <c r="AE249" s="3">
        <v>0</v>
      </c>
      <c r="AF249" s="3">
        <v>0</v>
      </c>
      <c r="AG249" s="3">
        <v>0</v>
      </c>
      <c r="AH249" s="1" t="s">
        <v>247</v>
      </c>
      <c r="AI249" s="17">
        <v>4</v>
      </c>
      <c r="AJ249" s="1"/>
    </row>
    <row r="250" spans="1:36" x14ac:dyDescent="0.2">
      <c r="A250" s="1" t="s">
        <v>407</v>
      </c>
      <c r="B250" s="1" t="s">
        <v>658</v>
      </c>
      <c r="C250" s="1" t="s">
        <v>836</v>
      </c>
      <c r="D250" s="1" t="s">
        <v>1095</v>
      </c>
      <c r="E250" s="3">
        <v>52.366666666666667</v>
      </c>
      <c r="F250" s="3">
        <v>4</v>
      </c>
      <c r="G250" s="3">
        <v>1.1111111111111112E-2</v>
      </c>
      <c r="H250" s="3">
        <v>0.55000000000000004</v>
      </c>
      <c r="I250" s="3">
        <v>0</v>
      </c>
      <c r="J250" s="3">
        <v>0</v>
      </c>
      <c r="K250" s="3">
        <v>0</v>
      </c>
      <c r="L250" s="3">
        <v>1.1483333333333334</v>
      </c>
      <c r="M250" s="3">
        <v>0</v>
      </c>
      <c r="N250" s="3">
        <v>6.0511111111111129</v>
      </c>
      <c r="O250" s="3">
        <f>SUM(Table2[[#This Row],[Qualified Social Work Staff Hours]:[Other Social Work Staff Hours]])/Table2[[#This Row],[MDS Census]]</f>
        <v>0.11555272650116702</v>
      </c>
      <c r="P250" s="3">
        <v>5.49</v>
      </c>
      <c r="Q250" s="3">
        <v>0</v>
      </c>
      <c r="R250" s="3">
        <f>SUM(Table2[[#This Row],[Qualified Activities Professional Hours]:[Other Activities Professional Hours]])/Table2[[#This Row],[MDS Census]]</f>
        <v>0.10483768300445577</v>
      </c>
      <c r="S250" s="3">
        <v>1.2734444444444444</v>
      </c>
      <c r="T250" s="3">
        <v>6.5352222222222229</v>
      </c>
      <c r="U250" s="3">
        <v>0</v>
      </c>
      <c r="V250" s="3">
        <f>SUM(Table2[[#This Row],[Occupational Therapist Hours]:[OT Aide Hours]])/Table2[[#This Row],[MDS Census]]</f>
        <v>0.14911521323997454</v>
      </c>
      <c r="W250" s="3">
        <v>3.4994444444444444</v>
      </c>
      <c r="X250" s="3">
        <v>2.564111111111111</v>
      </c>
      <c r="Y250" s="3">
        <v>0</v>
      </c>
      <c r="Z250" s="3">
        <f>SUM(Table2[[#This Row],[Physical Therapist (PT) Hours]:[PT Aide Hours]])/Table2[[#This Row],[MDS Census]]</f>
        <v>0.11579036706980692</v>
      </c>
      <c r="AA250" s="3">
        <v>0</v>
      </c>
      <c r="AB250" s="3">
        <v>0</v>
      </c>
      <c r="AC250" s="3">
        <v>0</v>
      </c>
      <c r="AD250" s="3">
        <v>0</v>
      </c>
      <c r="AE250" s="3">
        <v>0</v>
      </c>
      <c r="AF250" s="3">
        <v>0.43333333333333335</v>
      </c>
      <c r="AG250" s="3">
        <v>0</v>
      </c>
      <c r="AH250" s="1" t="s">
        <v>248</v>
      </c>
      <c r="AI250" s="17">
        <v>4</v>
      </c>
      <c r="AJ250" s="1"/>
    </row>
    <row r="251" spans="1:36" x14ac:dyDescent="0.2">
      <c r="A251" s="1" t="s">
        <v>407</v>
      </c>
      <c r="B251" s="1" t="s">
        <v>659</v>
      </c>
      <c r="C251" s="1" t="s">
        <v>971</v>
      </c>
      <c r="D251" s="1" t="s">
        <v>1098</v>
      </c>
      <c r="E251" s="3">
        <v>41.788888888888891</v>
      </c>
      <c r="F251" s="3">
        <v>5.6888888888888891</v>
      </c>
      <c r="G251" s="3">
        <v>0.22222222222222221</v>
      </c>
      <c r="H251" s="3">
        <v>0.24444444444444444</v>
      </c>
      <c r="I251" s="3">
        <v>0</v>
      </c>
      <c r="J251" s="3">
        <v>0</v>
      </c>
      <c r="K251" s="3">
        <v>0</v>
      </c>
      <c r="L251" s="3">
        <v>0.34011111111111114</v>
      </c>
      <c r="M251" s="3">
        <v>5.4359999999999982</v>
      </c>
      <c r="N251" s="3">
        <v>0</v>
      </c>
      <c r="O251" s="3">
        <f>SUM(Table2[[#This Row],[Qualified Social Work Staff Hours]:[Other Social Work Staff Hours]])/Table2[[#This Row],[MDS Census]]</f>
        <v>0.13008242488699809</v>
      </c>
      <c r="P251" s="3">
        <v>5.4984444444444449</v>
      </c>
      <c r="Q251" s="3">
        <v>0</v>
      </c>
      <c r="R251" s="3">
        <f>SUM(Table2[[#This Row],[Qualified Activities Professional Hours]:[Other Activities Professional Hours]])/Table2[[#This Row],[MDS Census]]</f>
        <v>0.13157670832225471</v>
      </c>
      <c r="S251" s="3">
        <v>0.42600000000000005</v>
      </c>
      <c r="T251" s="3">
        <v>5.8330000000000002</v>
      </c>
      <c r="U251" s="3">
        <v>0</v>
      </c>
      <c r="V251" s="3">
        <f>SUM(Table2[[#This Row],[Occupational Therapist Hours]:[OT Aide Hours]])/Table2[[#This Row],[MDS Census]]</f>
        <v>0.14977665514490826</v>
      </c>
      <c r="W251" s="3">
        <v>1.066222222222222</v>
      </c>
      <c r="X251" s="3">
        <v>5.3364444444444441</v>
      </c>
      <c r="Y251" s="3">
        <v>0</v>
      </c>
      <c r="Z251" s="3">
        <f>SUM(Table2[[#This Row],[Physical Therapist (PT) Hours]:[PT Aide Hours]])/Table2[[#This Row],[MDS Census]]</f>
        <v>0.1532145705929274</v>
      </c>
      <c r="AA251" s="3">
        <v>0</v>
      </c>
      <c r="AB251" s="3">
        <v>0</v>
      </c>
      <c r="AC251" s="3">
        <v>0</v>
      </c>
      <c r="AD251" s="3">
        <v>0</v>
      </c>
      <c r="AE251" s="3">
        <v>0</v>
      </c>
      <c r="AF251" s="3">
        <v>0</v>
      </c>
      <c r="AG251" s="3">
        <v>0</v>
      </c>
      <c r="AH251" s="1" t="s">
        <v>249</v>
      </c>
      <c r="AI251" s="17">
        <v>4</v>
      </c>
      <c r="AJ251" s="1"/>
    </row>
    <row r="252" spans="1:36" x14ac:dyDescent="0.2">
      <c r="A252" s="1" t="s">
        <v>407</v>
      </c>
      <c r="B252" s="1" t="s">
        <v>660</v>
      </c>
      <c r="C252" s="1" t="s">
        <v>820</v>
      </c>
      <c r="D252" s="1" t="s">
        <v>1073</v>
      </c>
      <c r="E252" s="3">
        <v>66.288888888888891</v>
      </c>
      <c r="F252" s="3">
        <v>5.6888888888888891</v>
      </c>
      <c r="G252" s="3">
        <v>1.3111111111111111</v>
      </c>
      <c r="H252" s="3">
        <v>0.66666666666666663</v>
      </c>
      <c r="I252" s="3">
        <v>0.53333333333333333</v>
      </c>
      <c r="J252" s="3">
        <v>0</v>
      </c>
      <c r="K252" s="3">
        <v>0</v>
      </c>
      <c r="L252" s="3">
        <v>4.5182222222222217</v>
      </c>
      <c r="M252" s="3">
        <v>5.6888888888888891</v>
      </c>
      <c r="N252" s="3">
        <v>0</v>
      </c>
      <c r="O252" s="3">
        <f>SUM(Table2[[#This Row],[Qualified Social Work Staff Hours]:[Other Social Work Staff Hours]])/Table2[[#This Row],[MDS Census]]</f>
        <v>8.5819644653033864E-2</v>
      </c>
      <c r="P252" s="3">
        <v>0</v>
      </c>
      <c r="Q252" s="3">
        <v>6.0465555555555559</v>
      </c>
      <c r="R252" s="3">
        <f>SUM(Table2[[#This Row],[Qualified Activities Professional Hours]:[Other Activities Professional Hours]])/Table2[[#This Row],[MDS Census]]</f>
        <v>9.1215219577606435E-2</v>
      </c>
      <c r="S252" s="3">
        <v>5.2746666666666648</v>
      </c>
      <c r="T252" s="3">
        <v>9.9641111111111087</v>
      </c>
      <c r="U252" s="3">
        <v>0</v>
      </c>
      <c r="V252" s="3">
        <f>SUM(Table2[[#This Row],[Occupational Therapist Hours]:[OT Aide Hours]])/Table2[[#This Row],[MDS Census]]</f>
        <v>0.22988434461951049</v>
      </c>
      <c r="W252" s="3">
        <v>5.4972222222222218</v>
      </c>
      <c r="X252" s="3">
        <v>5.1045555555555557</v>
      </c>
      <c r="Y252" s="3">
        <v>0</v>
      </c>
      <c r="Z252" s="3">
        <f>SUM(Table2[[#This Row],[Physical Therapist (PT) Hours]:[PT Aide Hours]])/Table2[[#This Row],[MDS Census]]</f>
        <v>0.15993295340261479</v>
      </c>
      <c r="AA252" s="3">
        <v>0</v>
      </c>
      <c r="AB252" s="3">
        <v>5.6311111111111112</v>
      </c>
      <c r="AC252" s="3">
        <v>0</v>
      </c>
      <c r="AD252" s="3">
        <v>0</v>
      </c>
      <c r="AE252" s="3">
        <v>0</v>
      </c>
      <c r="AF252" s="3">
        <v>0</v>
      </c>
      <c r="AG252" s="3">
        <v>0</v>
      </c>
      <c r="AH252" s="1" t="s">
        <v>250</v>
      </c>
      <c r="AI252" s="17">
        <v>4</v>
      </c>
      <c r="AJ252" s="1"/>
    </row>
    <row r="253" spans="1:36" x14ac:dyDescent="0.2">
      <c r="A253" s="1" t="s">
        <v>407</v>
      </c>
      <c r="B253" s="1" t="s">
        <v>661</v>
      </c>
      <c r="C253" s="1" t="s">
        <v>972</v>
      </c>
      <c r="D253" s="1" t="s">
        <v>1026</v>
      </c>
      <c r="E253" s="3">
        <v>75.833333333333329</v>
      </c>
      <c r="F253" s="3">
        <v>5.5111111111111111</v>
      </c>
      <c r="G253" s="3">
        <v>0</v>
      </c>
      <c r="H253" s="3">
        <v>0.81111111111111112</v>
      </c>
      <c r="I253" s="3">
        <v>6.6833333333333336</v>
      </c>
      <c r="J253" s="3">
        <v>0</v>
      </c>
      <c r="K253" s="3">
        <v>0</v>
      </c>
      <c r="L253" s="3">
        <v>1.6851111111111108</v>
      </c>
      <c r="M253" s="3">
        <v>4.8888888888888893</v>
      </c>
      <c r="N253" s="3">
        <v>0</v>
      </c>
      <c r="O253" s="3">
        <f>SUM(Table2[[#This Row],[Qualified Social Work Staff Hours]:[Other Social Work Staff Hours]])/Table2[[#This Row],[MDS Census]]</f>
        <v>6.4468864468864476E-2</v>
      </c>
      <c r="P253" s="3">
        <v>4.7972222222222225</v>
      </c>
      <c r="Q253" s="3">
        <v>0</v>
      </c>
      <c r="R253" s="3">
        <f>SUM(Table2[[#This Row],[Qualified Activities Professional Hours]:[Other Activities Professional Hours]])/Table2[[#This Row],[MDS Census]]</f>
        <v>6.3260073260073268E-2</v>
      </c>
      <c r="S253" s="3">
        <v>6.2807777777777778</v>
      </c>
      <c r="T253" s="3">
        <v>3.7654444444444448</v>
      </c>
      <c r="U253" s="3">
        <v>0</v>
      </c>
      <c r="V253" s="3">
        <f>SUM(Table2[[#This Row],[Occupational Therapist Hours]:[OT Aide Hours]])/Table2[[#This Row],[MDS Census]]</f>
        <v>0.13247765567765571</v>
      </c>
      <c r="W253" s="3">
        <v>4.230777777777778</v>
      </c>
      <c r="X253" s="3">
        <v>1.9930000000000003</v>
      </c>
      <c r="Y253" s="3">
        <v>0</v>
      </c>
      <c r="Z253" s="3">
        <f>SUM(Table2[[#This Row],[Physical Therapist (PT) Hours]:[PT Aide Hours]])/Table2[[#This Row],[MDS Census]]</f>
        <v>8.207179487179489E-2</v>
      </c>
      <c r="AA253" s="3">
        <v>0</v>
      </c>
      <c r="AB253" s="3">
        <v>0</v>
      </c>
      <c r="AC253" s="3">
        <v>0</v>
      </c>
      <c r="AD253" s="3">
        <v>0</v>
      </c>
      <c r="AE253" s="3">
        <v>0</v>
      </c>
      <c r="AF253" s="3">
        <v>0</v>
      </c>
      <c r="AG253" s="3">
        <v>0</v>
      </c>
      <c r="AH253" s="1" t="s">
        <v>251</v>
      </c>
      <c r="AI253" s="17">
        <v>4</v>
      </c>
      <c r="AJ253" s="1"/>
    </row>
    <row r="254" spans="1:36" x14ac:dyDescent="0.2">
      <c r="A254" s="1" t="s">
        <v>407</v>
      </c>
      <c r="B254" s="1" t="s">
        <v>662</v>
      </c>
      <c r="C254" s="1" t="s">
        <v>826</v>
      </c>
      <c r="D254" s="1" t="s">
        <v>1035</v>
      </c>
      <c r="E254" s="3">
        <v>94.977777777777774</v>
      </c>
      <c r="F254" s="3">
        <v>5.666666666666667</v>
      </c>
      <c r="G254" s="3">
        <v>0.16</v>
      </c>
      <c r="H254" s="3">
        <v>0.8666666666666667</v>
      </c>
      <c r="I254" s="3">
        <v>0.94444444444444442</v>
      </c>
      <c r="J254" s="3">
        <v>0</v>
      </c>
      <c r="K254" s="3">
        <v>0</v>
      </c>
      <c r="L254" s="3">
        <v>8.7943333333333307</v>
      </c>
      <c r="M254" s="3">
        <v>8.6888888888888882</v>
      </c>
      <c r="N254" s="3">
        <v>0</v>
      </c>
      <c r="O254" s="3">
        <f>SUM(Table2[[#This Row],[Qualified Social Work Staff Hours]:[Other Social Work Staff Hours]])/Table2[[#This Row],[MDS Census]]</f>
        <v>9.1483387927000462E-2</v>
      </c>
      <c r="P254" s="3">
        <v>4.9751111111111115</v>
      </c>
      <c r="Q254" s="3">
        <v>11.859000000000002</v>
      </c>
      <c r="R254" s="3">
        <f>SUM(Table2[[#This Row],[Qualified Activities Professional Hours]:[Other Activities Professional Hours]])/Table2[[#This Row],[MDS Census]]</f>
        <v>0.17724262985493686</v>
      </c>
      <c r="S254" s="3">
        <v>10.138888888888886</v>
      </c>
      <c r="T254" s="3">
        <v>30.676000000000002</v>
      </c>
      <c r="U254" s="3">
        <v>0</v>
      </c>
      <c r="V254" s="3">
        <f>SUM(Table2[[#This Row],[Occupational Therapist Hours]:[OT Aide Hours]])/Table2[[#This Row],[MDS Census]]</f>
        <v>0.42973093121197942</v>
      </c>
      <c r="W254" s="3">
        <v>14.596777777777769</v>
      </c>
      <c r="X254" s="3">
        <v>29.776111111111121</v>
      </c>
      <c r="Y254" s="3">
        <v>0</v>
      </c>
      <c r="Z254" s="3">
        <f>SUM(Table2[[#This Row],[Physical Therapist (PT) Hours]:[PT Aide Hours]])/Table2[[#This Row],[MDS Census]]</f>
        <v>0.46719232569021996</v>
      </c>
      <c r="AA254" s="3">
        <v>0</v>
      </c>
      <c r="AB254" s="3">
        <v>0</v>
      </c>
      <c r="AC254" s="3">
        <v>0</v>
      </c>
      <c r="AD254" s="3">
        <v>0</v>
      </c>
      <c r="AE254" s="3">
        <v>0</v>
      </c>
      <c r="AF254" s="3">
        <v>0</v>
      </c>
      <c r="AG254" s="3">
        <v>0</v>
      </c>
      <c r="AH254" s="1" t="s">
        <v>252</v>
      </c>
      <c r="AI254" s="17">
        <v>4</v>
      </c>
      <c r="AJ254" s="1"/>
    </row>
    <row r="255" spans="1:36" x14ac:dyDescent="0.2">
      <c r="A255" s="1" t="s">
        <v>407</v>
      </c>
      <c r="B255" s="1" t="s">
        <v>663</v>
      </c>
      <c r="C255" s="1" t="s">
        <v>973</v>
      </c>
      <c r="D255" s="1" t="s">
        <v>1058</v>
      </c>
      <c r="E255" s="3">
        <v>80.188888888888883</v>
      </c>
      <c r="F255" s="3">
        <v>5.1555555555555559</v>
      </c>
      <c r="G255" s="3">
        <v>6.6666666666666666E-2</v>
      </c>
      <c r="H255" s="3">
        <v>0.39166666666666666</v>
      </c>
      <c r="I255" s="3">
        <v>0</v>
      </c>
      <c r="J255" s="3">
        <v>0</v>
      </c>
      <c r="K255" s="3">
        <v>0</v>
      </c>
      <c r="L255" s="3">
        <v>4.6749999999999998</v>
      </c>
      <c r="M255" s="3">
        <v>0</v>
      </c>
      <c r="N255" s="3">
        <v>5.85</v>
      </c>
      <c r="O255" s="3">
        <f>SUM(Table2[[#This Row],[Qualified Social Work Staff Hours]:[Other Social Work Staff Hours]])/Table2[[#This Row],[MDS Census]]</f>
        <v>7.2952750450325621E-2</v>
      </c>
      <c r="P255" s="3">
        <v>5.4388888888888891</v>
      </c>
      <c r="Q255" s="3">
        <v>5.3194444444444446</v>
      </c>
      <c r="R255" s="3">
        <f>SUM(Table2[[#This Row],[Qualified Activities Professional Hours]:[Other Activities Professional Hours]])/Table2[[#This Row],[MDS Census]]</f>
        <v>0.13416239434668145</v>
      </c>
      <c r="S255" s="3">
        <v>4.7388888888888889</v>
      </c>
      <c r="T255" s="3">
        <v>5.75</v>
      </c>
      <c r="U255" s="3">
        <v>0</v>
      </c>
      <c r="V255" s="3">
        <f>SUM(Table2[[#This Row],[Occupational Therapist Hours]:[OT Aide Hours]])/Table2[[#This Row],[MDS Census]]</f>
        <v>0.13080227241235973</v>
      </c>
      <c r="W255" s="3">
        <v>10.458333333333334</v>
      </c>
      <c r="X255" s="3">
        <v>5.1138888888888889</v>
      </c>
      <c r="Y255" s="3">
        <v>0</v>
      </c>
      <c r="Z255" s="3">
        <f>SUM(Table2[[#This Row],[Physical Therapist (PT) Hours]:[PT Aide Hours]])/Table2[[#This Row],[MDS Census]]</f>
        <v>0.19419426354440905</v>
      </c>
      <c r="AA255" s="3">
        <v>0</v>
      </c>
      <c r="AB255" s="3">
        <v>0</v>
      </c>
      <c r="AC255" s="3">
        <v>0</v>
      </c>
      <c r="AD255" s="3">
        <v>0</v>
      </c>
      <c r="AE255" s="3">
        <v>0</v>
      </c>
      <c r="AF255" s="3">
        <v>0</v>
      </c>
      <c r="AG255" s="3">
        <v>0</v>
      </c>
      <c r="AH255" s="1" t="s">
        <v>253</v>
      </c>
      <c r="AI255" s="17">
        <v>4</v>
      </c>
      <c r="AJ255" s="1"/>
    </row>
    <row r="256" spans="1:36" x14ac:dyDescent="0.2">
      <c r="A256" s="1" t="s">
        <v>407</v>
      </c>
      <c r="B256" s="1" t="s">
        <v>664</v>
      </c>
      <c r="C256" s="1" t="s">
        <v>957</v>
      </c>
      <c r="D256" s="1" t="s">
        <v>1040</v>
      </c>
      <c r="E256" s="3">
        <v>89.555555555555557</v>
      </c>
      <c r="F256" s="3">
        <v>4.9777777777777779</v>
      </c>
      <c r="G256" s="3">
        <v>0.94666666666666666</v>
      </c>
      <c r="H256" s="3">
        <v>0</v>
      </c>
      <c r="I256" s="3">
        <v>5.6111111111111107</v>
      </c>
      <c r="J256" s="3">
        <v>0</v>
      </c>
      <c r="K256" s="3">
        <v>0</v>
      </c>
      <c r="L256" s="3">
        <v>9.8435555555555538</v>
      </c>
      <c r="M256" s="3">
        <v>5.1055555555555552</v>
      </c>
      <c r="N256" s="3">
        <v>10</v>
      </c>
      <c r="O256" s="3">
        <f>SUM(Table2[[#This Row],[Qualified Social Work Staff Hours]:[Other Social Work Staff Hours]])/Table2[[#This Row],[MDS Census]]</f>
        <v>0.16867245657568236</v>
      </c>
      <c r="P256" s="3">
        <v>5.4175555555555563</v>
      </c>
      <c r="Q256" s="3">
        <v>8.2671111111111113</v>
      </c>
      <c r="R256" s="3">
        <f>SUM(Table2[[#This Row],[Qualified Activities Professional Hours]:[Other Activities Professional Hours]])/Table2[[#This Row],[MDS Census]]</f>
        <v>0.15280645161290324</v>
      </c>
      <c r="S256" s="3">
        <v>8.1070000000000029</v>
      </c>
      <c r="T256" s="3">
        <v>14.361666666666663</v>
      </c>
      <c r="U256" s="3">
        <v>0</v>
      </c>
      <c r="V256" s="3">
        <f>SUM(Table2[[#This Row],[Occupational Therapist Hours]:[OT Aide Hours]])/Table2[[#This Row],[MDS Census]]</f>
        <v>0.25089081885856074</v>
      </c>
      <c r="W256" s="3">
        <v>6.9798888888888886</v>
      </c>
      <c r="X256" s="3">
        <v>14.558444444444442</v>
      </c>
      <c r="Y256" s="3">
        <v>0</v>
      </c>
      <c r="Z256" s="3">
        <f>SUM(Table2[[#This Row],[Physical Therapist (PT) Hours]:[PT Aide Hours]])/Table2[[#This Row],[MDS Census]]</f>
        <v>0.24050248138957814</v>
      </c>
      <c r="AA256" s="3">
        <v>0</v>
      </c>
      <c r="AB256" s="3">
        <v>0</v>
      </c>
      <c r="AC256" s="3">
        <v>0</v>
      </c>
      <c r="AD256" s="3">
        <v>0</v>
      </c>
      <c r="AE256" s="3">
        <v>0</v>
      </c>
      <c r="AF256" s="3">
        <v>0</v>
      </c>
      <c r="AG256" s="3">
        <v>0</v>
      </c>
      <c r="AH256" s="1" t="s">
        <v>254</v>
      </c>
      <c r="AI256" s="17">
        <v>4</v>
      </c>
      <c r="AJ256" s="1"/>
    </row>
    <row r="257" spans="1:36" x14ac:dyDescent="0.2">
      <c r="A257" s="1" t="s">
        <v>407</v>
      </c>
      <c r="B257" s="1" t="s">
        <v>665</v>
      </c>
      <c r="C257" s="1" t="s">
        <v>974</v>
      </c>
      <c r="D257" s="1" t="s">
        <v>1073</v>
      </c>
      <c r="E257" s="3">
        <v>47.855555555555554</v>
      </c>
      <c r="F257" s="3">
        <v>5.6888888888888891</v>
      </c>
      <c r="G257" s="3">
        <v>0</v>
      </c>
      <c r="H257" s="3">
        <v>0.53333333333333333</v>
      </c>
      <c r="I257" s="3">
        <v>5.4215555555555559</v>
      </c>
      <c r="J257" s="3">
        <v>0</v>
      </c>
      <c r="K257" s="3">
        <v>0</v>
      </c>
      <c r="L257" s="3">
        <v>3.4331111111111112</v>
      </c>
      <c r="M257" s="3">
        <v>0</v>
      </c>
      <c r="N257" s="3">
        <v>0</v>
      </c>
      <c r="O257" s="3">
        <f>SUM(Table2[[#This Row],[Qualified Social Work Staff Hours]:[Other Social Work Staff Hours]])/Table2[[#This Row],[MDS Census]]</f>
        <v>0</v>
      </c>
      <c r="P257" s="3">
        <v>5.6358888888888901</v>
      </c>
      <c r="Q257" s="3">
        <v>0</v>
      </c>
      <c r="R257" s="3">
        <f>SUM(Table2[[#This Row],[Qualified Activities Professional Hours]:[Other Activities Professional Hours]])/Table2[[#This Row],[MDS Census]]</f>
        <v>0.11776874854887395</v>
      </c>
      <c r="S257" s="3">
        <v>3.2876666666666665</v>
      </c>
      <c r="T257" s="3">
        <v>6.04788888888889</v>
      </c>
      <c r="U257" s="3">
        <v>0</v>
      </c>
      <c r="V257" s="3">
        <f>SUM(Table2[[#This Row],[Occupational Therapist Hours]:[OT Aide Hours]])/Table2[[#This Row],[MDS Census]]</f>
        <v>0.19507778035755749</v>
      </c>
      <c r="W257" s="3">
        <v>5.7991111111111122</v>
      </c>
      <c r="X257" s="3">
        <v>6.5046666666666662</v>
      </c>
      <c r="Y257" s="3">
        <v>0</v>
      </c>
      <c r="Z257" s="3">
        <f>SUM(Table2[[#This Row],[Physical Therapist (PT) Hours]:[PT Aide Hours]])/Table2[[#This Row],[MDS Census]]</f>
        <v>0.25710239145576969</v>
      </c>
      <c r="AA257" s="3">
        <v>0</v>
      </c>
      <c r="AB257" s="3">
        <v>0</v>
      </c>
      <c r="AC257" s="3">
        <v>0</v>
      </c>
      <c r="AD257" s="3">
        <v>0</v>
      </c>
      <c r="AE257" s="3">
        <v>0</v>
      </c>
      <c r="AF257" s="3">
        <v>0</v>
      </c>
      <c r="AG257" s="3">
        <v>0</v>
      </c>
      <c r="AH257" s="1" t="s">
        <v>255</v>
      </c>
      <c r="AI257" s="17">
        <v>4</v>
      </c>
      <c r="AJ257" s="1"/>
    </row>
    <row r="258" spans="1:36" x14ac:dyDescent="0.2">
      <c r="A258" s="1" t="s">
        <v>407</v>
      </c>
      <c r="B258" s="1" t="s">
        <v>666</v>
      </c>
      <c r="C258" s="1" t="s">
        <v>921</v>
      </c>
      <c r="D258" s="1" t="s">
        <v>1022</v>
      </c>
      <c r="E258" s="3">
        <v>45.511111111111113</v>
      </c>
      <c r="F258" s="3">
        <v>5.7777777777777777</v>
      </c>
      <c r="G258" s="3">
        <v>0</v>
      </c>
      <c r="H258" s="3">
        <v>0.40388888888888896</v>
      </c>
      <c r="I258" s="3">
        <v>0.49166666666666664</v>
      </c>
      <c r="J258" s="3">
        <v>0</v>
      </c>
      <c r="K258" s="3">
        <v>0</v>
      </c>
      <c r="L258" s="3">
        <v>5.3467777777777767</v>
      </c>
      <c r="M258" s="3">
        <v>4.8632222222222206</v>
      </c>
      <c r="N258" s="3">
        <v>0</v>
      </c>
      <c r="O258" s="3">
        <f>SUM(Table2[[#This Row],[Qualified Social Work Staff Hours]:[Other Social Work Staff Hours]])/Table2[[#This Row],[MDS Census]]</f>
        <v>0.10685791015624996</v>
      </c>
      <c r="P258" s="3">
        <v>5.6528888888888895</v>
      </c>
      <c r="Q258" s="3">
        <v>2.3334444444444449</v>
      </c>
      <c r="R258" s="3">
        <f>SUM(Table2[[#This Row],[Qualified Activities Professional Hours]:[Other Activities Professional Hours]])/Table2[[#This Row],[MDS Census]]</f>
        <v>0.17548095703125002</v>
      </c>
      <c r="S258" s="3">
        <v>2.7888888888888892</v>
      </c>
      <c r="T258" s="3">
        <v>10.590555555555556</v>
      </c>
      <c r="U258" s="3">
        <v>0</v>
      </c>
      <c r="V258" s="3">
        <f>SUM(Table2[[#This Row],[Occupational Therapist Hours]:[OT Aide Hours]])/Table2[[#This Row],[MDS Census]]</f>
        <v>0.29398193359375002</v>
      </c>
      <c r="W258" s="3">
        <v>2.0155555555555562</v>
      </c>
      <c r="X258" s="3">
        <v>8.8262222222222206</v>
      </c>
      <c r="Y258" s="3">
        <v>0</v>
      </c>
      <c r="Z258" s="3">
        <f>SUM(Table2[[#This Row],[Physical Therapist (PT) Hours]:[PT Aide Hours]])/Table2[[#This Row],[MDS Census]]</f>
        <v>0.23822265624999997</v>
      </c>
      <c r="AA258" s="3">
        <v>0</v>
      </c>
      <c r="AB258" s="3">
        <v>0</v>
      </c>
      <c r="AC258" s="3">
        <v>0</v>
      </c>
      <c r="AD258" s="3">
        <v>0</v>
      </c>
      <c r="AE258" s="3">
        <v>0</v>
      </c>
      <c r="AF258" s="3">
        <v>1.8666666666666665E-2</v>
      </c>
      <c r="AG258" s="3">
        <v>0</v>
      </c>
      <c r="AH258" s="1" t="s">
        <v>256</v>
      </c>
      <c r="AI258" s="17">
        <v>4</v>
      </c>
      <c r="AJ258" s="1"/>
    </row>
    <row r="259" spans="1:36" x14ac:dyDescent="0.2">
      <c r="A259" s="1" t="s">
        <v>407</v>
      </c>
      <c r="B259" s="1" t="s">
        <v>667</v>
      </c>
      <c r="C259" s="1" t="s">
        <v>975</v>
      </c>
      <c r="D259" s="1" t="s">
        <v>1030</v>
      </c>
      <c r="E259" s="3">
        <v>8.0444444444444443</v>
      </c>
      <c r="F259" s="3">
        <v>0</v>
      </c>
      <c r="G259" s="3">
        <v>0</v>
      </c>
      <c r="H259" s="3">
        <v>0</v>
      </c>
      <c r="I259" s="3">
        <v>0</v>
      </c>
      <c r="J259" s="3">
        <v>0</v>
      </c>
      <c r="K259" s="3">
        <v>0</v>
      </c>
      <c r="L259" s="3">
        <v>0</v>
      </c>
      <c r="M259" s="3">
        <v>1.1377777777777767</v>
      </c>
      <c r="N259" s="3">
        <v>0</v>
      </c>
      <c r="O259" s="3">
        <f>SUM(Table2[[#This Row],[Qualified Social Work Staff Hours]:[Other Social Work Staff Hours]])/Table2[[#This Row],[MDS Census]]</f>
        <v>0.14143646408839766</v>
      </c>
      <c r="P259" s="3">
        <v>0</v>
      </c>
      <c r="Q259" s="3">
        <v>0</v>
      </c>
      <c r="R259" s="3">
        <f>SUM(Table2[[#This Row],[Qualified Activities Professional Hours]:[Other Activities Professional Hours]])/Table2[[#This Row],[MDS Census]]</f>
        <v>0</v>
      </c>
      <c r="S259" s="3">
        <v>0.91022222222222271</v>
      </c>
      <c r="T259" s="3">
        <v>0.2295555555555556</v>
      </c>
      <c r="U259" s="3">
        <v>0</v>
      </c>
      <c r="V259" s="3">
        <f>SUM(Table2[[#This Row],[Occupational Therapist Hours]:[OT Aide Hours]])/Table2[[#This Row],[MDS Census]]</f>
        <v>0.14168508287292825</v>
      </c>
      <c r="W259" s="3">
        <v>0.91022222222222271</v>
      </c>
      <c r="X259" s="3">
        <v>0</v>
      </c>
      <c r="Y259" s="3">
        <v>0</v>
      </c>
      <c r="Z259" s="3">
        <f>SUM(Table2[[#This Row],[Physical Therapist (PT) Hours]:[PT Aide Hours]])/Table2[[#This Row],[MDS Census]]</f>
        <v>0.1131491712707183</v>
      </c>
      <c r="AA259" s="3">
        <v>0</v>
      </c>
      <c r="AB259" s="3">
        <v>0</v>
      </c>
      <c r="AC259" s="3">
        <v>0</v>
      </c>
      <c r="AD259" s="3">
        <v>0</v>
      </c>
      <c r="AE259" s="3">
        <v>0</v>
      </c>
      <c r="AF259" s="3">
        <v>7.7777777777777776E-3</v>
      </c>
      <c r="AG259" s="3">
        <v>0</v>
      </c>
      <c r="AH259" s="1" t="s">
        <v>257</v>
      </c>
      <c r="AI259" s="17">
        <v>4</v>
      </c>
      <c r="AJ259" s="1"/>
    </row>
    <row r="260" spans="1:36" x14ac:dyDescent="0.2">
      <c r="A260" s="1" t="s">
        <v>407</v>
      </c>
      <c r="B260" s="1" t="s">
        <v>668</v>
      </c>
      <c r="C260" s="1" t="s">
        <v>873</v>
      </c>
      <c r="D260" s="1" t="s">
        <v>1046</v>
      </c>
      <c r="E260" s="3">
        <v>75.055555555555557</v>
      </c>
      <c r="F260" s="3">
        <v>5.7777777777777777</v>
      </c>
      <c r="G260" s="3">
        <v>1.96888888888889</v>
      </c>
      <c r="H260" s="3">
        <v>0.3918888888888889</v>
      </c>
      <c r="I260" s="3">
        <v>0.71666666666666667</v>
      </c>
      <c r="J260" s="3">
        <v>0</v>
      </c>
      <c r="K260" s="3">
        <v>0</v>
      </c>
      <c r="L260" s="3">
        <v>5.3893333333333322</v>
      </c>
      <c r="M260" s="3">
        <v>4.4658888888888892</v>
      </c>
      <c r="N260" s="3">
        <v>0</v>
      </c>
      <c r="O260" s="3">
        <f>SUM(Table2[[#This Row],[Qualified Social Work Staff Hours]:[Other Social Work Staff Hours]])/Table2[[#This Row],[MDS Census]]</f>
        <v>5.9501110288675059E-2</v>
      </c>
      <c r="P260" s="3">
        <v>5.0008888888888885</v>
      </c>
      <c r="Q260" s="3">
        <v>0</v>
      </c>
      <c r="R260" s="3">
        <f>SUM(Table2[[#This Row],[Qualified Activities Professional Hours]:[Other Activities Professional Hours]])/Table2[[#This Row],[MDS Census]]</f>
        <v>6.6629163582531445E-2</v>
      </c>
      <c r="S260" s="3">
        <v>4.302888888888889</v>
      </c>
      <c r="T260" s="3">
        <v>3.3540000000000001</v>
      </c>
      <c r="U260" s="3">
        <v>0</v>
      </c>
      <c r="V260" s="3">
        <f>SUM(Table2[[#This Row],[Occupational Therapist Hours]:[OT Aide Hours]])/Table2[[#This Row],[MDS Census]]</f>
        <v>0.10201628423390081</v>
      </c>
      <c r="W260" s="3">
        <v>0.45166666666666672</v>
      </c>
      <c r="X260" s="3">
        <v>4.836777777777777</v>
      </c>
      <c r="Y260" s="3">
        <v>0</v>
      </c>
      <c r="Z260" s="3">
        <f>SUM(Table2[[#This Row],[Physical Therapist (PT) Hours]:[PT Aide Hours]])/Table2[[#This Row],[MDS Census]]</f>
        <v>7.046039970392301E-2</v>
      </c>
      <c r="AA260" s="3">
        <v>0</v>
      </c>
      <c r="AB260" s="3">
        <v>0</v>
      </c>
      <c r="AC260" s="3">
        <v>0</v>
      </c>
      <c r="AD260" s="3">
        <v>0</v>
      </c>
      <c r="AE260" s="3">
        <v>0</v>
      </c>
      <c r="AF260" s="3">
        <v>0.57777777777777783</v>
      </c>
      <c r="AG260" s="3">
        <v>0</v>
      </c>
      <c r="AH260" s="1" t="s">
        <v>258</v>
      </c>
      <c r="AI260" s="17">
        <v>4</v>
      </c>
      <c r="AJ260" s="1"/>
    </row>
    <row r="261" spans="1:36" x14ac:dyDescent="0.2">
      <c r="A261" s="1" t="s">
        <v>407</v>
      </c>
      <c r="B261" s="1" t="s">
        <v>669</v>
      </c>
      <c r="C261" s="1" t="s">
        <v>858</v>
      </c>
      <c r="D261" s="1" t="s">
        <v>1047</v>
      </c>
      <c r="E261" s="3">
        <v>104.3</v>
      </c>
      <c r="F261" s="3">
        <v>5.6</v>
      </c>
      <c r="G261" s="3">
        <v>0.57777777777777772</v>
      </c>
      <c r="H261" s="3">
        <v>0.62222222222222223</v>
      </c>
      <c r="I261" s="3">
        <v>1.4333333333333333</v>
      </c>
      <c r="J261" s="3">
        <v>0</v>
      </c>
      <c r="K261" s="3">
        <v>0</v>
      </c>
      <c r="L261" s="3">
        <v>3.0133333333333319</v>
      </c>
      <c r="M261" s="3">
        <v>6.4173333333333327</v>
      </c>
      <c r="N261" s="3">
        <v>4.3794444444444451</v>
      </c>
      <c r="O261" s="3">
        <f>SUM(Table2[[#This Row],[Qualified Social Work Staff Hours]:[Other Social Work Staff Hours]])/Table2[[#This Row],[MDS Census]]</f>
        <v>0.10351656546287419</v>
      </c>
      <c r="P261" s="3">
        <v>5.5967777777777785</v>
      </c>
      <c r="Q261" s="3">
        <v>5.3098888888888895</v>
      </c>
      <c r="R261" s="3">
        <f>SUM(Table2[[#This Row],[Qualified Activities Professional Hours]:[Other Activities Professional Hours]])/Table2[[#This Row],[MDS Census]]</f>
        <v>0.10457015020773412</v>
      </c>
      <c r="S261" s="3">
        <v>7.9379999999999971</v>
      </c>
      <c r="T261" s="3">
        <v>8.8724444444444437</v>
      </c>
      <c r="U261" s="3">
        <v>0</v>
      </c>
      <c r="V261" s="3">
        <f>SUM(Table2[[#This Row],[Occupational Therapist Hours]:[OT Aide Hours]])/Table2[[#This Row],[MDS Census]]</f>
        <v>0.16117396399275594</v>
      </c>
      <c r="W261" s="3">
        <v>17.146444444444448</v>
      </c>
      <c r="X261" s="3">
        <v>9.5954444444444409</v>
      </c>
      <c r="Y261" s="3">
        <v>0</v>
      </c>
      <c r="Z261" s="3">
        <f>SUM(Table2[[#This Row],[Physical Therapist (PT) Hours]:[PT Aide Hours]])/Table2[[#This Row],[MDS Census]]</f>
        <v>0.25639394907851282</v>
      </c>
      <c r="AA261" s="3">
        <v>0</v>
      </c>
      <c r="AB261" s="3">
        <v>0</v>
      </c>
      <c r="AC261" s="3">
        <v>0</v>
      </c>
      <c r="AD261" s="3">
        <v>0</v>
      </c>
      <c r="AE261" s="3">
        <v>0</v>
      </c>
      <c r="AF261" s="3">
        <v>0</v>
      </c>
      <c r="AG261" s="3">
        <v>0</v>
      </c>
      <c r="AH261" s="1" t="s">
        <v>259</v>
      </c>
      <c r="AI261" s="17">
        <v>4</v>
      </c>
      <c r="AJ261" s="1"/>
    </row>
    <row r="262" spans="1:36" x14ac:dyDescent="0.2">
      <c r="A262" s="1" t="s">
        <v>407</v>
      </c>
      <c r="B262" s="1" t="s">
        <v>670</v>
      </c>
      <c r="C262" s="1" t="s">
        <v>976</v>
      </c>
      <c r="D262" s="1" t="s">
        <v>1045</v>
      </c>
      <c r="E262" s="3">
        <v>52.544444444444444</v>
      </c>
      <c r="F262" s="3">
        <v>34.757444444444438</v>
      </c>
      <c r="G262" s="3">
        <v>0</v>
      </c>
      <c r="H262" s="3">
        <v>0</v>
      </c>
      <c r="I262" s="3">
        <v>0</v>
      </c>
      <c r="J262" s="3">
        <v>0</v>
      </c>
      <c r="K262" s="3">
        <v>0</v>
      </c>
      <c r="L262" s="3">
        <v>5.9896666666666682</v>
      </c>
      <c r="M262" s="3">
        <v>5.0623333333333331</v>
      </c>
      <c r="N262" s="3">
        <v>0</v>
      </c>
      <c r="O262" s="3">
        <f>SUM(Table2[[#This Row],[Qualified Social Work Staff Hours]:[Other Social Work Staff Hours]])/Table2[[#This Row],[MDS Census]]</f>
        <v>9.634383590611123E-2</v>
      </c>
      <c r="P262" s="3">
        <v>0</v>
      </c>
      <c r="Q262" s="3">
        <v>9.9611111111111104</v>
      </c>
      <c r="R262" s="3">
        <f>SUM(Table2[[#This Row],[Qualified Activities Professional Hours]:[Other Activities Professional Hours]])/Table2[[#This Row],[MDS Census]]</f>
        <v>0.18957496299429052</v>
      </c>
      <c r="S262" s="3">
        <v>5.4673333333333343</v>
      </c>
      <c r="T262" s="3">
        <v>4.9222222222222225</v>
      </c>
      <c r="U262" s="3">
        <v>0</v>
      </c>
      <c r="V262" s="3">
        <f>SUM(Table2[[#This Row],[Occupational Therapist Hours]:[OT Aide Hours]])/Table2[[#This Row],[MDS Census]]</f>
        <v>0.19772890674561219</v>
      </c>
      <c r="W262" s="3">
        <v>4.6947777777777766</v>
      </c>
      <c r="X262" s="3">
        <v>4.4061111111111106</v>
      </c>
      <c r="Y262" s="3">
        <v>0</v>
      </c>
      <c r="Z262" s="3">
        <f>SUM(Table2[[#This Row],[Physical Therapist (PT) Hours]:[PT Aide Hours]])/Table2[[#This Row],[MDS Census]]</f>
        <v>0.17320363713258613</v>
      </c>
      <c r="AA262" s="3">
        <v>0</v>
      </c>
      <c r="AB262" s="3">
        <v>0</v>
      </c>
      <c r="AC262" s="3">
        <v>0</v>
      </c>
      <c r="AD262" s="3">
        <v>12.203000000000003</v>
      </c>
      <c r="AE262" s="3">
        <v>0</v>
      </c>
      <c r="AF262" s="3">
        <v>0</v>
      </c>
      <c r="AG262" s="3">
        <v>0</v>
      </c>
      <c r="AH262" s="1" t="s">
        <v>260</v>
      </c>
      <c r="AI262" s="17">
        <v>4</v>
      </c>
      <c r="AJ262" s="1"/>
    </row>
    <row r="263" spans="1:36" x14ac:dyDescent="0.2">
      <c r="A263" s="1" t="s">
        <v>407</v>
      </c>
      <c r="B263" s="1" t="s">
        <v>671</v>
      </c>
      <c r="C263" s="1" t="s">
        <v>824</v>
      </c>
      <c r="D263" s="1" t="s">
        <v>1045</v>
      </c>
      <c r="E263" s="3">
        <v>77.566666666666663</v>
      </c>
      <c r="F263" s="3">
        <v>5.3777777777777782</v>
      </c>
      <c r="G263" s="3">
        <v>1.482777777777778</v>
      </c>
      <c r="H263" s="3">
        <v>0</v>
      </c>
      <c r="I263" s="3">
        <v>3.0122222222222224</v>
      </c>
      <c r="J263" s="3">
        <v>5.6</v>
      </c>
      <c r="K263" s="3">
        <v>1.4333333333333333</v>
      </c>
      <c r="L263" s="3">
        <v>11.807555555555556</v>
      </c>
      <c r="M263" s="3">
        <v>0</v>
      </c>
      <c r="N263" s="3">
        <v>11.155555555555555</v>
      </c>
      <c r="O263" s="3">
        <f>SUM(Table2[[#This Row],[Qualified Social Work Staff Hours]:[Other Social Work Staff Hours]])/Table2[[#This Row],[MDS Census]]</f>
        <v>0.1438189371150265</v>
      </c>
      <c r="P263" s="3">
        <v>5.3533333333333335</v>
      </c>
      <c r="Q263" s="3">
        <v>6.5685555555555561</v>
      </c>
      <c r="R263" s="3">
        <f>SUM(Table2[[#This Row],[Qualified Activities Professional Hours]:[Other Activities Professional Hours]])/Table2[[#This Row],[MDS Census]]</f>
        <v>0.15369861051425301</v>
      </c>
      <c r="S263" s="3">
        <v>5.7318888888888901</v>
      </c>
      <c r="T263" s="3">
        <v>5.8184444444444452</v>
      </c>
      <c r="U263" s="3">
        <v>0</v>
      </c>
      <c r="V263" s="3">
        <f>SUM(Table2[[#This Row],[Occupational Therapist Hours]:[OT Aide Hours]])/Table2[[#This Row],[MDS Census]]</f>
        <v>0.14890846583584016</v>
      </c>
      <c r="W263" s="3">
        <v>5.165111111111111</v>
      </c>
      <c r="X263" s="3">
        <v>7.4012222222222235</v>
      </c>
      <c r="Y263" s="3">
        <v>0</v>
      </c>
      <c r="Z263" s="3">
        <f>SUM(Table2[[#This Row],[Physical Therapist (PT) Hours]:[PT Aide Hours]])/Table2[[#This Row],[MDS Census]]</f>
        <v>0.16200687580575851</v>
      </c>
      <c r="AA263" s="3">
        <v>0</v>
      </c>
      <c r="AB263" s="3">
        <v>0</v>
      </c>
      <c r="AC263" s="3">
        <v>0</v>
      </c>
      <c r="AD263" s="3">
        <v>0</v>
      </c>
      <c r="AE263" s="3">
        <v>0</v>
      </c>
      <c r="AF263" s="3">
        <v>2.2222222222222223E-2</v>
      </c>
      <c r="AG263" s="3">
        <v>0</v>
      </c>
      <c r="AH263" s="1" t="s">
        <v>261</v>
      </c>
      <c r="AI263" s="17">
        <v>4</v>
      </c>
      <c r="AJ263" s="1"/>
    </row>
    <row r="264" spans="1:36" x14ac:dyDescent="0.2">
      <c r="A264" s="1" t="s">
        <v>407</v>
      </c>
      <c r="B264" s="1" t="s">
        <v>672</v>
      </c>
      <c r="C264" s="1" t="s">
        <v>897</v>
      </c>
      <c r="D264" s="1" t="s">
        <v>1053</v>
      </c>
      <c r="E264" s="3">
        <v>55.477777777777774</v>
      </c>
      <c r="F264" s="3">
        <v>5.2444444444444445</v>
      </c>
      <c r="G264" s="3">
        <v>0</v>
      </c>
      <c r="H264" s="3">
        <v>0</v>
      </c>
      <c r="I264" s="3">
        <v>0</v>
      </c>
      <c r="J264" s="3">
        <v>0</v>
      </c>
      <c r="K264" s="3">
        <v>0</v>
      </c>
      <c r="L264" s="3">
        <v>0.96666666666666667</v>
      </c>
      <c r="M264" s="3">
        <v>0</v>
      </c>
      <c r="N264" s="3">
        <v>4.6805555555555554</v>
      </c>
      <c r="O264" s="3">
        <f>SUM(Table2[[#This Row],[Qualified Social Work Staff Hours]:[Other Social Work Staff Hours]])/Table2[[#This Row],[MDS Census]]</f>
        <v>8.436811536150611E-2</v>
      </c>
      <c r="P264" s="3">
        <v>5.8666666666666663</v>
      </c>
      <c r="Q264" s="3">
        <v>5.1083333333333334</v>
      </c>
      <c r="R264" s="3">
        <f>SUM(Table2[[#This Row],[Qualified Activities Professional Hours]:[Other Activities Professional Hours]])/Table2[[#This Row],[MDS Census]]</f>
        <v>0.19782695774083717</v>
      </c>
      <c r="S264" s="3">
        <v>6</v>
      </c>
      <c r="T264" s="3">
        <v>3.8250000000000002</v>
      </c>
      <c r="U264" s="3">
        <v>0</v>
      </c>
      <c r="V264" s="3">
        <f>SUM(Table2[[#This Row],[Occupational Therapist Hours]:[OT Aide Hours]])/Table2[[#This Row],[MDS Census]]</f>
        <v>0.17709793711195673</v>
      </c>
      <c r="W264" s="3">
        <v>4.7138888888888886</v>
      </c>
      <c r="X264" s="3">
        <v>3.7527777777777778</v>
      </c>
      <c r="Y264" s="3">
        <v>0</v>
      </c>
      <c r="Z264" s="3">
        <f>SUM(Table2[[#This Row],[Physical Therapist (PT) Hours]:[PT Aide Hours]])/Table2[[#This Row],[MDS Census]]</f>
        <v>0.15261365912277189</v>
      </c>
      <c r="AA264" s="3">
        <v>0</v>
      </c>
      <c r="AB264" s="3">
        <v>0</v>
      </c>
      <c r="AC264" s="3">
        <v>0</v>
      </c>
      <c r="AD264" s="3">
        <v>0</v>
      </c>
      <c r="AE264" s="3">
        <v>0</v>
      </c>
      <c r="AF264" s="3">
        <v>0</v>
      </c>
      <c r="AG264" s="3">
        <v>0</v>
      </c>
      <c r="AH264" s="1" t="s">
        <v>262</v>
      </c>
      <c r="AI264" s="17">
        <v>4</v>
      </c>
      <c r="AJ264" s="1"/>
    </row>
    <row r="265" spans="1:36" x14ac:dyDescent="0.2">
      <c r="A265" s="1" t="s">
        <v>407</v>
      </c>
      <c r="B265" s="1" t="s">
        <v>673</v>
      </c>
      <c r="C265" s="1" t="s">
        <v>977</v>
      </c>
      <c r="D265" s="1" t="s">
        <v>1048</v>
      </c>
      <c r="E265" s="3">
        <v>79.411111111111111</v>
      </c>
      <c r="F265" s="3">
        <v>5.6</v>
      </c>
      <c r="G265" s="3">
        <v>0.43333333333333335</v>
      </c>
      <c r="H265" s="3">
        <v>0.60555555555555551</v>
      </c>
      <c r="I265" s="3">
        <v>0</v>
      </c>
      <c r="J265" s="3">
        <v>0</v>
      </c>
      <c r="K265" s="3">
        <v>0</v>
      </c>
      <c r="L265" s="3">
        <v>12.486222222222223</v>
      </c>
      <c r="M265" s="3">
        <v>0</v>
      </c>
      <c r="N265" s="3">
        <v>5.4222222222222225</v>
      </c>
      <c r="O265" s="3">
        <f>SUM(Table2[[#This Row],[Qualified Social Work Staff Hours]:[Other Social Work Staff Hours]])/Table2[[#This Row],[MDS Census]]</f>
        <v>6.8280397369525681E-2</v>
      </c>
      <c r="P265" s="3">
        <v>4.8866666666666667</v>
      </c>
      <c r="Q265" s="3">
        <v>9.155555555555555</v>
      </c>
      <c r="R265" s="3">
        <f>SUM(Table2[[#This Row],[Qualified Activities Professional Hours]:[Other Activities Professional Hours]])/Table2[[#This Row],[MDS Census]]</f>
        <v>0.17682943892542324</v>
      </c>
      <c r="S265" s="3">
        <v>5.9903333333333331</v>
      </c>
      <c r="T265" s="3">
        <v>11.136444444444445</v>
      </c>
      <c r="U265" s="3">
        <v>0</v>
      </c>
      <c r="V265" s="3">
        <f>SUM(Table2[[#This Row],[Occupational Therapist Hours]:[OT Aide Hours]])/Table2[[#This Row],[MDS Census]]</f>
        <v>0.21567231006016513</v>
      </c>
      <c r="W265" s="3">
        <v>5.1106666666666651</v>
      </c>
      <c r="X265" s="3">
        <v>12.292777777777779</v>
      </c>
      <c r="Y265" s="3">
        <v>3.6895555555555561</v>
      </c>
      <c r="Z265" s="3">
        <f>SUM(Table2[[#This Row],[Physical Therapist (PT) Hours]:[PT Aide Hours]])/Table2[[#This Row],[MDS Census]]</f>
        <v>0.26561774170980834</v>
      </c>
      <c r="AA265" s="3">
        <v>0</v>
      </c>
      <c r="AB265" s="3">
        <v>0</v>
      </c>
      <c r="AC265" s="3">
        <v>0</v>
      </c>
      <c r="AD265" s="3">
        <v>0</v>
      </c>
      <c r="AE265" s="3">
        <v>0</v>
      </c>
      <c r="AF265" s="3">
        <v>0.43333333333333335</v>
      </c>
      <c r="AG265" s="3">
        <v>0</v>
      </c>
      <c r="AH265" s="1" t="s">
        <v>263</v>
      </c>
      <c r="AI265" s="17">
        <v>4</v>
      </c>
      <c r="AJ265" s="1"/>
    </row>
    <row r="266" spans="1:36" x14ac:dyDescent="0.2">
      <c r="A266" s="1" t="s">
        <v>407</v>
      </c>
      <c r="B266" s="1" t="s">
        <v>674</v>
      </c>
      <c r="C266" s="1" t="s">
        <v>978</v>
      </c>
      <c r="D266" s="1" t="s">
        <v>1034</v>
      </c>
      <c r="E266" s="3">
        <v>38.544444444444444</v>
      </c>
      <c r="F266" s="3">
        <v>5.6</v>
      </c>
      <c r="G266" s="3">
        <v>1.0666666666666667</v>
      </c>
      <c r="H266" s="3">
        <v>0.26666666666666666</v>
      </c>
      <c r="I266" s="3">
        <v>0.26666666666666666</v>
      </c>
      <c r="J266" s="3">
        <v>0</v>
      </c>
      <c r="K266" s="3">
        <v>1.0666666666666667</v>
      </c>
      <c r="L266" s="3">
        <v>0.74444444444444446</v>
      </c>
      <c r="M266" s="3">
        <v>0</v>
      </c>
      <c r="N266" s="3">
        <v>5.2333333333333334</v>
      </c>
      <c r="O266" s="3">
        <f>SUM(Table2[[#This Row],[Qualified Social Work Staff Hours]:[Other Social Work Staff Hours]])/Table2[[#This Row],[MDS Census]]</f>
        <v>0.13577399827039494</v>
      </c>
      <c r="P266" s="3">
        <v>0</v>
      </c>
      <c r="Q266" s="3">
        <v>4.4194444444444443</v>
      </c>
      <c r="R266" s="3">
        <f>SUM(Table2[[#This Row],[Qualified Activities Professional Hours]:[Other Activities Professional Hours]])/Table2[[#This Row],[MDS Census]]</f>
        <v>0.11465840299798212</v>
      </c>
      <c r="S266" s="3">
        <v>1.0083333333333333</v>
      </c>
      <c r="T266" s="3">
        <v>10.297222222222222</v>
      </c>
      <c r="U266" s="3">
        <v>0</v>
      </c>
      <c r="V266" s="3">
        <f>SUM(Table2[[#This Row],[Occupational Therapist Hours]:[OT Aide Hours]])/Table2[[#This Row],[MDS Census]]</f>
        <v>0.29331219371576822</v>
      </c>
      <c r="W266" s="3">
        <v>0.56111111111111112</v>
      </c>
      <c r="X266" s="3">
        <v>4.1944444444444446</v>
      </c>
      <c r="Y266" s="3">
        <v>0</v>
      </c>
      <c r="Z266" s="3">
        <f>SUM(Table2[[#This Row],[Physical Therapist (PT) Hours]:[PT Aide Hours]])/Table2[[#This Row],[MDS Census]]</f>
        <v>0.12337849524358604</v>
      </c>
      <c r="AA266" s="3">
        <v>0</v>
      </c>
      <c r="AB266" s="3">
        <v>0</v>
      </c>
      <c r="AC266" s="3">
        <v>0</v>
      </c>
      <c r="AD266" s="3">
        <v>13.382777777777779</v>
      </c>
      <c r="AE266" s="3">
        <v>0</v>
      </c>
      <c r="AF266" s="3">
        <v>0</v>
      </c>
      <c r="AG266" s="3">
        <v>0</v>
      </c>
      <c r="AH266" s="1" t="s">
        <v>264</v>
      </c>
      <c r="AI266" s="17">
        <v>4</v>
      </c>
      <c r="AJ266" s="1"/>
    </row>
    <row r="267" spans="1:36" x14ac:dyDescent="0.2">
      <c r="A267" s="1" t="s">
        <v>407</v>
      </c>
      <c r="B267" s="1" t="s">
        <v>675</v>
      </c>
      <c r="C267" s="1" t="s">
        <v>945</v>
      </c>
      <c r="D267" s="1" t="s">
        <v>1069</v>
      </c>
      <c r="E267" s="3">
        <v>55.766666666666666</v>
      </c>
      <c r="F267" s="3">
        <v>5.0666666666666664</v>
      </c>
      <c r="G267" s="3">
        <v>0</v>
      </c>
      <c r="H267" s="3">
        <v>0</v>
      </c>
      <c r="I267" s="3">
        <v>0.65555555555555556</v>
      </c>
      <c r="J267" s="3">
        <v>0</v>
      </c>
      <c r="K267" s="3">
        <v>0</v>
      </c>
      <c r="L267" s="3">
        <v>4.1361111111111084</v>
      </c>
      <c r="M267" s="3">
        <v>0</v>
      </c>
      <c r="N267" s="3">
        <v>4.9777777777777779</v>
      </c>
      <c r="O267" s="3">
        <f>SUM(Table2[[#This Row],[Qualified Social Work Staff Hours]:[Other Social Work Staff Hours]])/Table2[[#This Row],[MDS Census]]</f>
        <v>8.926080892608089E-2</v>
      </c>
      <c r="P267" s="3">
        <v>5.1197777777777773</v>
      </c>
      <c r="Q267" s="3">
        <v>0</v>
      </c>
      <c r="R267" s="3">
        <f>SUM(Table2[[#This Row],[Qualified Activities Professional Hours]:[Other Activities Professional Hours]])/Table2[[#This Row],[MDS Census]]</f>
        <v>9.1807132894998991E-2</v>
      </c>
      <c r="S267" s="3">
        <v>4.2391111111111117</v>
      </c>
      <c r="T267" s="3">
        <v>4.1534444444444434</v>
      </c>
      <c r="U267" s="3">
        <v>0</v>
      </c>
      <c r="V267" s="3">
        <f>SUM(Table2[[#This Row],[Occupational Therapist Hours]:[OT Aide Hours]])/Table2[[#This Row],[MDS Census]]</f>
        <v>0.15049412233512652</v>
      </c>
      <c r="W267" s="3">
        <v>2.3937777777777778</v>
      </c>
      <c r="X267" s="3">
        <v>9.004555555555557</v>
      </c>
      <c r="Y267" s="3">
        <v>0</v>
      </c>
      <c r="Z267" s="3">
        <f>SUM(Table2[[#This Row],[Physical Therapist (PT) Hours]:[PT Aide Hours]])/Table2[[#This Row],[MDS Census]]</f>
        <v>0.20439330543933057</v>
      </c>
      <c r="AA267" s="3">
        <v>0</v>
      </c>
      <c r="AB267" s="3">
        <v>0</v>
      </c>
      <c r="AC267" s="3">
        <v>0</v>
      </c>
      <c r="AD267" s="3">
        <v>0</v>
      </c>
      <c r="AE267" s="3">
        <v>0</v>
      </c>
      <c r="AF267" s="3">
        <v>8.3333333333333332E-3</v>
      </c>
      <c r="AG267" s="3">
        <v>0</v>
      </c>
      <c r="AH267" s="1" t="s">
        <v>265</v>
      </c>
      <c r="AI267" s="17">
        <v>4</v>
      </c>
      <c r="AJ267" s="1"/>
    </row>
    <row r="268" spans="1:36" x14ac:dyDescent="0.2">
      <c r="A268" s="1" t="s">
        <v>407</v>
      </c>
      <c r="B268" s="1" t="s">
        <v>676</v>
      </c>
      <c r="C268" s="1" t="s">
        <v>881</v>
      </c>
      <c r="D268" s="1" t="s">
        <v>1061</v>
      </c>
      <c r="E268" s="3">
        <v>31.788888888888888</v>
      </c>
      <c r="F268" s="3">
        <v>5.8</v>
      </c>
      <c r="G268" s="3">
        <v>0</v>
      </c>
      <c r="H268" s="3">
        <v>0</v>
      </c>
      <c r="I268" s="3">
        <v>0</v>
      </c>
      <c r="J268" s="3">
        <v>0</v>
      </c>
      <c r="K268" s="3">
        <v>0</v>
      </c>
      <c r="L268" s="3">
        <v>1.7894444444444446</v>
      </c>
      <c r="M268" s="3">
        <v>5.4781111111111116</v>
      </c>
      <c r="N268" s="3">
        <v>0</v>
      </c>
      <c r="O268" s="3">
        <f>SUM(Table2[[#This Row],[Qualified Social Work Staff Hours]:[Other Social Work Staff Hours]])/Table2[[#This Row],[MDS Census]]</f>
        <v>0.17232785739252013</v>
      </c>
      <c r="P268" s="3">
        <v>3.9525555555555556</v>
      </c>
      <c r="Q268" s="3">
        <v>0</v>
      </c>
      <c r="R268" s="3">
        <f>SUM(Table2[[#This Row],[Qualified Activities Professional Hours]:[Other Activities Professional Hours]])/Table2[[#This Row],[MDS Census]]</f>
        <v>0.12433764418035652</v>
      </c>
      <c r="S268" s="3">
        <v>1.6757777777777778</v>
      </c>
      <c r="T268" s="3">
        <v>7.3463333333333365</v>
      </c>
      <c r="U268" s="3">
        <v>0</v>
      </c>
      <c r="V268" s="3">
        <f>SUM(Table2[[#This Row],[Occupational Therapist Hours]:[OT Aide Hours]])/Table2[[#This Row],[MDS Census]]</f>
        <v>0.28381335197483409</v>
      </c>
      <c r="W268" s="3">
        <v>0.84511111111111126</v>
      </c>
      <c r="X268" s="3">
        <v>8.8170000000000002</v>
      </c>
      <c r="Y268" s="3">
        <v>0.26666666666666666</v>
      </c>
      <c r="Z268" s="3">
        <f>SUM(Table2[[#This Row],[Physical Therapist (PT) Hours]:[PT Aide Hours]])/Table2[[#This Row],[MDS Census]]</f>
        <v>0.31233484795526045</v>
      </c>
      <c r="AA268" s="3">
        <v>0</v>
      </c>
      <c r="AB268" s="3">
        <v>0</v>
      </c>
      <c r="AC268" s="3">
        <v>0</v>
      </c>
      <c r="AD268" s="3">
        <v>0</v>
      </c>
      <c r="AE268" s="3">
        <v>0</v>
      </c>
      <c r="AF268" s="3">
        <v>0</v>
      </c>
      <c r="AG268" s="3">
        <v>0.56666666666666665</v>
      </c>
      <c r="AH268" s="1" t="s">
        <v>266</v>
      </c>
      <c r="AI268" s="17">
        <v>4</v>
      </c>
      <c r="AJ268" s="1"/>
    </row>
    <row r="269" spans="1:36" x14ac:dyDescent="0.2">
      <c r="A269" s="1" t="s">
        <v>407</v>
      </c>
      <c r="B269" s="1" t="s">
        <v>677</v>
      </c>
      <c r="C269" s="1" t="s">
        <v>936</v>
      </c>
      <c r="D269" s="1" t="s">
        <v>1077</v>
      </c>
      <c r="E269" s="3">
        <v>46.7</v>
      </c>
      <c r="F269" s="3">
        <v>5.3788888888888886</v>
      </c>
      <c r="G269" s="3">
        <v>0</v>
      </c>
      <c r="H269" s="3">
        <v>0.97222222222222221</v>
      </c>
      <c r="I269" s="3">
        <v>0</v>
      </c>
      <c r="J269" s="3">
        <v>0</v>
      </c>
      <c r="K269" s="3">
        <v>0</v>
      </c>
      <c r="L269" s="3">
        <v>0.8125555555555557</v>
      </c>
      <c r="M269" s="3">
        <v>0</v>
      </c>
      <c r="N269" s="3">
        <v>5.8622222222222211</v>
      </c>
      <c r="O269" s="3">
        <f>SUM(Table2[[#This Row],[Qualified Social Work Staff Hours]:[Other Social Work Staff Hours]])/Table2[[#This Row],[MDS Census]]</f>
        <v>0.1255293837734951</v>
      </c>
      <c r="P269" s="3">
        <v>6.9788888888888891</v>
      </c>
      <c r="Q269" s="3">
        <v>0</v>
      </c>
      <c r="R269" s="3">
        <f>SUM(Table2[[#This Row],[Qualified Activities Professional Hours]:[Other Activities Professional Hours]])/Table2[[#This Row],[MDS Census]]</f>
        <v>0.14944087556507257</v>
      </c>
      <c r="S269" s="3">
        <v>5.2293333333333329</v>
      </c>
      <c r="T269" s="3">
        <v>6.21</v>
      </c>
      <c r="U269" s="3">
        <v>0</v>
      </c>
      <c r="V269" s="3">
        <f>SUM(Table2[[#This Row],[Occupational Therapist Hours]:[OT Aide Hours]])/Table2[[#This Row],[MDS Census]]</f>
        <v>0.24495360456816559</v>
      </c>
      <c r="W269" s="3">
        <v>2.3682222222222222</v>
      </c>
      <c r="X269" s="3">
        <v>10.220888888888888</v>
      </c>
      <c r="Y269" s="3">
        <v>0</v>
      </c>
      <c r="Z269" s="3">
        <f>SUM(Table2[[#This Row],[Physical Therapist (PT) Hours]:[PT Aide Hours]])/Table2[[#This Row],[MDS Census]]</f>
        <v>0.26957411372828927</v>
      </c>
      <c r="AA269" s="3">
        <v>3.3333333333333333E-2</v>
      </c>
      <c r="AB269" s="3">
        <v>0</v>
      </c>
      <c r="AC269" s="3">
        <v>0</v>
      </c>
      <c r="AD269" s="3">
        <v>0</v>
      </c>
      <c r="AE269" s="3">
        <v>0</v>
      </c>
      <c r="AF269" s="3">
        <v>0</v>
      </c>
      <c r="AG269" s="3">
        <v>0</v>
      </c>
      <c r="AH269" s="1" t="s">
        <v>267</v>
      </c>
      <c r="AI269" s="17">
        <v>4</v>
      </c>
      <c r="AJ269" s="1"/>
    </row>
    <row r="270" spans="1:36" x14ac:dyDescent="0.2">
      <c r="A270" s="1" t="s">
        <v>407</v>
      </c>
      <c r="B270" s="1" t="s">
        <v>678</v>
      </c>
      <c r="C270" s="1" t="s">
        <v>958</v>
      </c>
      <c r="D270" s="1" t="s">
        <v>1010</v>
      </c>
      <c r="E270" s="3">
        <v>73.433333333333337</v>
      </c>
      <c r="F270" s="3">
        <v>6.8833333333333337</v>
      </c>
      <c r="G270" s="3">
        <v>0.7944444444444444</v>
      </c>
      <c r="H270" s="3">
        <v>0.67222222222222228</v>
      </c>
      <c r="I270" s="3">
        <v>1.8166666666666667</v>
      </c>
      <c r="J270" s="3">
        <v>0</v>
      </c>
      <c r="K270" s="3">
        <v>1.3777777777777778</v>
      </c>
      <c r="L270" s="3">
        <v>11.072111111111113</v>
      </c>
      <c r="M270" s="3">
        <v>14.25</v>
      </c>
      <c r="N270" s="3">
        <v>0</v>
      </c>
      <c r="O270" s="3">
        <f>SUM(Table2[[#This Row],[Qualified Social Work Staff Hours]:[Other Social Work Staff Hours]])/Table2[[#This Row],[MDS Census]]</f>
        <v>0.19405356332274171</v>
      </c>
      <c r="P270" s="3">
        <v>0</v>
      </c>
      <c r="Q270" s="3">
        <v>10.061111111111112</v>
      </c>
      <c r="R270" s="3">
        <f>SUM(Table2[[#This Row],[Qualified Activities Professional Hours]:[Other Activities Professional Hours]])/Table2[[#This Row],[MDS Census]]</f>
        <v>0.13701013769102738</v>
      </c>
      <c r="S270" s="3">
        <v>7.4467777777777773</v>
      </c>
      <c r="T270" s="3">
        <v>21.68611111111111</v>
      </c>
      <c r="U270" s="3">
        <v>0</v>
      </c>
      <c r="V270" s="3">
        <f>SUM(Table2[[#This Row],[Occupational Therapist Hours]:[OT Aide Hours]])/Table2[[#This Row],[MDS Census]]</f>
        <v>0.39672567710697526</v>
      </c>
      <c r="W270" s="3">
        <v>5.4431111111111115</v>
      </c>
      <c r="X270" s="3">
        <v>26.718222222222209</v>
      </c>
      <c r="Y270" s="3">
        <v>0</v>
      </c>
      <c r="Z270" s="3">
        <f>SUM(Table2[[#This Row],[Physical Therapist (PT) Hours]:[PT Aide Hours]])/Table2[[#This Row],[MDS Census]]</f>
        <v>0.4379664094416702</v>
      </c>
      <c r="AA270" s="3">
        <v>0</v>
      </c>
      <c r="AB270" s="3">
        <v>0</v>
      </c>
      <c r="AC270" s="3">
        <v>0</v>
      </c>
      <c r="AD270" s="3">
        <v>0</v>
      </c>
      <c r="AE270" s="3">
        <v>0</v>
      </c>
      <c r="AF270" s="3">
        <v>4.677777777777778</v>
      </c>
      <c r="AG270" s="3">
        <v>0</v>
      </c>
      <c r="AH270" s="1" t="s">
        <v>268</v>
      </c>
      <c r="AI270" s="17">
        <v>4</v>
      </c>
      <c r="AJ270" s="1"/>
    </row>
    <row r="271" spans="1:36" x14ac:dyDescent="0.2">
      <c r="A271" s="1" t="s">
        <v>407</v>
      </c>
      <c r="B271" s="1" t="s">
        <v>679</v>
      </c>
      <c r="C271" s="1" t="s">
        <v>975</v>
      </c>
      <c r="D271" s="1" t="s">
        <v>1030</v>
      </c>
      <c r="E271" s="3">
        <v>105.27777777777777</v>
      </c>
      <c r="F271" s="3">
        <v>5.95</v>
      </c>
      <c r="G271" s="3">
        <v>0.24444444444444444</v>
      </c>
      <c r="H271" s="3">
        <v>1.1833333333333333</v>
      </c>
      <c r="I271" s="3">
        <v>1.4694444444444446</v>
      </c>
      <c r="J271" s="3">
        <v>0</v>
      </c>
      <c r="K271" s="3">
        <v>0</v>
      </c>
      <c r="L271" s="3">
        <v>8.814222222222222</v>
      </c>
      <c r="M271" s="3">
        <v>1.8888888888888888</v>
      </c>
      <c r="N271" s="3">
        <v>0</v>
      </c>
      <c r="O271" s="3">
        <f>SUM(Table2[[#This Row],[Qualified Social Work Staff Hours]:[Other Social Work Staff Hours]])/Table2[[#This Row],[MDS Census]]</f>
        <v>1.7941952506596307E-2</v>
      </c>
      <c r="P271" s="3">
        <v>5.0023333333333344</v>
      </c>
      <c r="Q271" s="3">
        <v>5.2422222222222219</v>
      </c>
      <c r="R271" s="3">
        <f>SUM(Table2[[#This Row],[Qualified Activities Professional Hours]:[Other Activities Professional Hours]])/Table2[[#This Row],[MDS Census]]</f>
        <v>9.7309762532981556E-2</v>
      </c>
      <c r="S271" s="3">
        <v>9.4716666666666658</v>
      </c>
      <c r="T271" s="3">
        <v>17.168666666666663</v>
      </c>
      <c r="U271" s="3">
        <v>0</v>
      </c>
      <c r="V271" s="3">
        <f>SUM(Table2[[#This Row],[Occupational Therapist Hours]:[OT Aide Hours]])/Table2[[#This Row],[MDS Census]]</f>
        <v>0.25304802110817942</v>
      </c>
      <c r="W271" s="3">
        <v>7.6248888888888917</v>
      </c>
      <c r="X271" s="3">
        <v>20.683666666666667</v>
      </c>
      <c r="Y271" s="3">
        <v>4.6676666666666664</v>
      </c>
      <c r="Z271" s="3">
        <f>SUM(Table2[[#This Row],[Physical Therapist (PT) Hours]:[PT Aide Hours]])/Table2[[#This Row],[MDS Census]]</f>
        <v>0.31323060686015836</v>
      </c>
      <c r="AA271" s="3">
        <v>0</v>
      </c>
      <c r="AB271" s="3">
        <v>0</v>
      </c>
      <c r="AC271" s="3">
        <v>0</v>
      </c>
      <c r="AD271" s="3">
        <v>0</v>
      </c>
      <c r="AE271" s="3">
        <v>0</v>
      </c>
      <c r="AF271" s="3">
        <v>0</v>
      </c>
      <c r="AG271" s="3">
        <v>0</v>
      </c>
      <c r="AH271" s="1" t="s">
        <v>269</v>
      </c>
      <c r="AI271" s="17">
        <v>4</v>
      </c>
      <c r="AJ271" s="1"/>
    </row>
    <row r="272" spans="1:36" x14ac:dyDescent="0.2">
      <c r="A272" s="1" t="s">
        <v>407</v>
      </c>
      <c r="B272" s="1" t="s">
        <v>680</v>
      </c>
      <c r="C272" s="1" t="s">
        <v>979</v>
      </c>
      <c r="D272" s="1" t="s">
        <v>1047</v>
      </c>
      <c r="E272" s="3">
        <v>87.37777777777778</v>
      </c>
      <c r="F272" s="3">
        <v>7.7333333333333334</v>
      </c>
      <c r="G272" s="3">
        <v>0.76666666666666672</v>
      </c>
      <c r="H272" s="3">
        <v>1.1803333333333335</v>
      </c>
      <c r="I272" s="3">
        <v>1.1416666666666666</v>
      </c>
      <c r="J272" s="3">
        <v>0</v>
      </c>
      <c r="K272" s="3">
        <v>0</v>
      </c>
      <c r="L272" s="3">
        <v>4.3642222222222218</v>
      </c>
      <c r="M272" s="3">
        <v>5.2795555555555547</v>
      </c>
      <c r="N272" s="3">
        <v>3.5011111111111122</v>
      </c>
      <c r="O272" s="3">
        <f>SUM(Table2[[#This Row],[Qualified Social Work Staff Hours]:[Other Social Work Staff Hours]])/Table2[[#This Row],[MDS Census]]</f>
        <v>0.10049084435401831</v>
      </c>
      <c r="P272" s="3">
        <v>0</v>
      </c>
      <c r="Q272" s="3">
        <v>10.610111111111111</v>
      </c>
      <c r="R272" s="3">
        <f>SUM(Table2[[#This Row],[Qualified Activities Professional Hours]:[Other Activities Professional Hours]])/Table2[[#This Row],[MDS Census]]</f>
        <v>0.12142802644964394</v>
      </c>
      <c r="S272" s="3">
        <v>3.9071111111111105</v>
      </c>
      <c r="T272" s="3">
        <v>7.5916666666666694</v>
      </c>
      <c r="U272" s="3">
        <v>0</v>
      </c>
      <c r="V272" s="3">
        <f>SUM(Table2[[#This Row],[Occupational Therapist Hours]:[OT Aide Hours]])/Table2[[#This Row],[MDS Census]]</f>
        <v>0.13159842319430318</v>
      </c>
      <c r="W272" s="3">
        <v>4.8897777777777778</v>
      </c>
      <c r="X272" s="3">
        <v>4.4107777777777777</v>
      </c>
      <c r="Y272" s="3">
        <v>0</v>
      </c>
      <c r="Z272" s="3">
        <f>SUM(Table2[[#This Row],[Physical Therapist (PT) Hours]:[PT Aide Hours]])/Table2[[#This Row],[MDS Census]]</f>
        <v>0.1064407426246185</v>
      </c>
      <c r="AA272" s="3">
        <v>0</v>
      </c>
      <c r="AB272" s="3">
        <v>0</v>
      </c>
      <c r="AC272" s="3">
        <v>0</v>
      </c>
      <c r="AD272" s="3">
        <v>0</v>
      </c>
      <c r="AE272" s="3">
        <v>0</v>
      </c>
      <c r="AF272" s="3">
        <v>5.4993333333333343</v>
      </c>
      <c r="AG272" s="3">
        <v>0</v>
      </c>
      <c r="AH272" s="1" t="s">
        <v>270</v>
      </c>
      <c r="AI272" s="17">
        <v>4</v>
      </c>
      <c r="AJ272" s="1"/>
    </row>
    <row r="273" spans="1:36" x14ac:dyDescent="0.2">
      <c r="A273" s="1" t="s">
        <v>407</v>
      </c>
      <c r="B273" s="1" t="s">
        <v>681</v>
      </c>
      <c r="C273" s="1" t="s">
        <v>833</v>
      </c>
      <c r="D273" s="1" t="s">
        <v>1101</v>
      </c>
      <c r="E273" s="3">
        <v>38.12222222222222</v>
      </c>
      <c r="F273" s="3">
        <v>5.0811111111111105</v>
      </c>
      <c r="G273" s="3">
        <v>0</v>
      </c>
      <c r="H273" s="3">
        <v>0.4</v>
      </c>
      <c r="I273" s="3">
        <v>0</v>
      </c>
      <c r="J273" s="3">
        <v>0</v>
      </c>
      <c r="K273" s="3">
        <v>0</v>
      </c>
      <c r="L273" s="3">
        <v>0.80244444444444429</v>
      </c>
      <c r="M273" s="3">
        <v>0</v>
      </c>
      <c r="N273" s="3">
        <v>3.6322222222222225</v>
      </c>
      <c r="O273" s="3">
        <f>SUM(Table2[[#This Row],[Qualified Social Work Staff Hours]:[Other Social Work Staff Hours]])/Table2[[#This Row],[MDS Census]]</f>
        <v>9.5278344505974943E-2</v>
      </c>
      <c r="P273" s="3">
        <v>4.7255555555555553</v>
      </c>
      <c r="Q273" s="3">
        <v>0</v>
      </c>
      <c r="R273" s="3">
        <f>SUM(Table2[[#This Row],[Qualified Activities Professional Hours]:[Other Activities Professional Hours]])/Table2[[#This Row],[MDS Census]]</f>
        <v>0.123958029728942</v>
      </c>
      <c r="S273" s="3">
        <v>4.6503333333333314</v>
      </c>
      <c r="T273" s="3">
        <v>0.3308888888888889</v>
      </c>
      <c r="U273" s="3">
        <v>0</v>
      </c>
      <c r="V273" s="3">
        <f>SUM(Table2[[#This Row],[Occupational Therapist Hours]:[OT Aide Hours]])/Table2[[#This Row],[MDS Census]]</f>
        <v>0.13066452929175162</v>
      </c>
      <c r="W273" s="3">
        <v>1.7967777777777776</v>
      </c>
      <c r="X273" s="3">
        <v>9.4531111111111148</v>
      </c>
      <c r="Y273" s="3">
        <v>0</v>
      </c>
      <c r="Z273" s="3">
        <f>SUM(Table2[[#This Row],[Physical Therapist (PT) Hours]:[PT Aide Hours]])/Table2[[#This Row],[MDS Census]]</f>
        <v>0.29510055377440986</v>
      </c>
      <c r="AA273" s="3">
        <v>0</v>
      </c>
      <c r="AB273" s="3">
        <v>0</v>
      </c>
      <c r="AC273" s="3">
        <v>0</v>
      </c>
      <c r="AD273" s="3">
        <v>0</v>
      </c>
      <c r="AE273" s="3">
        <v>0</v>
      </c>
      <c r="AF273" s="3">
        <v>0</v>
      </c>
      <c r="AG273" s="3">
        <v>0</v>
      </c>
      <c r="AH273" s="1" t="s">
        <v>271</v>
      </c>
      <c r="AI273" s="17">
        <v>4</v>
      </c>
      <c r="AJ273" s="1"/>
    </row>
    <row r="274" spans="1:36" x14ac:dyDescent="0.2">
      <c r="A274" s="1" t="s">
        <v>407</v>
      </c>
      <c r="B274" s="1" t="s">
        <v>682</v>
      </c>
      <c r="C274" s="1" t="s">
        <v>873</v>
      </c>
      <c r="D274" s="1" t="s">
        <v>1046</v>
      </c>
      <c r="E274" s="3">
        <v>80.455555555555549</v>
      </c>
      <c r="F274" s="3">
        <v>4.13011111111111</v>
      </c>
      <c r="G274" s="3">
        <v>0</v>
      </c>
      <c r="H274" s="3">
        <v>0.50055555555555564</v>
      </c>
      <c r="I274" s="3">
        <v>0.76666666666666672</v>
      </c>
      <c r="J274" s="3">
        <v>0</v>
      </c>
      <c r="K274" s="3">
        <v>0</v>
      </c>
      <c r="L274" s="3">
        <v>2.9258888888888879</v>
      </c>
      <c r="M274" s="3">
        <v>4.004777777777778</v>
      </c>
      <c r="N274" s="3">
        <v>0</v>
      </c>
      <c r="O274" s="3">
        <f>SUM(Table2[[#This Row],[Qualified Social Work Staff Hours]:[Other Social Work Staff Hours]])/Table2[[#This Row],[MDS Census]]</f>
        <v>4.9776273995304522E-2</v>
      </c>
      <c r="P274" s="3">
        <v>4.6514444444444454</v>
      </c>
      <c r="Q274" s="3">
        <v>0</v>
      </c>
      <c r="R274" s="3">
        <f>SUM(Table2[[#This Row],[Qualified Activities Professional Hours]:[Other Activities Professional Hours]])/Table2[[#This Row],[MDS Census]]</f>
        <v>5.7813837867697851E-2</v>
      </c>
      <c r="S274" s="3">
        <v>12.783333333333328</v>
      </c>
      <c r="T274" s="3">
        <v>9.9929999999999986</v>
      </c>
      <c r="U274" s="3">
        <v>0</v>
      </c>
      <c r="V274" s="3">
        <f>SUM(Table2[[#This Row],[Occupational Therapist Hours]:[OT Aide Hours]])/Table2[[#This Row],[MDS Census]]</f>
        <v>0.28309211434884679</v>
      </c>
      <c r="W274" s="3">
        <v>11.878888888888888</v>
      </c>
      <c r="X274" s="3">
        <v>6.6328888888888891</v>
      </c>
      <c r="Y274" s="3">
        <v>0</v>
      </c>
      <c r="Z274" s="3">
        <f>SUM(Table2[[#This Row],[Physical Therapist (PT) Hours]:[PT Aide Hours]])/Table2[[#This Row],[MDS Census]]</f>
        <v>0.2300870045573816</v>
      </c>
      <c r="AA274" s="3">
        <v>0</v>
      </c>
      <c r="AB274" s="3">
        <v>0</v>
      </c>
      <c r="AC274" s="3">
        <v>0</v>
      </c>
      <c r="AD274" s="3">
        <v>0</v>
      </c>
      <c r="AE274" s="3">
        <v>0</v>
      </c>
      <c r="AF274" s="3">
        <v>0</v>
      </c>
      <c r="AG274" s="3">
        <v>0</v>
      </c>
      <c r="AH274" s="1" t="s">
        <v>272</v>
      </c>
      <c r="AI274" s="17">
        <v>4</v>
      </c>
      <c r="AJ274" s="1"/>
    </row>
    <row r="275" spans="1:36" x14ac:dyDescent="0.2">
      <c r="A275" s="1" t="s">
        <v>407</v>
      </c>
      <c r="B275" s="1" t="s">
        <v>683</v>
      </c>
      <c r="C275" s="1" t="s">
        <v>980</v>
      </c>
      <c r="D275" s="1" t="s">
        <v>1103</v>
      </c>
      <c r="E275" s="3">
        <v>43.766666666666666</v>
      </c>
      <c r="F275" s="3">
        <v>5.6888888888888891</v>
      </c>
      <c r="G275" s="3">
        <v>0</v>
      </c>
      <c r="H275" s="3">
        <v>0.26666666666666666</v>
      </c>
      <c r="I275" s="3">
        <v>0</v>
      </c>
      <c r="J275" s="3">
        <v>0</v>
      </c>
      <c r="K275" s="3">
        <v>0</v>
      </c>
      <c r="L275" s="3">
        <v>2.9804444444444438</v>
      </c>
      <c r="M275" s="3">
        <v>5.8672222222222201</v>
      </c>
      <c r="N275" s="3">
        <v>0</v>
      </c>
      <c r="O275" s="3">
        <f>SUM(Table2[[#This Row],[Qualified Social Work Staff Hours]:[Other Social Work Staff Hours]])/Table2[[#This Row],[MDS Census]]</f>
        <v>0.13405686722518401</v>
      </c>
      <c r="P275" s="3">
        <v>5.4705555555555545</v>
      </c>
      <c r="Q275" s="3">
        <v>1.5176666666666667</v>
      </c>
      <c r="R275" s="3">
        <f>SUM(Table2[[#This Row],[Qualified Activities Professional Hours]:[Other Activities Professional Hours]])/Table2[[#This Row],[MDS Census]]</f>
        <v>0.15966996699669966</v>
      </c>
      <c r="S275" s="3">
        <v>3.9414444444444459</v>
      </c>
      <c r="T275" s="3">
        <v>8.4368888888888911</v>
      </c>
      <c r="U275" s="3">
        <v>0</v>
      </c>
      <c r="V275" s="3">
        <f>SUM(Table2[[#This Row],[Occupational Therapist Hours]:[OT Aide Hours]])/Table2[[#This Row],[MDS Census]]</f>
        <v>0.28282559025133291</v>
      </c>
      <c r="W275" s="3">
        <v>1.3491111111111111</v>
      </c>
      <c r="X275" s="3">
        <v>9.0484444444444438</v>
      </c>
      <c r="Y275" s="3">
        <v>0</v>
      </c>
      <c r="Z275" s="3">
        <f>SUM(Table2[[#This Row],[Physical Therapist (PT) Hours]:[PT Aide Hours]])/Table2[[#This Row],[MDS Census]]</f>
        <v>0.23756791063721758</v>
      </c>
      <c r="AA275" s="3">
        <v>0</v>
      </c>
      <c r="AB275" s="3">
        <v>0</v>
      </c>
      <c r="AC275" s="3">
        <v>0</v>
      </c>
      <c r="AD275" s="3">
        <v>0</v>
      </c>
      <c r="AE275" s="3">
        <v>0</v>
      </c>
      <c r="AF275" s="3">
        <v>0</v>
      </c>
      <c r="AG275" s="3">
        <v>0</v>
      </c>
      <c r="AH275" s="1" t="s">
        <v>273</v>
      </c>
      <c r="AI275" s="17">
        <v>4</v>
      </c>
      <c r="AJ275" s="1"/>
    </row>
    <row r="276" spans="1:36" x14ac:dyDescent="0.2">
      <c r="A276" s="1" t="s">
        <v>407</v>
      </c>
      <c r="B276" s="1" t="s">
        <v>684</v>
      </c>
      <c r="C276" s="1" t="s">
        <v>981</v>
      </c>
      <c r="D276" s="1" t="s">
        <v>1104</v>
      </c>
      <c r="E276" s="3">
        <v>25.044444444444444</v>
      </c>
      <c r="F276" s="3">
        <v>5.5266666666666673</v>
      </c>
      <c r="G276" s="3">
        <v>0</v>
      </c>
      <c r="H276" s="3">
        <v>0</v>
      </c>
      <c r="I276" s="3">
        <v>0</v>
      </c>
      <c r="J276" s="3">
        <v>0</v>
      </c>
      <c r="K276" s="3">
        <v>0</v>
      </c>
      <c r="L276" s="3">
        <v>0.26666666666666666</v>
      </c>
      <c r="M276" s="3">
        <v>0</v>
      </c>
      <c r="N276" s="3">
        <v>4.4800000000000004</v>
      </c>
      <c r="O276" s="3">
        <f>SUM(Table2[[#This Row],[Qualified Social Work Staff Hours]:[Other Social Work Staff Hours]])/Table2[[#This Row],[MDS Census]]</f>
        <v>0.17888198757763976</v>
      </c>
      <c r="P276" s="3">
        <v>0</v>
      </c>
      <c r="Q276" s="3">
        <v>0</v>
      </c>
      <c r="R276" s="3">
        <f>SUM(Table2[[#This Row],[Qualified Activities Professional Hours]:[Other Activities Professional Hours]])/Table2[[#This Row],[MDS Census]]</f>
        <v>0</v>
      </c>
      <c r="S276" s="3">
        <v>0.75600000000000012</v>
      </c>
      <c r="T276" s="3">
        <v>1.7108888888888891</v>
      </c>
      <c r="U276" s="3">
        <v>0</v>
      </c>
      <c r="V276" s="3">
        <f>SUM(Table2[[#This Row],[Occupational Therapist Hours]:[OT Aide Hours]])/Table2[[#This Row],[MDS Census]]</f>
        <v>9.8500443655723163E-2</v>
      </c>
      <c r="W276" s="3">
        <v>0.54488888888888887</v>
      </c>
      <c r="X276" s="3">
        <v>3.452999999999999</v>
      </c>
      <c r="Y276" s="3">
        <v>0</v>
      </c>
      <c r="Z276" s="3">
        <f>SUM(Table2[[#This Row],[Physical Therapist (PT) Hours]:[PT Aide Hours]])/Table2[[#This Row],[MDS Census]]</f>
        <v>0.15963176574977814</v>
      </c>
      <c r="AA276" s="3">
        <v>0</v>
      </c>
      <c r="AB276" s="3">
        <v>0</v>
      </c>
      <c r="AC276" s="3">
        <v>0</v>
      </c>
      <c r="AD276" s="3">
        <v>0</v>
      </c>
      <c r="AE276" s="3">
        <v>0</v>
      </c>
      <c r="AF276" s="3">
        <v>0</v>
      </c>
      <c r="AG276" s="3">
        <v>0</v>
      </c>
      <c r="AH276" s="1" t="s">
        <v>274</v>
      </c>
      <c r="AI276" s="17">
        <v>4</v>
      </c>
      <c r="AJ276" s="1"/>
    </row>
    <row r="277" spans="1:36" x14ac:dyDescent="0.2">
      <c r="A277" s="1" t="s">
        <v>407</v>
      </c>
      <c r="B277" s="1" t="s">
        <v>685</v>
      </c>
      <c r="C277" s="1" t="s">
        <v>838</v>
      </c>
      <c r="D277" s="1" t="s">
        <v>1042</v>
      </c>
      <c r="E277" s="3">
        <v>99.644444444444446</v>
      </c>
      <c r="F277" s="3">
        <v>5.1555555555555559</v>
      </c>
      <c r="G277" s="3">
        <v>1.25</v>
      </c>
      <c r="H277" s="3">
        <v>0.93355555555555536</v>
      </c>
      <c r="I277" s="3">
        <v>5.5972222222222223</v>
      </c>
      <c r="J277" s="3">
        <v>0</v>
      </c>
      <c r="K277" s="3">
        <v>0</v>
      </c>
      <c r="L277" s="3">
        <v>7.2867777777777771</v>
      </c>
      <c r="M277" s="3">
        <v>5.6</v>
      </c>
      <c r="N277" s="3">
        <v>6.2638888888888893</v>
      </c>
      <c r="O277" s="3">
        <f>SUM(Table2[[#This Row],[Qualified Social Work Staff Hours]:[Other Social Work Staff Hours]])/Table2[[#This Row],[MDS Census]]</f>
        <v>0.11906222123104371</v>
      </c>
      <c r="P277" s="3">
        <v>0</v>
      </c>
      <c r="Q277" s="3">
        <v>0</v>
      </c>
      <c r="R277" s="3">
        <f>SUM(Table2[[#This Row],[Qualified Activities Professional Hours]:[Other Activities Professional Hours]])/Table2[[#This Row],[MDS Census]]</f>
        <v>0</v>
      </c>
      <c r="S277" s="3">
        <v>17.454777777777778</v>
      </c>
      <c r="T277" s="3">
        <v>23.069777777777777</v>
      </c>
      <c r="U277" s="3">
        <v>0</v>
      </c>
      <c r="V277" s="3">
        <f>SUM(Table2[[#This Row],[Occupational Therapist Hours]:[OT Aide Hours]])/Table2[[#This Row],[MDS Census]]</f>
        <v>0.40669157002676176</v>
      </c>
      <c r="W277" s="3">
        <v>17.754777777777782</v>
      </c>
      <c r="X277" s="3">
        <v>29.300999999999995</v>
      </c>
      <c r="Y277" s="3">
        <v>5.6812222222222246</v>
      </c>
      <c r="Z277" s="3">
        <f>SUM(Table2[[#This Row],[Physical Therapist (PT) Hours]:[PT Aide Hours]])/Table2[[#This Row],[MDS Census]]</f>
        <v>0.52925178412132023</v>
      </c>
      <c r="AA277" s="3">
        <v>0</v>
      </c>
      <c r="AB277" s="3">
        <v>0</v>
      </c>
      <c r="AC277" s="3">
        <v>0</v>
      </c>
      <c r="AD277" s="3">
        <v>0</v>
      </c>
      <c r="AE277" s="3">
        <v>0</v>
      </c>
      <c r="AF277" s="3">
        <v>0</v>
      </c>
      <c r="AG277" s="3">
        <v>0</v>
      </c>
      <c r="AH277" s="1" t="s">
        <v>275</v>
      </c>
      <c r="AI277" s="17">
        <v>4</v>
      </c>
      <c r="AJ277" s="1"/>
    </row>
    <row r="278" spans="1:36" x14ac:dyDescent="0.2">
      <c r="A278" s="1" t="s">
        <v>407</v>
      </c>
      <c r="B278" s="1" t="s">
        <v>686</v>
      </c>
      <c r="C278" s="1" t="s">
        <v>867</v>
      </c>
      <c r="D278" s="1" t="s">
        <v>1054</v>
      </c>
      <c r="E278" s="3">
        <v>67.777777777777771</v>
      </c>
      <c r="F278" s="3">
        <v>5.6</v>
      </c>
      <c r="G278" s="3">
        <v>1.2728888888888907</v>
      </c>
      <c r="H278" s="3">
        <v>0.43877777777777782</v>
      </c>
      <c r="I278" s="3">
        <v>2.1111111111111112</v>
      </c>
      <c r="J278" s="3">
        <v>0</v>
      </c>
      <c r="K278" s="3">
        <v>0</v>
      </c>
      <c r="L278" s="3">
        <v>5.424333333333335</v>
      </c>
      <c r="M278" s="3">
        <v>4.9826666666666641</v>
      </c>
      <c r="N278" s="3">
        <v>0</v>
      </c>
      <c r="O278" s="3">
        <f>SUM(Table2[[#This Row],[Qualified Social Work Staff Hours]:[Other Social Work Staff Hours]])/Table2[[#This Row],[MDS Census]]</f>
        <v>7.3514754098360627E-2</v>
      </c>
      <c r="P278" s="3">
        <v>0</v>
      </c>
      <c r="Q278" s="3">
        <v>5.4743333333333331</v>
      </c>
      <c r="R278" s="3">
        <f>SUM(Table2[[#This Row],[Qualified Activities Professional Hours]:[Other Activities Professional Hours]])/Table2[[#This Row],[MDS Census]]</f>
        <v>8.0768852459016396E-2</v>
      </c>
      <c r="S278" s="3">
        <v>4.4983333333333322</v>
      </c>
      <c r="T278" s="3">
        <v>0.11766666666666667</v>
      </c>
      <c r="U278" s="3">
        <v>0</v>
      </c>
      <c r="V278" s="3">
        <f>SUM(Table2[[#This Row],[Occupational Therapist Hours]:[OT Aide Hours]])/Table2[[#This Row],[MDS Census]]</f>
        <v>6.8104918032786871E-2</v>
      </c>
      <c r="W278" s="3">
        <v>0.86466666666666658</v>
      </c>
      <c r="X278" s="3">
        <v>5.9939999999999989</v>
      </c>
      <c r="Y278" s="3">
        <v>0</v>
      </c>
      <c r="Z278" s="3">
        <f>SUM(Table2[[#This Row],[Physical Therapist (PT) Hours]:[PT Aide Hours]])/Table2[[#This Row],[MDS Census]]</f>
        <v>0.10119344262295081</v>
      </c>
      <c r="AA278" s="3">
        <v>0</v>
      </c>
      <c r="AB278" s="3">
        <v>0.36766666666666664</v>
      </c>
      <c r="AC278" s="3">
        <v>0</v>
      </c>
      <c r="AD278" s="3">
        <v>0</v>
      </c>
      <c r="AE278" s="3">
        <v>0</v>
      </c>
      <c r="AF278" s="3">
        <v>7.6555555555555557E-2</v>
      </c>
      <c r="AG278" s="3">
        <v>0</v>
      </c>
      <c r="AH278" s="1" t="s">
        <v>276</v>
      </c>
      <c r="AI278" s="17">
        <v>4</v>
      </c>
      <c r="AJ278" s="1"/>
    </row>
    <row r="279" spans="1:36" x14ac:dyDescent="0.2">
      <c r="A279" s="1" t="s">
        <v>407</v>
      </c>
      <c r="B279" s="1" t="s">
        <v>687</v>
      </c>
      <c r="C279" s="1" t="s">
        <v>872</v>
      </c>
      <c r="D279" s="1" t="s">
        <v>1060</v>
      </c>
      <c r="E279" s="3">
        <v>66.62222222222222</v>
      </c>
      <c r="F279" s="3">
        <v>9.7777777777777786</v>
      </c>
      <c r="G279" s="3">
        <v>0.15</v>
      </c>
      <c r="H279" s="3">
        <v>0.33333333333333331</v>
      </c>
      <c r="I279" s="3">
        <v>0.73611111111111116</v>
      </c>
      <c r="J279" s="3">
        <v>0</v>
      </c>
      <c r="K279" s="3">
        <v>1.1111111111111112</v>
      </c>
      <c r="L279" s="3">
        <v>5.185888888888889</v>
      </c>
      <c r="M279" s="3">
        <v>7.5555555555555554</v>
      </c>
      <c r="N279" s="3">
        <v>0</v>
      </c>
      <c r="O279" s="3">
        <f>SUM(Table2[[#This Row],[Qualified Social Work Staff Hours]:[Other Social Work Staff Hours]])/Table2[[#This Row],[MDS Census]]</f>
        <v>0.11340893929286192</v>
      </c>
      <c r="P279" s="3">
        <v>5.4174444444444445</v>
      </c>
      <c r="Q279" s="3">
        <v>15.027111111111111</v>
      </c>
      <c r="R279" s="3">
        <f>SUM(Table2[[#This Row],[Qualified Activities Professional Hours]:[Other Activities Professional Hours]])/Table2[[#This Row],[MDS Census]]</f>
        <v>0.30687291527685123</v>
      </c>
      <c r="S279" s="3">
        <v>5.3445555555555559</v>
      </c>
      <c r="T279" s="3">
        <v>6.424333333333335</v>
      </c>
      <c r="U279" s="3">
        <v>0</v>
      </c>
      <c r="V279" s="3">
        <f>SUM(Table2[[#This Row],[Occupational Therapist Hours]:[OT Aide Hours]])/Table2[[#This Row],[MDS Census]]</f>
        <v>0.17665110073382259</v>
      </c>
      <c r="W279" s="3">
        <v>5.9834444444444443</v>
      </c>
      <c r="X279" s="3">
        <v>11.251999999999997</v>
      </c>
      <c r="Y279" s="3">
        <v>2.830111111111111</v>
      </c>
      <c r="Z279" s="3">
        <f>SUM(Table2[[#This Row],[Physical Therapist (PT) Hours]:[PT Aide Hours]])/Table2[[#This Row],[MDS Census]]</f>
        <v>0.30118412274849893</v>
      </c>
      <c r="AA279" s="3">
        <v>0.19166666666666668</v>
      </c>
      <c r="AB279" s="3">
        <v>0</v>
      </c>
      <c r="AC279" s="3">
        <v>0</v>
      </c>
      <c r="AD279" s="3">
        <v>0</v>
      </c>
      <c r="AE279" s="3">
        <v>0</v>
      </c>
      <c r="AF279" s="3">
        <v>0</v>
      </c>
      <c r="AG279" s="3">
        <v>0</v>
      </c>
      <c r="AH279" s="1" t="s">
        <v>277</v>
      </c>
      <c r="AI279" s="17">
        <v>4</v>
      </c>
      <c r="AJ279" s="1"/>
    </row>
    <row r="280" spans="1:36" x14ac:dyDescent="0.2">
      <c r="A280" s="1" t="s">
        <v>407</v>
      </c>
      <c r="B280" s="1" t="s">
        <v>688</v>
      </c>
      <c r="C280" s="1" t="s">
        <v>881</v>
      </c>
      <c r="D280" s="1" t="s">
        <v>1061</v>
      </c>
      <c r="E280" s="3">
        <v>51.711111111111109</v>
      </c>
      <c r="F280" s="3">
        <v>5.6</v>
      </c>
      <c r="G280" s="3">
        <v>0.28000000000000003</v>
      </c>
      <c r="H280" s="3">
        <v>0.40588888888888891</v>
      </c>
      <c r="I280" s="3">
        <v>0.81388888888888888</v>
      </c>
      <c r="J280" s="3">
        <v>0</v>
      </c>
      <c r="K280" s="3">
        <v>0</v>
      </c>
      <c r="L280" s="3">
        <v>10.039999999999999</v>
      </c>
      <c r="M280" s="3">
        <v>2.8444444444444446</v>
      </c>
      <c r="N280" s="3">
        <v>5.5694444444444446</v>
      </c>
      <c r="O280" s="3">
        <f>SUM(Table2[[#This Row],[Qualified Social Work Staff Hours]:[Other Social Work Staff Hours]])/Table2[[#This Row],[MDS Census]]</f>
        <v>0.16270949720670394</v>
      </c>
      <c r="P280" s="3">
        <v>0</v>
      </c>
      <c r="Q280" s="3">
        <v>0</v>
      </c>
      <c r="R280" s="3">
        <f>SUM(Table2[[#This Row],[Qualified Activities Professional Hours]:[Other Activities Professional Hours]])/Table2[[#This Row],[MDS Census]]</f>
        <v>0</v>
      </c>
      <c r="S280" s="3">
        <v>5.4046666666666656</v>
      </c>
      <c r="T280" s="3">
        <v>5.0214444444444446</v>
      </c>
      <c r="U280" s="3">
        <v>0</v>
      </c>
      <c r="V280" s="3">
        <f>SUM(Table2[[#This Row],[Occupational Therapist Hours]:[OT Aide Hours]])/Table2[[#This Row],[MDS Census]]</f>
        <v>0.20162226042114309</v>
      </c>
      <c r="W280" s="3">
        <v>5.1716666666666669</v>
      </c>
      <c r="X280" s="3">
        <v>10.159777777777775</v>
      </c>
      <c r="Y280" s="3">
        <v>0</v>
      </c>
      <c r="Z280" s="3">
        <f>SUM(Table2[[#This Row],[Physical Therapist (PT) Hours]:[PT Aide Hours]])/Table2[[#This Row],[MDS Census]]</f>
        <v>0.29648259561667378</v>
      </c>
      <c r="AA280" s="3">
        <v>0</v>
      </c>
      <c r="AB280" s="3">
        <v>0</v>
      </c>
      <c r="AC280" s="3">
        <v>0</v>
      </c>
      <c r="AD280" s="3">
        <v>0</v>
      </c>
      <c r="AE280" s="3">
        <v>0</v>
      </c>
      <c r="AF280" s="3">
        <v>0</v>
      </c>
      <c r="AG280" s="3">
        <v>0</v>
      </c>
      <c r="AH280" s="1" t="s">
        <v>278</v>
      </c>
      <c r="AI280" s="17">
        <v>4</v>
      </c>
      <c r="AJ280" s="1"/>
    </row>
    <row r="281" spans="1:36" x14ac:dyDescent="0.2">
      <c r="A281" s="1" t="s">
        <v>407</v>
      </c>
      <c r="B281" s="1" t="s">
        <v>689</v>
      </c>
      <c r="C281" s="1" t="s">
        <v>818</v>
      </c>
      <c r="D281" s="1" t="s">
        <v>1093</v>
      </c>
      <c r="E281" s="3">
        <v>50.455555555555556</v>
      </c>
      <c r="F281" s="3">
        <v>1.7777777777777777</v>
      </c>
      <c r="G281" s="3">
        <v>2.7555555555555555</v>
      </c>
      <c r="H281" s="3">
        <v>0.31111111111111112</v>
      </c>
      <c r="I281" s="3">
        <v>0</v>
      </c>
      <c r="J281" s="3">
        <v>0</v>
      </c>
      <c r="K281" s="3">
        <v>0</v>
      </c>
      <c r="L281" s="3">
        <v>0</v>
      </c>
      <c r="M281" s="3">
        <v>2.8888888888888888</v>
      </c>
      <c r="N281" s="3">
        <v>0.97777777777777775</v>
      </c>
      <c r="O281" s="3">
        <f>SUM(Table2[[#This Row],[Qualified Social Work Staff Hours]:[Other Social Work Staff Hours]])/Table2[[#This Row],[MDS Census]]</f>
        <v>7.6635102400352345E-2</v>
      </c>
      <c r="P281" s="3">
        <v>3.411111111111111</v>
      </c>
      <c r="Q281" s="3">
        <v>0</v>
      </c>
      <c r="R281" s="3">
        <f>SUM(Table2[[#This Row],[Qualified Activities Professional Hours]:[Other Activities Professional Hours]])/Table2[[#This Row],[MDS Census]]</f>
        <v>6.7606254129046459E-2</v>
      </c>
      <c r="S281" s="3">
        <v>0</v>
      </c>
      <c r="T281" s="3">
        <v>0</v>
      </c>
      <c r="U281" s="3">
        <v>0</v>
      </c>
      <c r="V281" s="3">
        <f>SUM(Table2[[#This Row],[Occupational Therapist Hours]:[OT Aide Hours]])/Table2[[#This Row],[MDS Census]]</f>
        <v>0</v>
      </c>
      <c r="W281" s="3">
        <v>0</v>
      </c>
      <c r="X281" s="3">
        <v>0</v>
      </c>
      <c r="Y281" s="3">
        <v>0</v>
      </c>
      <c r="Z281" s="3">
        <f>SUM(Table2[[#This Row],[Physical Therapist (PT) Hours]:[PT Aide Hours]])/Table2[[#This Row],[MDS Census]]</f>
        <v>0</v>
      </c>
      <c r="AA281" s="3">
        <v>0</v>
      </c>
      <c r="AB281" s="3">
        <v>0</v>
      </c>
      <c r="AC281" s="3">
        <v>0</v>
      </c>
      <c r="AD281" s="3">
        <v>0</v>
      </c>
      <c r="AE281" s="3">
        <v>0</v>
      </c>
      <c r="AF281" s="3">
        <v>0</v>
      </c>
      <c r="AG281" s="3">
        <v>0</v>
      </c>
      <c r="AH281" s="1" t="s">
        <v>279</v>
      </c>
      <c r="AI281" s="17">
        <v>4</v>
      </c>
      <c r="AJ281" s="1"/>
    </row>
    <row r="282" spans="1:36" x14ac:dyDescent="0.2">
      <c r="A282" s="1" t="s">
        <v>407</v>
      </c>
      <c r="B282" s="1" t="s">
        <v>690</v>
      </c>
      <c r="C282" s="1" t="s">
        <v>408</v>
      </c>
      <c r="D282" s="1" t="s">
        <v>1048</v>
      </c>
      <c r="E282" s="3">
        <v>72.277777777777771</v>
      </c>
      <c r="F282" s="3">
        <v>5</v>
      </c>
      <c r="G282" s="3">
        <v>0.45555555555555555</v>
      </c>
      <c r="H282" s="3">
        <v>0</v>
      </c>
      <c r="I282" s="3">
        <v>1.7994444444444444</v>
      </c>
      <c r="J282" s="3">
        <v>0</v>
      </c>
      <c r="K282" s="3">
        <v>0</v>
      </c>
      <c r="L282" s="3">
        <v>2.6307777777777779</v>
      </c>
      <c r="M282" s="3">
        <v>0</v>
      </c>
      <c r="N282" s="3">
        <v>4.3555555555555552</v>
      </c>
      <c r="O282" s="3">
        <f>SUM(Table2[[#This Row],[Qualified Social Work Staff Hours]:[Other Social Work Staff Hours]])/Table2[[#This Row],[MDS Census]]</f>
        <v>6.026133743274404E-2</v>
      </c>
      <c r="P282" s="3">
        <v>4.9222222222222225</v>
      </c>
      <c r="Q282" s="3">
        <v>5.5083333333333337</v>
      </c>
      <c r="R282" s="3">
        <f>SUM(Table2[[#This Row],[Qualified Activities Professional Hours]:[Other Activities Professional Hours]])/Table2[[#This Row],[MDS Census]]</f>
        <v>0.14431206764027674</v>
      </c>
      <c r="S282" s="3">
        <v>4.2914444444444451</v>
      </c>
      <c r="T282" s="3">
        <v>4.0939999999999994</v>
      </c>
      <c r="U282" s="3">
        <v>0</v>
      </c>
      <c r="V282" s="3">
        <f>SUM(Table2[[#This Row],[Occupational Therapist Hours]:[OT Aide Hours]])/Table2[[#This Row],[MDS Census]]</f>
        <v>0.11601691006917758</v>
      </c>
      <c r="W282" s="3">
        <v>4.9783333333333335</v>
      </c>
      <c r="X282" s="3">
        <v>9.8904444444444444</v>
      </c>
      <c r="Y282" s="3">
        <v>0</v>
      </c>
      <c r="Z282" s="3">
        <f>SUM(Table2[[#This Row],[Physical Therapist (PT) Hours]:[PT Aide Hours]])/Table2[[#This Row],[MDS Census]]</f>
        <v>0.20571714066103</v>
      </c>
      <c r="AA282" s="3">
        <v>0</v>
      </c>
      <c r="AB282" s="3">
        <v>0</v>
      </c>
      <c r="AC282" s="3">
        <v>0</v>
      </c>
      <c r="AD282" s="3">
        <v>29.819444444444443</v>
      </c>
      <c r="AE282" s="3">
        <v>0</v>
      </c>
      <c r="AF282" s="3">
        <v>0</v>
      </c>
      <c r="AG282" s="3">
        <v>0</v>
      </c>
      <c r="AH282" s="1" t="s">
        <v>280</v>
      </c>
      <c r="AI282" s="17">
        <v>4</v>
      </c>
      <c r="AJ282" s="1"/>
    </row>
    <row r="283" spans="1:36" x14ac:dyDescent="0.2">
      <c r="A283" s="1" t="s">
        <v>407</v>
      </c>
      <c r="B283" s="1" t="s">
        <v>691</v>
      </c>
      <c r="C283" s="1" t="s">
        <v>826</v>
      </c>
      <c r="D283" s="1" t="s">
        <v>1035</v>
      </c>
      <c r="E283" s="3">
        <v>78.922222222222217</v>
      </c>
      <c r="F283" s="3">
        <v>5.3555555555555552</v>
      </c>
      <c r="G283" s="3">
        <v>2.8444444444444446</v>
      </c>
      <c r="H283" s="3">
        <v>0</v>
      </c>
      <c r="I283" s="3">
        <v>0</v>
      </c>
      <c r="J283" s="3">
        <v>0</v>
      </c>
      <c r="K283" s="3">
        <v>0</v>
      </c>
      <c r="L283" s="3">
        <v>3.7646666666666664</v>
      </c>
      <c r="M283" s="3">
        <v>5.6333333333333337</v>
      </c>
      <c r="N283" s="3">
        <v>0</v>
      </c>
      <c r="O283" s="3">
        <f>SUM(Table2[[#This Row],[Qualified Social Work Staff Hours]:[Other Social Work Staff Hours]])/Table2[[#This Row],[MDS Census]]</f>
        <v>7.1378290863015642E-2</v>
      </c>
      <c r="P283" s="3">
        <v>5.1102222222222231</v>
      </c>
      <c r="Q283" s="3">
        <v>9.1727777777777781</v>
      </c>
      <c r="R283" s="3">
        <f>SUM(Table2[[#This Row],[Qualified Activities Professional Hours]:[Other Activities Professional Hours]])/Table2[[#This Row],[MDS Census]]</f>
        <v>0.18097564409404479</v>
      </c>
      <c r="S283" s="3">
        <v>4.8265555555555553</v>
      </c>
      <c r="T283" s="3">
        <v>10.363666666666669</v>
      </c>
      <c r="U283" s="3">
        <v>0</v>
      </c>
      <c r="V283" s="3">
        <f>SUM(Table2[[#This Row],[Occupational Therapist Hours]:[OT Aide Hours]])/Table2[[#This Row],[MDS Census]]</f>
        <v>0.19247078699141212</v>
      </c>
      <c r="W283" s="3">
        <v>3.3352222222222223</v>
      </c>
      <c r="X283" s="3">
        <v>5.3855555555555563</v>
      </c>
      <c r="Y283" s="3">
        <v>0</v>
      </c>
      <c r="Z283" s="3">
        <f>SUM(Table2[[#This Row],[Physical Therapist (PT) Hours]:[PT Aide Hours]])/Table2[[#This Row],[MDS Census]]</f>
        <v>0.11049838096578911</v>
      </c>
      <c r="AA283" s="3">
        <v>2.2222222222222223</v>
      </c>
      <c r="AB283" s="3">
        <v>0</v>
      </c>
      <c r="AC283" s="3">
        <v>0</v>
      </c>
      <c r="AD283" s="3">
        <v>0</v>
      </c>
      <c r="AE283" s="3">
        <v>0</v>
      </c>
      <c r="AF283" s="3">
        <v>0</v>
      </c>
      <c r="AG283" s="3">
        <v>0</v>
      </c>
      <c r="AH283" s="1" t="s">
        <v>281</v>
      </c>
      <c r="AI283" s="17">
        <v>4</v>
      </c>
      <c r="AJ283" s="1"/>
    </row>
    <row r="284" spans="1:36" x14ac:dyDescent="0.2">
      <c r="A284" s="1" t="s">
        <v>407</v>
      </c>
      <c r="B284" s="1" t="s">
        <v>692</v>
      </c>
      <c r="C284" s="1" t="s">
        <v>864</v>
      </c>
      <c r="D284" s="1" t="s">
        <v>1046</v>
      </c>
      <c r="E284" s="3">
        <v>53.37777777777778</v>
      </c>
      <c r="F284" s="3">
        <v>5.6</v>
      </c>
      <c r="G284" s="3">
        <v>1.0222222222222221</v>
      </c>
      <c r="H284" s="3">
        <v>0.24444444444444444</v>
      </c>
      <c r="I284" s="3">
        <v>1.1555555555555554</v>
      </c>
      <c r="J284" s="3">
        <v>5.2444444444444445</v>
      </c>
      <c r="K284" s="3">
        <v>0</v>
      </c>
      <c r="L284" s="3">
        <v>5.4959999999999996</v>
      </c>
      <c r="M284" s="3">
        <v>5.6</v>
      </c>
      <c r="N284" s="3">
        <v>0</v>
      </c>
      <c r="O284" s="3">
        <f>SUM(Table2[[#This Row],[Qualified Social Work Staff Hours]:[Other Social Work Staff Hours]])/Table2[[#This Row],[MDS Census]]</f>
        <v>0.10491257285595336</v>
      </c>
      <c r="P284" s="3">
        <v>5.6833333333333336</v>
      </c>
      <c r="Q284" s="3">
        <v>4.8527777777777779</v>
      </c>
      <c r="R284" s="3">
        <f>SUM(Table2[[#This Row],[Qualified Activities Professional Hours]:[Other Activities Professional Hours]])/Table2[[#This Row],[MDS Census]]</f>
        <v>0.19738759367194006</v>
      </c>
      <c r="S284" s="3">
        <v>5.987444444444443</v>
      </c>
      <c r="T284" s="3">
        <v>7.5416666666666643</v>
      </c>
      <c r="U284" s="3">
        <v>0</v>
      </c>
      <c r="V284" s="3">
        <f>SUM(Table2[[#This Row],[Occupational Therapist Hours]:[OT Aide Hours]])/Table2[[#This Row],[MDS Census]]</f>
        <v>0.25345961698584502</v>
      </c>
      <c r="W284" s="3">
        <v>5.621777777777778</v>
      </c>
      <c r="X284" s="3">
        <v>8.0091111111111104</v>
      </c>
      <c r="Y284" s="3">
        <v>1.6287777777777781</v>
      </c>
      <c r="Z284" s="3">
        <f>SUM(Table2[[#This Row],[Physical Therapist (PT) Hours]:[PT Aide Hours]])/Table2[[#This Row],[MDS Census]]</f>
        <v>0.2858805162364696</v>
      </c>
      <c r="AA284" s="3">
        <v>0</v>
      </c>
      <c r="AB284" s="3">
        <v>0</v>
      </c>
      <c r="AC284" s="3">
        <v>0</v>
      </c>
      <c r="AD284" s="3">
        <v>0</v>
      </c>
      <c r="AE284" s="3">
        <v>0</v>
      </c>
      <c r="AF284" s="3">
        <v>0</v>
      </c>
      <c r="AG284" s="3">
        <v>0</v>
      </c>
      <c r="AH284" s="1" t="s">
        <v>282</v>
      </c>
      <c r="AI284" s="17">
        <v>4</v>
      </c>
      <c r="AJ284" s="1"/>
    </row>
    <row r="285" spans="1:36" x14ac:dyDescent="0.2">
      <c r="A285" s="1" t="s">
        <v>407</v>
      </c>
      <c r="B285" s="1" t="s">
        <v>693</v>
      </c>
      <c r="C285" s="1" t="s">
        <v>982</v>
      </c>
      <c r="D285" s="1" t="s">
        <v>1064</v>
      </c>
      <c r="E285" s="3">
        <v>34.088888888888889</v>
      </c>
      <c r="F285" s="3">
        <v>5.4222222222222225</v>
      </c>
      <c r="G285" s="3">
        <v>2.8222222222222224</v>
      </c>
      <c r="H285" s="3">
        <v>0.53333333333333333</v>
      </c>
      <c r="I285" s="3">
        <v>0.62222222222222223</v>
      </c>
      <c r="J285" s="3">
        <v>0</v>
      </c>
      <c r="K285" s="3">
        <v>1.6888888888888889</v>
      </c>
      <c r="L285" s="3">
        <v>3.6336666666666662</v>
      </c>
      <c r="M285" s="3">
        <v>7.9555555555555557</v>
      </c>
      <c r="N285" s="3">
        <v>0</v>
      </c>
      <c r="O285" s="3">
        <f>SUM(Table2[[#This Row],[Qualified Social Work Staff Hours]:[Other Social Work Staff Hours]])/Table2[[#This Row],[MDS Census]]</f>
        <v>0.23337679269882661</v>
      </c>
      <c r="P285" s="3">
        <v>0</v>
      </c>
      <c r="Q285" s="3">
        <v>8.3083333333333336</v>
      </c>
      <c r="R285" s="3">
        <f>SUM(Table2[[#This Row],[Qualified Activities Professional Hours]:[Other Activities Professional Hours]])/Table2[[#This Row],[MDS Census]]</f>
        <v>0.24372555410691005</v>
      </c>
      <c r="S285" s="3">
        <v>7.1384444444444437</v>
      </c>
      <c r="T285" s="3">
        <v>6.0174444444444442</v>
      </c>
      <c r="U285" s="3">
        <v>0</v>
      </c>
      <c r="V285" s="3">
        <f>SUM(Table2[[#This Row],[Occupational Therapist Hours]:[OT Aide Hours]])/Table2[[#This Row],[MDS Census]]</f>
        <v>0.3859289439374185</v>
      </c>
      <c r="W285" s="3">
        <v>6.5394444444444462</v>
      </c>
      <c r="X285" s="3">
        <v>11.932444444444446</v>
      </c>
      <c r="Y285" s="3">
        <v>0</v>
      </c>
      <c r="Z285" s="3">
        <f>SUM(Table2[[#This Row],[Physical Therapist (PT) Hours]:[PT Aide Hours]])/Table2[[#This Row],[MDS Census]]</f>
        <v>0.54187418513689711</v>
      </c>
      <c r="AA285" s="3">
        <v>0</v>
      </c>
      <c r="AB285" s="3">
        <v>0</v>
      </c>
      <c r="AC285" s="3">
        <v>0</v>
      </c>
      <c r="AD285" s="3">
        <v>0</v>
      </c>
      <c r="AE285" s="3">
        <v>0</v>
      </c>
      <c r="AF285" s="3">
        <v>0</v>
      </c>
      <c r="AG285" s="3">
        <v>0</v>
      </c>
      <c r="AH285" s="1" t="s">
        <v>283</v>
      </c>
      <c r="AI285" s="17">
        <v>4</v>
      </c>
      <c r="AJ285" s="1"/>
    </row>
    <row r="286" spans="1:36" x14ac:dyDescent="0.2">
      <c r="A286" s="1" t="s">
        <v>407</v>
      </c>
      <c r="B286" s="1" t="s">
        <v>694</v>
      </c>
      <c r="C286" s="1" t="s">
        <v>983</v>
      </c>
      <c r="D286" s="1" t="s">
        <v>1047</v>
      </c>
      <c r="E286" s="3">
        <v>87.788888888888891</v>
      </c>
      <c r="F286" s="3">
        <v>0</v>
      </c>
      <c r="G286" s="3">
        <v>0.25277777777777777</v>
      </c>
      <c r="H286" s="3">
        <v>0</v>
      </c>
      <c r="I286" s="3">
        <v>10.669222222222221</v>
      </c>
      <c r="J286" s="3">
        <v>0</v>
      </c>
      <c r="K286" s="3">
        <v>0</v>
      </c>
      <c r="L286" s="3">
        <v>3.475777777777779</v>
      </c>
      <c r="M286" s="3">
        <v>6.5435555555555576</v>
      </c>
      <c r="N286" s="3">
        <v>0</v>
      </c>
      <c r="O286" s="3">
        <f>SUM(Table2[[#This Row],[Qualified Social Work Staff Hours]:[Other Social Work Staff Hours]])/Table2[[#This Row],[MDS Census]]</f>
        <v>7.4537400329072287E-2</v>
      </c>
      <c r="P286" s="3">
        <v>5.6615555555555543</v>
      </c>
      <c r="Q286" s="3">
        <v>5.6203333333333338</v>
      </c>
      <c r="R286" s="3">
        <f>SUM(Table2[[#This Row],[Qualified Activities Professional Hours]:[Other Activities Professional Hours]])/Table2[[#This Row],[MDS Census]]</f>
        <v>0.12851158081255537</v>
      </c>
      <c r="S286" s="3">
        <v>4.6697777777777798</v>
      </c>
      <c r="T286" s="3">
        <v>10.626555555555559</v>
      </c>
      <c r="U286" s="3">
        <v>0</v>
      </c>
      <c r="V286" s="3">
        <f>SUM(Table2[[#This Row],[Occupational Therapist Hours]:[OT Aide Hours]])/Table2[[#This Row],[MDS Census]]</f>
        <v>0.17423996962409827</v>
      </c>
      <c r="W286" s="3">
        <v>16.842555555555553</v>
      </c>
      <c r="X286" s="3">
        <v>5.3136666666666654</v>
      </c>
      <c r="Y286" s="3">
        <v>0</v>
      </c>
      <c r="Z286" s="3">
        <f>SUM(Table2[[#This Row],[Physical Therapist (PT) Hours]:[PT Aide Hours]])/Table2[[#This Row],[MDS Census]]</f>
        <v>0.25238071130236672</v>
      </c>
      <c r="AA286" s="3">
        <v>0</v>
      </c>
      <c r="AB286" s="3">
        <v>0</v>
      </c>
      <c r="AC286" s="3">
        <v>0</v>
      </c>
      <c r="AD286" s="3">
        <v>0</v>
      </c>
      <c r="AE286" s="3">
        <v>0</v>
      </c>
      <c r="AF286" s="3">
        <v>0</v>
      </c>
      <c r="AG286" s="3">
        <v>0</v>
      </c>
      <c r="AH286" s="1" t="s">
        <v>284</v>
      </c>
      <c r="AI286" s="17">
        <v>4</v>
      </c>
      <c r="AJ286" s="1"/>
    </row>
    <row r="287" spans="1:36" x14ac:dyDescent="0.2">
      <c r="A287" s="1" t="s">
        <v>407</v>
      </c>
      <c r="B287" s="1" t="s">
        <v>695</v>
      </c>
      <c r="C287" s="1" t="s">
        <v>984</v>
      </c>
      <c r="D287" s="1" t="s">
        <v>1048</v>
      </c>
      <c r="E287" s="3">
        <v>78.733333333333334</v>
      </c>
      <c r="F287" s="3">
        <v>5.6</v>
      </c>
      <c r="G287" s="3">
        <v>0.22222222222222221</v>
      </c>
      <c r="H287" s="3">
        <v>0</v>
      </c>
      <c r="I287" s="3">
        <v>0</v>
      </c>
      <c r="J287" s="3">
        <v>0</v>
      </c>
      <c r="K287" s="3">
        <v>0</v>
      </c>
      <c r="L287" s="3">
        <v>8.9483333333333341</v>
      </c>
      <c r="M287" s="3">
        <v>5.0788888888888897</v>
      </c>
      <c r="N287" s="3">
        <v>0</v>
      </c>
      <c r="O287" s="3">
        <f>SUM(Table2[[#This Row],[Qualified Social Work Staff Hours]:[Other Social Work Staff Hours]])/Table2[[#This Row],[MDS Census]]</f>
        <v>6.4507479537115442E-2</v>
      </c>
      <c r="P287" s="3">
        <v>0</v>
      </c>
      <c r="Q287" s="3">
        <v>4.0715555555555554</v>
      </c>
      <c r="R287" s="3">
        <f>SUM(Table2[[#This Row],[Qualified Activities Professional Hours]:[Other Activities Professional Hours]])/Table2[[#This Row],[MDS Census]]</f>
        <v>5.1713237369460908E-2</v>
      </c>
      <c r="S287" s="3">
        <v>4.7241111111111129</v>
      </c>
      <c r="T287" s="3">
        <v>5.5403333333333356</v>
      </c>
      <c r="U287" s="3">
        <v>0</v>
      </c>
      <c r="V287" s="3">
        <f>SUM(Table2[[#This Row],[Occupational Therapist Hours]:[OT Aide Hours]])/Table2[[#This Row],[MDS Census]]</f>
        <v>0.13036974315551797</v>
      </c>
      <c r="W287" s="3">
        <v>3.1275555555555563</v>
      </c>
      <c r="X287" s="3">
        <v>7.2476666666666647</v>
      </c>
      <c r="Y287" s="3">
        <v>0</v>
      </c>
      <c r="Z287" s="3">
        <f>SUM(Table2[[#This Row],[Physical Therapist (PT) Hours]:[PT Aide Hours]])/Table2[[#This Row],[MDS Census]]</f>
        <v>0.13177674287327121</v>
      </c>
      <c r="AA287" s="3">
        <v>0</v>
      </c>
      <c r="AB287" s="3">
        <v>6.0347777777777765</v>
      </c>
      <c r="AC287" s="3">
        <v>0</v>
      </c>
      <c r="AD287" s="3">
        <v>0</v>
      </c>
      <c r="AE287" s="3">
        <v>0</v>
      </c>
      <c r="AF287" s="3">
        <v>0</v>
      </c>
      <c r="AG287" s="3">
        <v>0</v>
      </c>
      <c r="AH287" s="1" t="s">
        <v>285</v>
      </c>
      <c r="AI287" s="17">
        <v>4</v>
      </c>
      <c r="AJ287" s="1"/>
    </row>
    <row r="288" spans="1:36" x14ac:dyDescent="0.2">
      <c r="A288" s="1" t="s">
        <v>407</v>
      </c>
      <c r="B288" s="1" t="s">
        <v>696</v>
      </c>
      <c r="C288" s="1" t="s">
        <v>861</v>
      </c>
      <c r="D288" s="1" t="s">
        <v>1049</v>
      </c>
      <c r="E288" s="3">
        <v>76.36666666666666</v>
      </c>
      <c r="F288" s="3">
        <v>5.195444444444445</v>
      </c>
      <c r="G288" s="3">
        <v>6.6666666666666666E-2</v>
      </c>
      <c r="H288" s="3">
        <v>0.59444444444444444</v>
      </c>
      <c r="I288" s="3">
        <v>2.3111111111111109</v>
      </c>
      <c r="J288" s="3">
        <v>0</v>
      </c>
      <c r="K288" s="3">
        <v>0</v>
      </c>
      <c r="L288" s="3">
        <v>4.8261111111111106</v>
      </c>
      <c r="M288" s="3">
        <v>5.1832222222222226</v>
      </c>
      <c r="N288" s="3">
        <v>0</v>
      </c>
      <c r="O288" s="3">
        <f>SUM(Table2[[#This Row],[Qualified Social Work Staff Hours]:[Other Social Work Staff Hours]])/Table2[[#This Row],[MDS Census]]</f>
        <v>6.7872835734031731E-2</v>
      </c>
      <c r="P288" s="3">
        <v>5.4079999999999977</v>
      </c>
      <c r="Q288" s="3">
        <v>0</v>
      </c>
      <c r="R288" s="3">
        <f>SUM(Table2[[#This Row],[Qualified Activities Professional Hours]:[Other Activities Professional Hours]])/Table2[[#This Row],[MDS Census]]</f>
        <v>7.0816237450894784E-2</v>
      </c>
      <c r="S288" s="3">
        <v>13.861777777777773</v>
      </c>
      <c r="T288" s="3">
        <v>8.2765555555555572</v>
      </c>
      <c r="U288" s="3">
        <v>0</v>
      </c>
      <c r="V288" s="3">
        <f>SUM(Table2[[#This Row],[Occupational Therapist Hours]:[OT Aide Hours]])/Table2[[#This Row],[MDS Census]]</f>
        <v>0.28989524225229152</v>
      </c>
      <c r="W288" s="3">
        <v>3.7739999999999991</v>
      </c>
      <c r="X288" s="3">
        <v>13.109777777777779</v>
      </c>
      <c r="Y288" s="3">
        <v>0</v>
      </c>
      <c r="Z288" s="3">
        <f>SUM(Table2[[#This Row],[Physical Therapist (PT) Hours]:[PT Aide Hours]])/Table2[[#This Row],[MDS Census]]</f>
        <v>0.22108831660119313</v>
      </c>
      <c r="AA288" s="3">
        <v>0</v>
      </c>
      <c r="AB288" s="3">
        <v>0</v>
      </c>
      <c r="AC288" s="3">
        <v>0</v>
      </c>
      <c r="AD288" s="3">
        <v>0</v>
      </c>
      <c r="AE288" s="3">
        <v>0</v>
      </c>
      <c r="AF288" s="3">
        <v>0</v>
      </c>
      <c r="AG288" s="3">
        <v>0</v>
      </c>
      <c r="AH288" s="1" t="s">
        <v>286</v>
      </c>
      <c r="AI288" s="17">
        <v>4</v>
      </c>
      <c r="AJ288" s="1"/>
    </row>
    <row r="289" spans="1:36" x14ac:dyDescent="0.2">
      <c r="A289" s="1" t="s">
        <v>407</v>
      </c>
      <c r="B289" s="1" t="s">
        <v>697</v>
      </c>
      <c r="C289" s="1" t="s">
        <v>834</v>
      </c>
      <c r="D289" s="1" t="s">
        <v>1059</v>
      </c>
      <c r="E289" s="3">
        <v>144.95555555555555</v>
      </c>
      <c r="F289" s="3">
        <v>5.318888888888889</v>
      </c>
      <c r="G289" s="3">
        <v>1.8144444444444445</v>
      </c>
      <c r="H289" s="3">
        <v>0.67399999999999993</v>
      </c>
      <c r="I289" s="3">
        <v>3.0277777777777786</v>
      </c>
      <c r="J289" s="3">
        <v>0</v>
      </c>
      <c r="K289" s="3">
        <v>0</v>
      </c>
      <c r="L289" s="3">
        <v>1.5878888888888891</v>
      </c>
      <c r="M289" s="3">
        <v>5.0768888888888872</v>
      </c>
      <c r="N289" s="3">
        <v>5.4576666666666682</v>
      </c>
      <c r="O289" s="3">
        <f>SUM(Table2[[#This Row],[Qualified Social Work Staff Hours]:[Other Social Work Staff Hours]])/Table2[[#This Row],[MDS Census]]</f>
        <v>7.2674382952629166E-2</v>
      </c>
      <c r="P289" s="3">
        <v>0.66711111111111099</v>
      </c>
      <c r="Q289" s="3">
        <v>2.6520000000000001</v>
      </c>
      <c r="R289" s="3">
        <f>SUM(Table2[[#This Row],[Qualified Activities Professional Hours]:[Other Activities Professional Hours]])/Table2[[#This Row],[MDS Census]]</f>
        <v>2.2897439828299861E-2</v>
      </c>
      <c r="S289" s="3">
        <v>10.638111111111108</v>
      </c>
      <c r="T289" s="3">
        <v>8.2068888888888907</v>
      </c>
      <c r="U289" s="3">
        <v>0</v>
      </c>
      <c r="V289" s="3">
        <f>SUM(Table2[[#This Row],[Occupational Therapist Hours]:[OT Aide Hours]])/Table2[[#This Row],[MDS Census]]</f>
        <v>0.13000536562931167</v>
      </c>
      <c r="W289" s="3">
        <v>5.8273333333333337</v>
      </c>
      <c r="X289" s="3">
        <v>9.3474444444444469</v>
      </c>
      <c r="Y289" s="3">
        <v>0</v>
      </c>
      <c r="Z289" s="3">
        <f>SUM(Table2[[#This Row],[Physical Therapist (PT) Hours]:[PT Aide Hours]])/Table2[[#This Row],[MDS Census]]</f>
        <v>0.10468572742603099</v>
      </c>
      <c r="AA289" s="3">
        <v>0</v>
      </c>
      <c r="AB289" s="3">
        <v>0</v>
      </c>
      <c r="AC289" s="3">
        <v>0</v>
      </c>
      <c r="AD289" s="3">
        <v>0</v>
      </c>
      <c r="AE289" s="3">
        <v>0</v>
      </c>
      <c r="AF289" s="3">
        <v>0</v>
      </c>
      <c r="AG289" s="3">
        <v>0</v>
      </c>
      <c r="AH289" s="1" t="s">
        <v>287</v>
      </c>
      <c r="AI289" s="17">
        <v>4</v>
      </c>
      <c r="AJ289" s="1"/>
    </row>
    <row r="290" spans="1:36" x14ac:dyDescent="0.2">
      <c r="A290" s="1" t="s">
        <v>407</v>
      </c>
      <c r="B290" s="1" t="s">
        <v>698</v>
      </c>
      <c r="C290" s="1" t="s">
        <v>985</v>
      </c>
      <c r="D290" s="1" t="s">
        <v>1027</v>
      </c>
      <c r="E290" s="3">
        <v>111.14444444444445</v>
      </c>
      <c r="F290" s="3">
        <v>5.6</v>
      </c>
      <c r="G290" s="3">
        <v>1.1111111111111112</v>
      </c>
      <c r="H290" s="3">
        <v>0.6333333333333333</v>
      </c>
      <c r="I290" s="3">
        <v>2.1111111111111112</v>
      </c>
      <c r="J290" s="3">
        <v>0</v>
      </c>
      <c r="K290" s="3">
        <v>0</v>
      </c>
      <c r="L290" s="3">
        <v>3.8016666666666672</v>
      </c>
      <c r="M290" s="3">
        <v>2.8532222222222217</v>
      </c>
      <c r="N290" s="3">
        <v>2.1603333333333334</v>
      </c>
      <c r="O290" s="3">
        <f>SUM(Table2[[#This Row],[Qualified Social Work Staff Hours]:[Other Social Work Staff Hours]])/Table2[[#This Row],[MDS Census]]</f>
        <v>4.5108467459762068E-2</v>
      </c>
      <c r="P290" s="3">
        <v>5.5425555555555563</v>
      </c>
      <c r="Q290" s="3">
        <v>4.3033333333333328</v>
      </c>
      <c r="R290" s="3">
        <f>SUM(Table2[[#This Row],[Qualified Activities Professional Hours]:[Other Activities Professional Hours]])/Table2[[#This Row],[MDS Census]]</f>
        <v>8.8586424072778169E-2</v>
      </c>
      <c r="S290" s="3">
        <v>10.312555555555557</v>
      </c>
      <c r="T290" s="3">
        <v>4.651888888888891</v>
      </c>
      <c r="U290" s="3">
        <v>0</v>
      </c>
      <c r="V290" s="3">
        <f>SUM(Table2[[#This Row],[Occupational Therapist Hours]:[OT Aide Hours]])/Table2[[#This Row],[MDS Census]]</f>
        <v>0.13463960811756476</v>
      </c>
      <c r="W290" s="3">
        <v>5.0504444444444427</v>
      </c>
      <c r="X290" s="3">
        <v>5.2481111111111147</v>
      </c>
      <c r="Y290" s="3">
        <v>0</v>
      </c>
      <c r="Z290" s="3">
        <f>SUM(Table2[[#This Row],[Physical Therapist (PT) Hours]:[PT Aide Hours]])/Table2[[#This Row],[MDS Census]]</f>
        <v>9.265920223932822E-2</v>
      </c>
      <c r="AA290" s="3">
        <v>0.25555555555555554</v>
      </c>
      <c r="AB290" s="3">
        <v>0</v>
      </c>
      <c r="AC290" s="3">
        <v>0.36666666666666664</v>
      </c>
      <c r="AD290" s="3">
        <v>0</v>
      </c>
      <c r="AE290" s="3">
        <v>0</v>
      </c>
      <c r="AF290" s="3">
        <v>0</v>
      </c>
      <c r="AG290" s="3">
        <v>0</v>
      </c>
      <c r="AH290" s="1" t="s">
        <v>288</v>
      </c>
      <c r="AI290" s="17">
        <v>4</v>
      </c>
      <c r="AJ290" s="1"/>
    </row>
    <row r="291" spans="1:36" x14ac:dyDescent="0.2">
      <c r="A291" s="1" t="s">
        <v>407</v>
      </c>
      <c r="B291" s="1" t="s">
        <v>699</v>
      </c>
      <c r="C291" s="1" t="s">
        <v>860</v>
      </c>
      <c r="D291" s="1" t="s">
        <v>1037</v>
      </c>
      <c r="E291" s="3">
        <v>63.18888888888889</v>
      </c>
      <c r="F291" s="3">
        <v>5.6888888888888891</v>
      </c>
      <c r="G291" s="3">
        <v>0</v>
      </c>
      <c r="H291" s="3">
        <v>0</v>
      </c>
      <c r="I291" s="3">
        <v>0</v>
      </c>
      <c r="J291" s="3">
        <v>0</v>
      </c>
      <c r="K291" s="3">
        <v>0</v>
      </c>
      <c r="L291" s="3">
        <v>2.7683333333333326</v>
      </c>
      <c r="M291" s="3">
        <v>5.6194444444444445</v>
      </c>
      <c r="N291" s="3">
        <v>0</v>
      </c>
      <c r="O291" s="3">
        <f>SUM(Table2[[#This Row],[Qualified Social Work Staff Hours]:[Other Social Work Staff Hours]])/Table2[[#This Row],[MDS Census]]</f>
        <v>8.8930895023738354E-2</v>
      </c>
      <c r="P291" s="3">
        <v>5.1472222222222221</v>
      </c>
      <c r="Q291" s="3">
        <v>4.2722222222222221</v>
      </c>
      <c r="R291" s="3">
        <f>SUM(Table2[[#This Row],[Qualified Activities Professional Hours]:[Other Activities Professional Hours]])/Table2[[#This Row],[MDS Census]]</f>
        <v>0.14906804993845613</v>
      </c>
      <c r="S291" s="3">
        <v>4.2862222222222206</v>
      </c>
      <c r="T291" s="3">
        <v>8.4192222222222224</v>
      </c>
      <c r="U291" s="3">
        <v>0</v>
      </c>
      <c r="V291" s="3">
        <f>SUM(Table2[[#This Row],[Occupational Therapist Hours]:[OT Aide Hours]])/Table2[[#This Row],[MDS Census]]</f>
        <v>0.20107086337260413</v>
      </c>
      <c r="W291" s="3">
        <v>9.6833333333333318</v>
      </c>
      <c r="X291" s="3">
        <v>9.1724444444444462</v>
      </c>
      <c r="Y291" s="3">
        <v>0</v>
      </c>
      <c r="Z291" s="3">
        <f>SUM(Table2[[#This Row],[Physical Therapist (PT) Hours]:[PT Aide Hours]])/Table2[[#This Row],[MDS Census]]</f>
        <v>0.29840337612097767</v>
      </c>
      <c r="AA291" s="3">
        <v>0</v>
      </c>
      <c r="AB291" s="3">
        <v>0</v>
      </c>
      <c r="AC291" s="3">
        <v>0</v>
      </c>
      <c r="AD291" s="3">
        <v>0</v>
      </c>
      <c r="AE291" s="3">
        <v>0</v>
      </c>
      <c r="AF291" s="3">
        <v>0</v>
      </c>
      <c r="AG291" s="3">
        <v>0</v>
      </c>
      <c r="AH291" s="1" t="s">
        <v>289</v>
      </c>
      <c r="AI291" s="17">
        <v>4</v>
      </c>
      <c r="AJ291" s="1"/>
    </row>
    <row r="292" spans="1:36" x14ac:dyDescent="0.2">
      <c r="A292" s="1" t="s">
        <v>407</v>
      </c>
      <c r="B292" s="1" t="s">
        <v>700</v>
      </c>
      <c r="C292" s="1" t="s">
        <v>986</v>
      </c>
      <c r="D292" s="1" t="s">
        <v>1057</v>
      </c>
      <c r="E292" s="3">
        <v>23.866666666666667</v>
      </c>
      <c r="F292" s="3">
        <v>0</v>
      </c>
      <c r="G292" s="3">
        <v>0</v>
      </c>
      <c r="H292" s="3">
        <v>0</v>
      </c>
      <c r="I292" s="3">
        <v>0</v>
      </c>
      <c r="J292" s="3">
        <v>0</v>
      </c>
      <c r="K292" s="3">
        <v>0</v>
      </c>
      <c r="L292" s="3">
        <v>0</v>
      </c>
      <c r="M292" s="3">
        <v>0</v>
      </c>
      <c r="N292" s="3">
        <v>0</v>
      </c>
      <c r="O292" s="3">
        <f>SUM(Table2[[#This Row],[Qualified Social Work Staff Hours]:[Other Social Work Staff Hours]])/Table2[[#This Row],[MDS Census]]</f>
        <v>0</v>
      </c>
      <c r="P292" s="3">
        <v>0</v>
      </c>
      <c r="Q292" s="3">
        <v>0</v>
      </c>
      <c r="R292" s="3">
        <f>SUM(Table2[[#This Row],[Qualified Activities Professional Hours]:[Other Activities Professional Hours]])/Table2[[#This Row],[MDS Census]]</f>
        <v>0</v>
      </c>
      <c r="S292" s="3">
        <v>0</v>
      </c>
      <c r="T292" s="3">
        <v>0</v>
      </c>
      <c r="U292" s="3">
        <v>0</v>
      </c>
      <c r="V292" s="3">
        <f>SUM(Table2[[#This Row],[Occupational Therapist Hours]:[OT Aide Hours]])/Table2[[#This Row],[MDS Census]]</f>
        <v>0</v>
      </c>
      <c r="W292" s="3">
        <v>0</v>
      </c>
      <c r="X292" s="3">
        <v>0</v>
      </c>
      <c r="Y292" s="3">
        <v>0</v>
      </c>
      <c r="Z292" s="3">
        <f>SUM(Table2[[#This Row],[Physical Therapist (PT) Hours]:[PT Aide Hours]])/Table2[[#This Row],[MDS Census]]</f>
        <v>0</v>
      </c>
      <c r="AA292" s="3">
        <v>0</v>
      </c>
      <c r="AB292" s="3">
        <v>0</v>
      </c>
      <c r="AC292" s="3">
        <v>0</v>
      </c>
      <c r="AD292" s="3">
        <v>0</v>
      </c>
      <c r="AE292" s="3">
        <v>0</v>
      </c>
      <c r="AF292" s="3">
        <v>0</v>
      </c>
      <c r="AG292" s="3">
        <v>0</v>
      </c>
      <c r="AH292" s="1" t="s">
        <v>290</v>
      </c>
      <c r="AI292" s="17">
        <v>4</v>
      </c>
      <c r="AJ292" s="1"/>
    </row>
    <row r="293" spans="1:36" x14ac:dyDescent="0.2">
      <c r="A293" s="1" t="s">
        <v>407</v>
      </c>
      <c r="B293" s="1" t="s">
        <v>701</v>
      </c>
      <c r="C293" s="1" t="s">
        <v>987</v>
      </c>
      <c r="D293" s="1" t="s">
        <v>1018</v>
      </c>
      <c r="E293" s="3">
        <v>37.93333333333333</v>
      </c>
      <c r="F293" s="3">
        <v>5.6888888888888891</v>
      </c>
      <c r="G293" s="3">
        <v>0.35333333333333294</v>
      </c>
      <c r="H293" s="3">
        <v>0.28266666666666673</v>
      </c>
      <c r="I293" s="3">
        <v>0.44444444444444442</v>
      </c>
      <c r="J293" s="3">
        <v>0</v>
      </c>
      <c r="K293" s="3">
        <v>0</v>
      </c>
      <c r="L293" s="3">
        <v>3.9350000000000027</v>
      </c>
      <c r="M293" s="3">
        <v>4.8244444444444445</v>
      </c>
      <c r="N293" s="3">
        <v>0</v>
      </c>
      <c r="O293" s="3">
        <f>SUM(Table2[[#This Row],[Qualified Social Work Staff Hours]:[Other Social Work Staff Hours]])/Table2[[#This Row],[MDS Census]]</f>
        <v>0.12718219097832456</v>
      </c>
      <c r="P293" s="3">
        <v>6.1648888888888882</v>
      </c>
      <c r="Q293" s="3">
        <v>1.6268888888888888</v>
      </c>
      <c r="R293" s="3">
        <f>SUM(Table2[[#This Row],[Qualified Activities Professional Hours]:[Other Activities Professional Hours]])/Table2[[#This Row],[MDS Census]]</f>
        <v>0.20540714704159344</v>
      </c>
      <c r="S293" s="3">
        <v>4.8086666666666655</v>
      </c>
      <c r="T293" s="3">
        <v>2.735444444444445</v>
      </c>
      <c r="U293" s="3">
        <v>0</v>
      </c>
      <c r="V293" s="3">
        <f>SUM(Table2[[#This Row],[Occupational Therapist Hours]:[OT Aide Hours]])/Table2[[#This Row],[MDS Census]]</f>
        <v>0.19887814879906268</v>
      </c>
      <c r="W293" s="3">
        <v>3.1619999999999999</v>
      </c>
      <c r="X293" s="3">
        <v>6.0046666666666662</v>
      </c>
      <c r="Y293" s="3">
        <v>0</v>
      </c>
      <c r="Z293" s="3">
        <f>SUM(Table2[[#This Row],[Physical Therapist (PT) Hours]:[PT Aide Hours]])/Table2[[#This Row],[MDS Census]]</f>
        <v>0.24165202108963094</v>
      </c>
      <c r="AA293" s="3">
        <v>0</v>
      </c>
      <c r="AB293" s="3">
        <v>0</v>
      </c>
      <c r="AC293" s="3">
        <v>0</v>
      </c>
      <c r="AD293" s="3">
        <v>0</v>
      </c>
      <c r="AE293" s="3">
        <v>0.05</v>
      </c>
      <c r="AF293" s="3">
        <v>0.8225555555555556</v>
      </c>
      <c r="AG293" s="3">
        <v>0</v>
      </c>
      <c r="AH293" s="1" t="s">
        <v>291</v>
      </c>
      <c r="AI293" s="17">
        <v>4</v>
      </c>
      <c r="AJ293" s="1"/>
    </row>
    <row r="294" spans="1:36" x14ac:dyDescent="0.2">
      <c r="A294" s="1" t="s">
        <v>407</v>
      </c>
      <c r="B294" s="1" t="s">
        <v>702</v>
      </c>
      <c r="C294" s="1" t="s">
        <v>837</v>
      </c>
      <c r="D294" s="1" t="s">
        <v>1038</v>
      </c>
      <c r="E294" s="3">
        <v>68.63333333333334</v>
      </c>
      <c r="F294" s="3">
        <v>5.1555555555555559</v>
      </c>
      <c r="G294" s="3">
        <v>0.57777777777777772</v>
      </c>
      <c r="H294" s="3">
        <v>0.43333333333333335</v>
      </c>
      <c r="I294" s="3">
        <v>3.1333333333333333</v>
      </c>
      <c r="J294" s="3">
        <v>0</v>
      </c>
      <c r="K294" s="3">
        <v>0.8</v>
      </c>
      <c r="L294" s="3">
        <v>1.2750000000000004</v>
      </c>
      <c r="M294" s="3">
        <v>0</v>
      </c>
      <c r="N294" s="3">
        <v>5.5297777777777766</v>
      </c>
      <c r="O294" s="3">
        <f>SUM(Table2[[#This Row],[Qualified Social Work Staff Hours]:[Other Social Work Staff Hours]])/Table2[[#This Row],[MDS Census]]</f>
        <v>8.0569855917111841E-2</v>
      </c>
      <c r="P294" s="3">
        <v>5.6704444444444446</v>
      </c>
      <c r="Q294" s="3">
        <v>0</v>
      </c>
      <c r="R294" s="3">
        <f>SUM(Table2[[#This Row],[Qualified Activities Professional Hours]:[Other Activities Professional Hours]])/Table2[[#This Row],[MDS Census]]</f>
        <v>8.2619394528088058E-2</v>
      </c>
      <c r="S294" s="3">
        <v>5.030666666666666</v>
      </c>
      <c r="T294" s="3">
        <v>14.538111111111117</v>
      </c>
      <c r="U294" s="3">
        <v>0</v>
      </c>
      <c r="V294" s="3">
        <f>SUM(Table2[[#This Row],[Occupational Therapist Hours]:[OT Aide Hours]])/Table2[[#This Row],[MDS Census]]</f>
        <v>0.28512060870972966</v>
      </c>
      <c r="W294" s="3">
        <v>0</v>
      </c>
      <c r="X294" s="3">
        <v>0</v>
      </c>
      <c r="Y294" s="3">
        <v>0</v>
      </c>
      <c r="Z294" s="3">
        <f>SUM(Table2[[#This Row],[Physical Therapist (PT) Hours]:[PT Aide Hours]])/Table2[[#This Row],[MDS Census]]</f>
        <v>0</v>
      </c>
      <c r="AA294" s="3">
        <v>0</v>
      </c>
      <c r="AB294" s="3">
        <v>0</v>
      </c>
      <c r="AC294" s="3">
        <v>0</v>
      </c>
      <c r="AD294" s="3">
        <v>0</v>
      </c>
      <c r="AE294" s="3">
        <v>0</v>
      </c>
      <c r="AF294" s="3">
        <v>0</v>
      </c>
      <c r="AG294" s="3">
        <v>0</v>
      </c>
      <c r="AH294" s="1" t="s">
        <v>292</v>
      </c>
      <c r="AI294" s="17">
        <v>4</v>
      </c>
      <c r="AJ294" s="1"/>
    </row>
    <row r="295" spans="1:36" x14ac:dyDescent="0.2">
      <c r="A295" s="1" t="s">
        <v>407</v>
      </c>
      <c r="B295" s="1" t="s">
        <v>703</v>
      </c>
      <c r="C295" s="1" t="s">
        <v>877</v>
      </c>
      <c r="D295" s="1" t="s">
        <v>1051</v>
      </c>
      <c r="E295" s="3">
        <v>80.933333333333337</v>
      </c>
      <c r="F295" s="3">
        <v>5.6888888888888891</v>
      </c>
      <c r="G295" s="3">
        <v>0</v>
      </c>
      <c r="H295" s="3">
        <v>0</v>
      </c>
      <c r="I295" s="3">
        <v>0.48333333333333334</v>
      </c>
      <c r="J295" s="3">
        <v>0</v>
      </c>
      <c r="K295" s="3">
        <v>0</v>
      </c>
      <c r="L295" s="3">
        <v>5.6065555555555555</v>
      </c>
      <c r="M295" s="3">
        <v>6.9777777777777779</v>
      </c>
      <c r="N295" s="3">
        <v>0</v>
      </c>
      <c r="O295" s="3">
        <f>SUM(Table2[[#This Row],[Qualified Social Work Staff Hours]:[Other Social Work Staff Hours]])/Table2[[#This Row],[MDS Census]]</f>
        <v>8.6216364634816037E-2</v>
      </c>
      <c r="P295" s="3">
        <v>5.674555555555556</v>
      </c>
      <c r="Q295" s="3">
        <v>4.7911111111111113</v>
      </c>
      <c r="R295" s="3">
        <f>SUM(Table2[[#This Row],[Qualified Activities Professional Hours]:[Other Activities Professional Hours]])/Table2[[#This Row],[MDS Census]]</f>
        <v>0.12931219110378914</v>
      </c>
      <c r="S295" s="3">
        <v>4.3994444444444456</v>
      </c>
      <c r="T295" s="3">
        <v>5.2731111111111106</v>
      </c>
      <c r="U295" s="3">
        <v>0</v>
      </c>
      <c r="V295" s="3">
        <f>SUM(Table2[[#This Row],[Occupational Therapist Hours]:[OT Aide Hours]])/Table2[[#This Row],[MDS Census]]</f>
        <v>0.11951263042284459</v>
      </c>
      <c r="W295" s="3">
        <v>4.411999999999999</v>
      </c>
      <c r="X295" s="3">
        <v>3.5445555555555566</v>
      </c>
      <c r="Y295" s="3">
        <v>0</v>
      </c>
      <c r="Z295" s="3">
        <f>SUM(Table2[[#This Row],[Physical Therapist (PT) Hours]:[PT Aide Hours]])/Table2[[#This Row],[MDS Census]]</f>
        <v>9.83099945085118E-2</v>
      </c>
      <c r="AA295" s="3">
        <v>0</v>
      </c>
      <c r="AB295" s="3">
        <v>0</v>
      </c>
      <c r="AC295" s="3">
        <v>0</v>
      </c>
      <c r="AD295" s="3">
        <v>0</v>
      </c>
      <c r="AE295" s="3">
        <v>0</v>
      </c>
      <c r="AF295" s="3">
        <v>0</v>
      </c>
      <c r="AG295" s="3">
        <v>0</v>
      </c>
      <c r="AH295" s="1" t="s">
        <v>293</v>
      </c>
      <c r="AI295" s="17">
        <v>4</v>
      </c>
      <c r="AJ295" s="1"/>
    </row>
    <row r="296" spans="1:36" x14ac:dyDescent="0.2">
      <c r="A296" s="1" t="s">
        <v>407</v>
      </c>
      <c r="B296" s="1" t="s">
        <v>704</v>
      </c>
      <c r="C296" s="1" t="s">
        <v>889</v>
      </c>
      <c r="D296" s="1" t="s">
        <v>1048</v>
      </c>
      <c r="E296" s="3">
        <v>29.944444444444443</v>
      </c>
      <c r="F296" s="3">
        <v>5.6888888888888891</v>
      </c>
      <c r="G296" s="3">
        <v>0.14444444444444443</v>
      </c>
      <c r="H296" s="3">
        <v>0.68888888888888888</v>
      </c>
      <c r="I296" s="3">
        <v>0.17777777777777778</v>
      </c>
      <c r="J296" s="3">
        <v>0</v>
      </c>
      <c r="K296" s="3">
        <v>0</v>
      </c>
      <c r="L296" s="3">
        <v>0.70144444444444443</v>
      </c>
      <c r="M296" s="3">
        <v>1.1300000000000001</v>
      </c>
      <c r="N296" s="3">
        <v>0</v>
      </c>
      <c r="O296" s="3">
        <f>SUM(Table2[[#This Row],[Qualified Social Work Staff Hours]:[Other Social Work Staff Hours]])/Table2[[#This Row],[MDS Census]]</f>
        <v>3.7736549165120599E-2</v>
      </c>
      <c r="P296" s="3">
        <v>4.5681111111111132</v>
      </c>
      <c r="Q296" s="3">
        <v>10.557666666666668</v>
      </c>
      <c r="R296" s="3">
        <f>SUM(Table2[[#This Row],[Qualified Activities Professional Hours]:[Other Activities Professional Hours]])/Table2[[#This Row],[MDS Census]]</f>
        <v>0.50512801484230074</v>
      </c>
      <c r="S296" s="3">
        <v>2.0161111111111114</v>
      </c>
      <c r="T296" s="3">
        <v>3.3348888888888881</v>
      </c>
      <c r="U296" s="3">
        <v>0</v>
      </c>
      <c r="V296" s="3">
        <f>SUM(Table2[[#This Row],[Occupational Therapist Hours]:[OT Aide Hours]])/Table2[[#This Row],[MDS Census]]</f>
        <v>0.17869758812615955</v>
      </c>
      <c r="W296" s="3">
        <v>3.850666666666668</v>
      </c>
      <c r="X296" s="3">
        <v>3.2670000000000003</v>
      </c>
      <c r="Y296" s="3">
        <v>0</v>
      </c>
      <c r="Z296" s="3">
        <f>SUM(Table2[[#This Row],[Physical Therapist (PT) Hours]:[PT Aide Hours]])/Table2[[#This Row],[MDS Census]]</f>
        <v>0.23769573283859005</v>
      </c>
      <c r="AA296" s="3">
        <v>0</v>
      </c>
      <c r="AB296" s="3">
        <v>0</v>
      </c>
      <c r="AC296" s="3">
        <v>0</v>
      </c>
      <c r="AD296" s="3">
        <v>0</v>
      </c>
      <c r="AE296" s="3">
        <v>0</v>
      </c>
      <c r="AF296" s="3">
        <v>0</v>
      </c>
      <c r="AG296" s="3">
        <v>0</v>
      </c>
      <c r="AH296" s="1" t="s">
        <v>294</v>
      </c>
      <c r="AI296" s="17">
        <v>4</v>
      </c>
      <c r="AJ296" s="1"/>
    </row>
    <row r="297" spans="1:36" x14ac:dyDescent="0.2">
      <c r="A297" s="1" t="s">
        <v>407</v>
      </c>
      <c r="B297" s="1" t="s">
        <v>705</v>
      </c>
      <c r="C297" s="1" t="s">
        <v>988</v>
      </c>
      <c r="D297" s="1" t="s">
        <v>1015</v>
      </c>
      <c r="E297" s="3">
        <v>62.766666666666666</v>
      </c>
      <c r="F297" s="3">
        <v>5.333333333333333</v>
      </c>
      <c r="G297" s="3">
        <v>0.92000000000000093</v>
      </c>
      <c r="H297" s="3">
        <v>0.36533333333333345</v>
      </c>
      <c r="I297" s="3">
        <v>0.53333333333333333</v>
      </c>
      <c r="J297" s="3">
        <v>0</v>
      </c>
      <c r="K297" s="3">
        <v>0</v>
      </c>
      <c r="L297" s="3">
        <v>3.6911111111111121</v>
      </c>
      <c r="M297" s="3">
        <v>4.1989999999999998</v>
      </c>
      <c r="N297" s="3">
        <v>0</v>
      </c>
      <c r="O297" s="3">
        <f>SUM(Table2[[#This Row],[Qualified Social Work Staff Hours]:[Other Social Work Staff Hours]])/Table2[[#This Row],[MDS Census]]</f>
        <v>6.6898566117896976E-2</v>
      </c>
      <c r="P297" s="3">
        <v>5.5111111111111111</v>
      </c>
      <c r="Q297" s="3">
        <v>5.0371111111111118</v>
      </c>
      <c r="R297" s="3">
        <f>SUM(Table2[[#This Row],[Qualified Activities Professional Hours]:[Other Activities Professional Hours]])/Table2[[#This Row],[MDS Census]]</f>
        <v>0.16805452292441139</v>
      </c>
      <c r="S297" s="3">
        <v>4.6227777777777783</v>
      </c>
      <c r="T297" s="3">
        <v>3.825000000000002</v>
      </c>
      <c r="U297" s="3">
        <v>0</v>
      </c>
      <c r="V297" s="3">
        <f>SUM(Table2[[#This Row],[Occupational Therapist Hours]:[OT Aide Hours]])/Table2[[#This Row],[MDS Census]]</f>
        <v>0.13459019295450528</v>
      </c>
      <c r="W297" s="3">
        <v>3.5974444444444442</v>
      </c>
      <c r="X297" s="3">
        <v>6.0951111111111089</v>
      </c>
      <c r="Y297" s="3">
        <v>0</v>
      </c>
      <c r="Z297" s="3">
        <f>SUM(Table2[[#This Row],[Physical Therapist (PT) Hours]:[PT Aide Hours]])/Table2[[#This Row],[MDS Census]]</f>
        <v>0.15442202159674276</v>
      </c>
      <c r="AA297" s="3">
        <v>0</v>
      </c>
      <c r="AB297" s="3">
        <v>0</v>
      </c>
      <c r="AC297" s="3">
        <v>0</v>
      </c>
      <c r="AD297" s="3">
        <v>0</v>
      </c>
      <c r="AE297" s="3">
        <v>0</v>
      </c>
      <c r="AF297" s="3">
        <v>0.2593333333333333</v>
      </c>
      <c r="AG297" s="3">
        <v>0</v>
      </c>
      <c r="AH297" s="1" t="s">
        <v>295</v>
      </c>
      <c r="AI297" s="17">
        <v>4</v>
      </c>
      <c r="AJ297" s="1"/>
    </row>
    <row r="298" spans="1:36" x14ac:dyDescent="0.2">
      <c r="A298" s="1" t="s">
        <v>407</v>
      </c>
      <c r="B298" s="1" t="s">
        <v>706</v>
      </c>
      <c r="C298" s="1" t="s">
        <v>838</v>
      </c>
      <c r="D298" s="1" t="s">
        <v>1042</v>
      </c>
      <c r="E298" s="3">
        <v>149.57777777777778</v>
      </c>
      <c r="F298" s="3">
        <v>5.5111111111111111</v>
      </c>
      <c r="G298" s="3">
        <v>2.6</v>
      </c>
      <c r="H298" s="3">
        <v>0.58888888888888891</v>
      </c>
      <c r="I298" s="3">
        <v>1.0666666666666667</v>
      </c>
      <c r="J298" s="3">
        <v>0</v>
      </c>
      <c r="K298" s="3">
        <v>0</v>
      </c>
      <c r="L298" s="3">
        <v>7.8189999999999991</v>
      </c>
      <c r="M298" s="3">
        <v>5.6888888888888891</v>
      </c>
      <c r="N298" s="3">
        <v>4.6222222222222218</v>
      </c>
      <c r="O298" s="3">
        <f>SUM(Table2[[#This Row],[Qualified Social Work Staff Hours]:[Other Social Work Staff Hours]])/Table2[[#This Row],[MDS Census]]</f>
        <v>6.8934779378992714E-2</v>
      </c>
      <c r="P298" s="3">
        <v>6.0166666666666666</v>
      </c>
      <c r="Q298" s="3">
        <v>14.483333333333333</v>
      </c>
      <c r="R298" s="3">
        <f>SUM(Table2[[#This Row],[Qualified Activities Professional Hours]:[Other Activities Professional Hours]])/Table2[[#This Row],[MDS Census]]</f>
        <v>0.13705244391620858</v>
      </c>
      <c r="S298" s="3">
        <v>10.157999999999999</v>
      </c>
      <c r="T298" s="3">
        <v>9.4316666666666666</v>
      </c>
      <c r="U298" s="3">
        <v>0</v>
      </c>
      <c r="V298" s="3">
        <f>SUM(Table2[[#This Row],[Occupational Therapist Hours]:[OT Aide Hours]])/Table2[[#This Row],[MDS Census]]</f>
        <v>0.1309664240083197</v>
      </c>
      <c r="W298" s="3">
        <v>10.292333333333334</v>
      </c>
      <c r="X298" s="3">
        <v>16.560333333333332</v>
      </c>
      <c r="Y298" s="3">
        <v>1.5522222222222224</v>
      </c>
      <c r="Z298" s="3">
        <f>SUM(Table2[[#This Row],[Physical Therapist (PT) Hours]:[PT Aide Hours]])/Table2[[#This Row],[MDS Census]]</f>
        <v>0.18990046055563808</v>
      </c>
      <c r="AA298" s="3">
        <v>0</v>
      </c>
      <c r="AB298" s="3">
        <v>0</v>
      </c>
      <c r="AC298" s="3">
        <v>0</v>
      </c>
      <c r="AD298" s="3">
        <v>0</v>
      </c>
      <c r="AE298" s="3">
        <v>0</v>
      </c>
      <c r="AF298" s="3">
        <v>0</v>
      </c>
      <c r="AG298" s="3">
        <v>0</v>
      </c>
      <c r="AH298" s="1" t="s">
        <v>296</v>
      </c>
      <c r="AI298" s="17">
        <v>4</v>
      </c>
      <c r="AJ298" s="1"/>
    </row>
    <row r="299" spans="1:36" x14ac:dyDescent="0.2">
      <c r="A299" s="1" t="s">
        <v>407</v>
      </c>
      <c r="B299" s="1" t="s">
        <v>707</v>
      </c>
      <c r="C299" s="1" t="s">
        <v>989</v>
      </c>
      <c r="D299" s="1" t="s">
        <v>1047</v>
      </c>
      <c r="E299" s="3">
        <v>52.177777777777777</v>
      </c>
      <c r="F299" s="3">
        <v>5.6</v>
      </c>
      <c r="G299" s="3">
        <v>14.259999999999998</v>
      </c>
      <c r="H299" s="3">
        <v>0.28977777777777786</v>
      </c>
      <c r="I299" s="3">
        <v>0.55555555555555558</v>
      </c>
      <c r="J299" s="3">
        <v>0</v>
      </c>
      <c r="K299" s="3">
        <v>0</v>
      </c>
      <c r="L299" s="3">
        <v>5.4101111111111093</v>
      </c>
      <c r="M299" s="3">
        <v>5.554444444444445</v>
      </c>
      <c r="N299" s="3">
        <v>0</v>
      </c>
      <c r="O299" s="3">
        <f>SUM(Table2[[#This Row],[Qualified Social Work Staff Hours]:[Other Social Work Staff Hours]])/Table2[[#This Row],[MDS Census]]</f>
        <v>0.10645229982964226</v>
      </c>
      <c r="P299" s="3">
        <v>0.31344444444444447</v>
      </c>
      <c r="Q299" s="3">
        <v>5.3857777777777756</v>
      </c>
      <c r="R299" s="3">
        <f>SUM(Table2[[#This Row],[Qualified Activities Professional Hours]:[Other Activities Professional Hours]])/Table2[[#This Row],[MDS Census]]</f>
        <v>0.10922700170357746</v>
      </c>
      <c r="S299" s="3">
        <v>4.8053333333333335</v>
      </c>
      <c r="T299" s="3">
        <v>5.7468888888888889</v>
      </c>
      <c r="U299" s="3">
        <v>0</v>
      </c>
      <c r="V299" s="3">
        <f>SUM(Table2[[#This Row],[Occupational Therapist Hours]:[OT Aide Hours]])/Table2[[#This Row],[MDS Census]]</f>
        <v>0.20223594548551962</v>
      </c>
      <c r="W299" s="3">
        <v>4.7554444444444437</v>
      </c>
      <c r="X299" s="3">
        <v>8.8524444444444441</v>
      </c>
      <c r="Y299" s="3">
        <v>0</v>
      </c>
      <c r="Z299" s="3">
        <f>SUM(Table2[[#This Row],[Physical Therapist (PT) Hours]:[PT Aide Hours]])/Table2[[#This Row],[MDS Census]]</f>
        <v>0.26079855195911411</v>
      </c>
      <c r="AA299" s="3">
        <v>0</v>
      </c>
      <c r="AB299" s="3">
        <v>0</v>
      </c>
      <c r="AC299" s="3">
        <v>0</v>
      </c>
      <c r="AD299" s="3">
        <v>0</v>
      </c>
      <c r="AE299" s="3">
        <v>0</v>
      </c>
      <c r="AF299" s="3">
        <v>0.13766666666666666</v>
      </c>
      <c r="AG299" s="3">
        <v>0</v>
      </c>
      <c r="AH299" s="1" t="s">
        <v>297</v>
      </c>
      <c r="AI299" s="17">
        <v>4</v>
      </c>
      <c r="AJ299" s="1"/>
    </row>
    <row r="300" spans="1:36" x14ac:dyDescent="0.2">
      <c r="A300" s="1" t="s">
        <v>407</v>
      </c>
      <c r="B300" s="1" t="s">
        <v>708</v>
      </c>
      <c r="C300" s="1" t="s">
        <v>990</v>
      </c>
      <c r="D300" s="1" t="s">
        <v>1014</v>
      </c>
      <c r="E300" s="3">
        <v>50.577777777777776</v>
      </c>
      <c r="F300" s="3">
        <v>5.2444444444444445</v>
      </c>
      <c r="G300" s="3">
        <v>0.76388888888888884</v>
      </c>
      <c r="H300" s="3">
        <v>0</v>
      </c>
      <c r="I300" s="3">
        <v>0</v>
      </c>
      <c r="J300" s="3">
        <v>0</v>
      </c>
      <c r="K300" s="3">
        <v>0</v>
      </c>
      <c r="L300" s="3">
        <v>3.4159999999999999</v>
      </c>
      <c r="M300" s="3">
        <v>5.0666666666666664</v>
      </c>
      <c r="N300" s="3">
        <v>0</v>
      </c>
      <c r="O300" s="3">
        <f>SUM(Table2[[#This Row],[Qualified Social Work Staff Hours]:[Other Social Work Staff Hours]])/Table2[[#This Row],[MDS Census]]</f>
        <v>0.10017574692442882</v>
      </c>
      <c r="P300" s="3">
        <v>5.427777777777778</v>
      </c>
      <c r="Q300" s="3">
        <v>9.8608888888888888</v>
      </c>
      <c r="R300" s="3">
        <f>SUM(Table2[[#This Row],[Qualified Activities Professional Hours]:[Other Activities Professional Hours]])/Table2[[#This Row],[MDS Census]]</f>
        <v>0.30228031634446401</v>
      </c>
      <c r="S300" s="3">
        <v>1.7607777777777776</v>
      </c>
      <c r="T300" s="3">
        <v>0</v>
      </c>
      <c r="U300" s="3">
        <v>0</v>
      </c>
      <c r="V300" s="3">
        <f>SUM(Table2[[#This Row],[Occupational Therapist Hours]:[OT Aide Hours]])/Table2[[#This Row],[MDS Census]]</f>
        <v>3.4813268892794375E-2</v>
      </c>
      <c r="W300" s="3">
        <v>4.251444444444445</v>
      </c>
      <c r="X300" s="3">
        <v>0.11388888888888889</v>
      </c>
      <c r="Y300" s="3">
        <v>0</v>
      </c>
      <c r="Z300" s="3">
        <f>SUM(Table2[[#This Row],[Physical Therapist (PT) Hours]:[PT Aide Hours]])/Table2[[#This Row],[MDS Census]]</f>
        <v>8.6309314586994743E-2</v>
      </c>
      <c r="AA300" s="3">
        <v>0</v>
      </c>
      <c r="AB300" s="3">
        <v>0</v>
      </c>
      <c r="AC300" s="3">
        <v>0</v>
      </c>
      <c r="AD300" s="3">
        <v>0</v>
      </c>
      <c r="AE300" s="3">
        <v>0</v>
      </c>
      <c r="AF300" s="3">
        <v>0</v>
      </c>
      <c r="AG300" s="3">
        <v>0</v>
      </c>
      <c r="AH300" s="1" t="s">
        <v>298</v>
      </c>
      <c r="AI300" s="17">
        <v>4</v>
      </c>
      <c r="AJ300" s="1"/>
    </row>
    <row r="301" spans="1:36" x14ac:dyDescent="0.2">
      <c r="A301" s="1" t="s">
        <v>407</v>
      </c>
      <c r="B301" s="1" t="s">
        <v>709</v>
      </c>
      <c r="C301" s="1" t="s">
        <v>889</v>
      </c>
      <c r="D301" s="1" t="s">
        <v>1048</v>
      </c>
      <c r="E301" s="3">
        <v>49.3</v>
      </c>
      <c r="F301" s="3">
        <v>5.1555555555555559</v>
      </c>
      <c r="G301" s="3">
        <v>0.32222222222222224</v>
      </c>
      <c r="H301" s="3">
        <v>8.8888888888888892E-2</v>
      </c>
      <c r="I301" s="3">
        <v>0.28333333333333333</v>
      </c>
      <c r="J301" s="3">
        <v>0</v>
      </c>
      <c r="K301" s="3">
        <v>0</v>
      </c>
      <c r="L301" s="3">
        <v>1.1874444444444445</v>
      </c>
      <c r="M301" s="3">
        <v>6.8664444444444461</v>
      </c>
      <c r="N301" s="3">
        <v>0</v>
      </c>
      <c r="O301" s="3">
        <f>SUM(Table2[[#This Row],[Qualified Social Work Staff Hours]:[Other Social Work Staff Hours]])/Table2[[#This Row],[MDS Census]]</f>
        <v>0.13927879197656079</v>
      </c>
      <c r="P301" s="3">
        <v>4.9746666666666659</v>
      </c>
      <c r="Q301" s="3">
        <v>5.1413333333333346</v>
      </c>
      <c r="R301" s="3">
        <f>SUM(Table2[[#This Row],[Qualified Activities Professional Hours]:[Other Activities Professional Hours]])/Table2[[#This Row],[MDS Census]]</f>
        <v>0.20519269776876267</v>
      </c>
      <c r="S301" s="3">
        <v>4.8453333333333326</v>
      </c>
      <c r="T301" s="3">
        <v>4.7893333333333317</v>
      </c>
      <c r="U301" s="3">
        <v>0</v>
      </c>
      <c r="V301" s="3">
        <f>SUM(Table2[[#This Row],[Occupational Therapist Hours]:[OT Aide Hours]])/Table2[[#This Row],[MDS Census]]</f>
        <v>0.19542934415145366</v>
      </c>
      <c r="W301" s="3">
        <v>16.511888888888883</v>
      </c>
      <c r="X301" s="3">
        <v>6.5405555555555575</v>
      </c>
      <c r="Y301" s="3">
        <v>0</v>
      </c>
      <c r="Z301" s="3">
        <f>SUM(Table2[[#This Row],[Physical Therapist (PT) Hours]:[PT Aide Hours]])/Table2[[#This Row],[MDS Census]]</f>
        <v>0.46759522199684467</v>
      </c>
      <c r="AA301" s="3">
        <v>0</v>
      </c>
      <c r="AB301" s="3">
        <v>0</v>
      </c>
      <c r="AC301" s="3">
        <v>0</v>
      </c>
      <c r="AD301" s="3">
        <v>0</v>
      </c>
      <c r="AE301" s="3">
        <v>0</v>
      </c>
      <c r="AF301" s="3">
        <v>0</v>
      </c>
      <c r="AG301" s="3">
        <v>0</v>
      </c>
      <c r="AH301" s="1" t="s">
        <v>299</v>
      </c>
      <c r="AI301" s="17">
        <v>4</v>
      </c>
      <c r="AJ301" s="1"/>
    </row>
    <row r="302" spans="1:36" x14ac:dyDescent="0.2">
      <c r="A302" s="1" t="s">
        <v>407</v>
      </c>
      <c r="B302" s="1" t="s">
        <v>710</v>
      </c>
      <c r="C302" s="1" t="s">
        <v>884</v>
      </c>
      <c r="D302" s="1" t="s">
        <v>1025</v>
      </c>
      <c r="E302" s="3">
        <v>53.788888888888891</v>
      </c>
      <c r="F302" s="3">
        <v>5.4222222222222225</v>
      </c>
      <c r="G302" s="3">
        <v>0</v>
      </c>
      <c r="H302" s="3">
        <v>0</v>
      </c>
      <c r="I302" s="3">
        <v>0.68611111111111112</v>
      </c>
      <c r="J302" s="3">
        <v>0</v>
      </c>
      <c r="K302" s="3">
        <v>0</v>
      </c>
      <c r="L302" s="3">
        <v>4.2274444444444459</v>
      </c>
      <c r="M302" s="3">
        <v>5.1501111111111113</v>
      </c>
      <c r="N302" s="3">
        <v>0</v>
      </c>
      <c r="O302" s="3">
        <f>SUM(Table2[[#This Row],[Qualified Social Work Staff Hours]:[Other Social Work Staff Hours]])/Table2[[#This Row],[MDS Census]]</f>
        <v>9.5746746539971075E-2</v>
      </c>
      <c r="P302" s="3">
        <v>4.7973333333333334</v>
      </c>
      <c r="Q302" s="3">
        <v>5.1398888888888896</v>
      </c>
      <c r="R302" s="3">
        <f>SUM(Table2[[#This Row],[Qualified Activities Professional Hours]:[Other Activities Professional Hours]])/Table2[[#This Row],[MDS Census]]</f>
        <v>0.18474488741995457</v>
      </c>
      <c r="S302" s="3">
        <v>4.8506666666666671</v>
      </c>
      <c r="T302" s="3">
        <v>4.9816666666666674</v>
      </c>
      <c r="U302" s="3">
        <v>0</v>
      </c>
      <c r="V302" s="3">
        <f>SUM(Table2[[#This Row],[Occupational Therapist Hours]:[OT Aide Hours]])/Table2[[#This Row],[MDS Census]]</f>
        <v>0.18279487709151004</v>
      </c>
      <c r="W302" s="3">
        <v>5.1171111111111118</v>
      </c>
      <c r="X302" s="3">
        <v>9.833111111111112</v>
      </c>
      <c r="Y302" s="3">
        <v>0</v>
      </c>
      <c r="Z302" s="3">
        <f>SUM(Table2[[#This Row],[Physical Therapist (PT) Hours]:[PT Aide Hours]])/Table2[[#This Row],[MDS Census]]</f>
        <v>0.27794257384837845</v>
      </c>
      <c r="AA302" s="3">
        <v>0</v>
      </c>
      <c r="AB302" s="3">
        <v>0</v>
      </c>
      <c r="AC302" s="3">
        <v>0</v>
      </c>
      <c r="AD302" s="3">
        <v>0</v>
      </c>
      <c r="AE302" s="3">
        <v>0</v>
      </c>
      <c r="AF302" s="3">
        <v>0</v>
      </c>
      <c r="AG302" s="3">
        <v>0</v>
      </c>
      <c r="AH302" s="1" t="s">
        <v>300</v>
      </c>
      <c r="AI302" s="17">
        <v>4</v>
      </c>
      <c r="AJ302" s="1"/>
    </row>
    <row r="303" spans="1:36" x14ac:dyDescent="0.2">
      <c r="A303" s="1" t="s">
        <v>407</v>
      </c>
      <c r="B303" s="1" t="s">
        <v>711</v>
      </c>
      <c r="C303" s="1" t="s">
        <v>922</v>
      </c>
      <c r="D303" s="1" t="s">
        <v>1069</v>
      </c>
      <c r="E303" s="3">
        <v>47.911111111111111</v>
      </c>
      <c r="F303" s="3">
        <v>0</v>
      </c>
      <c r="G303" s="3">
        <v>3.3333333333333333E-2</v>
      </c>
      <c r="H303" s="3">
        <v>0.53333333333333333</v>
      </c>
      <c r="I303" s="3">
        <v>0.3</v>
      </c>
      <c r="J303" s="3">
        <v>0</v>
      </c>
      <c r="K303" s="3">
        <v>1.7583333333333333</v>
      </c>
      <c r="L303" s="3">
        <v>5.0951111111111107</v>
      </c>
      <c r="M303" s="3">
        <v>5.5472222222222225</v>
      </c>
      <c r="N303" s="3">
        <v>0</v>
      </c>
      <c r="O303" s="3">
        <f>SUM(Table2[[#This Row],[Qualified Social Work Staff Hours]:[Other Social Work Staff Hours]])/Table2[[#This Row],[MDS Census]]</f>
        <v>0.11578153988868276</v>
      </c>
      <c r="P303" s="3">
        <v>5.6888888888888891</v>
      </c>
      <c r="Q303" s="3">
        <v>4.8250000000000002</v>
      </c>
      <c r="R303" s="3">
        <f>SUM(Table2[[#This Row],[Qualified Activities Professional Hours]:[Other Activities Professional Hours]])/Table2[[#This Row],[MDS Census]]</f>
        <v>0.21944573283858998</v>
      </c>
      <c r="S303" s="3">
        <v>4.8426666666666653</v>
      </c>
      <c r="T303" s="3">
        <v>8.0693333333333328</v>
      </c>
      <c r="U303" s="3">
        <v>0</v>
      </c>
      <c r="V303" s="3">
        <f>SUM(Table2[[#This Row],[Occupational Therapist Hours]:[OT Aide Hours]])/Table2[[#This Row],[MDS Census]]</f>
        <v>0.26949907235621517</v>
      </c>
      <c r="W303" s="3">
        <v>4.8405555555555546</v>
      </c>
      <c r="X303" s="3">
        <v>8.3054444444444453</v>
      </c>
      <c r="Y303" s="3">
        <v>0.57577777777777772</v>
      </c>
      <c r="Z303" s="3">
        <f>SUM(Table2[[#This Row],[Physical Therapist (PT) Hours]:[PT Aide Hours]])/Table2[[#This Row],[MDS Census]]</f>
        <v>0.28640074211502781</v>
      </c>
      <c r="AA303" s="3">
        <v>0</v>
      </c>
      <c r="AB303" s="3">
        <v>0</v>
      </c>
      <c r="AC303" s="3">
        <v>0</v>
      </c>
      <c r="AD303" s="3">
        <v>0</v>
      </c>
      <c r="AE303" s="3">
        <v>0</v>
      </c>
      <c r="AF303" s="3">
        <v>0</v>
      </c>
      <c r="AG303" s="3">
        <v>0</v>
      </c>
      <c r="AH303" s="1" t="s">
        <v>301</v>
      </c>
      <c r="AI303" s="17">
        <v>4</v>
      </c>
      <c r="AJ303" s="1"/>
    </row>
    <row r="304" spans="1:36" x14ac:dyDescent="0.2">
      <c r="A304" s="1" t="s">
        <v>407</v>
      </c>
      <c r="B304" s="1" t="s">
        <v>712</v>
      </c>
      <c r="C304" s="1" t="s">
        <v>906</v>
      </c>
      <c r="D304" s="1" t="s">
        <v>1062</v>
      </c>
      <c r="E304" s="3">
        <v>43.111111111111114</v>
      </c>
      <c r="F304" s="3">
        <v>6.4</v>
      </c>
      <c r="G304" s="3">
        <v>1.1066666666666678</v>
      </c>
      <c r="H304" s="3">
        <v>0.29677777777777792</v>
      </c>
      <c r="I304" s="3">
        <v>0.5444444444444444</v>
      </c>
      <c r="J304" s="3">
        <v>0</v>
      </c>
      <c r="K304" s="3">
        <v>0</v>
      </c>
      <c r="L304" s="3">
        <v>5.2747777777777776</v>
      </c>
      <c r="M304" s="3">
        <v>0</v>
      </c>
      <c r="N304" s="3">
        <v>5.6675555555555537</v>
      </c>
      <c r="O304" s="3">
        <f>SUM(Table2[[#This Row],[Qualified Social Work Staff Hours]:[Other Social Work Staff Hours]])/Table2[[#This Row],[MDS Census]]</f>
        <v>0.13146391752577313</v>
      </c>
      <c r="P304" s="3">
        <v>0</v>
      </c>
      <c r="Q304" s="3">
        <v>7.1190000000000015</v>
      </c>
      <c r="R304" s="3">
        <f>SUM(Table2[[#This Row],[Qualified Activities Professional Hours]:[Other Activities Professional Hours]])/Table2[[#This Row],[MDS Census]]</f>
        <v>0.16513144329896909</v>
      </c>
      <c r="S304" s="3">
        <v>1.2376666666666667</v>
      </c>
      <c r="T304" s="3">
        <v>9.8380000000000027</v>
      </c>
      <c r="U304" s="3">
        <v>0</v>
      </c>
      <c r="V304" s="3">
        <f>SUM(Table2[[#This Row],[Occupational Therapist Hours]:[OT Aide Hours]])/Table2[[#This Row],[MDS Census]]</f>
        <v>0.25690979381443307</v>
      </c>
      <c r="W304" s="3">
        <v>5.0378888888888866</v>
      </c>
      <c r="X304" s="3">
        <v>4.3395555555555569</v>
      </c>
      <c r="Y304" s="3">
        <v>0</v>
      </c>
      <c r="Z304" s="3">
        <f>SUM(Table2[[#This Row],[Physical Therapist (PT) Hours]:[PT Aide Hours]])/Table2[[#This Row],[MDS Census]]</f>
        <v>0.21751804123711335</v>
      </c>
      <c r="AA304" s="3">
        <v>0</v>
      </c>
      <c r="AB304" s="3">
        <v>0</v>
      </c>
      <c r="AC304" s="3">
        <v>0</v>
      </c>
      <c r="AD304" s="3">
        <v>0</v>
      </c>
      <c r="AE304" s="3">
        <v>0</v>
      </c>
      <c r="AF304" s="3">
        <v>0.27633333333333332</v>
      </c>
      <c r="AG304" s="3">
        <v>0</v>
      </c>
      <c r="AH304" s="1" t="s">
        <v>302</v>
      </c>
      <c r="AI304" s="17">
        <v>4</v>
      </c>
      <c r="AJ304" s="1"/>
    </row>
    <row r="305" spans="1:36" x14ac:dyDescent="0.2">
      <c r="A305" s="1" t="s">
        <v>407</v>
      </c>
      <c r="B305" s="1" t="s">
        <v>713</v>
      </c>
      <c r="C305" s="1" t="s">
        <v>952</v>
      </c>
      <c r="D305" s="1" t="s">
        <v>1033</v>
      </c>
      <c r="E305" s="3">
        <v>132.64444444444445</v>
      </c>
      <c r="F305" s="3">
        <v>4.9111111111111114</v>
      </c>
      <c r="G305" s="3">
        <v>0.96222222222222231</v>
      </c>
      <c r="H305" s="3">
        <v>0.31111111111111112</v>
      </c>
      <c r="I305" s="3">
        <v>1.4222222222222223</v>
      </c>
      <c r="J305" s="3">
        <v>0</v>
      </c>
      <c r="K305" s="3">
        <v>0</v>
      </c>
      <c r="L305" s="3">
        <v>2.3093333333333339</v>
      </c>
      <c r="M305" s="3">
        <v>12.086888888888888</v>
      </c>
      <c r="N305" s="3">
        <v>0</v>
      </c>
      <c r="O305" s="3">
        <f>SUM(Table2[[#This Row],[Qualified Social Work Staff Hours]:[Other Social Work Staff Hours]])/Table2[[#This Row],[MDS Census]]</f>
        <v>9.1122466074719369E-2</v>
      </c>
      <c r="P305" s="3">
        <v>3.600111111111111</v>
      </c>
      <c r="Q305" s="3">
        <v>7.3808888888888911</v>
      </c>
      <c r="R305" s="3">
        <f>SUM(Table2[[#This Row],[Qualified Activities Professional Hours]:[Other Activities Professional Hours]])/Table2[[#This Row],[MDS Census]]</f>
        <v>8.27852236555537E-2</v>
      </c>
      <c r="S305" s="3">
        <v>1.7194444444444446</v>
      </c>
      <c r="T305" s="3">
        <v>6.5814444444444451</v>
      </c>
      <c r="U305" s="3">
        <v>0</v>
      </c>
      <c r="V305" s="3">
        <f>SUM(Table2[[#This Row],[Occupational Therapist Hours]:[OT Aide Hours]])/Table2[[#This Row],[MDS Census]]</f>
        <v>6.2579996649355013E-2</v>
      </c>
      <c r="W305" s="3">
        <v>1.5791111111111109</v>
      </c>
      <c r="X305" s="3">
        <v>6.3457777777777782</v>
      </c>
      <c r="Y305" s="3">
        <v>2.8621111111111111</v>
      </c>
      <c r="Z305" s="3">
        <f>SUM(Table2[[#This Row],[Physical Therapist (PT) Hours]:[PT Aide Hours]])/Table2[[#This Row],[MDS Census]]</f>
        <v>8.1322667113419331E-2</v>
      </c>
      <c r="AA305" s="3">
        <v>0</v>
      </c>
      <c r="AB305" s="3">
        <v>0</v>
      </c>
      <c r="AC305" s="3">
        <v>0</v>
      </c>
      <c r="AD305" s="3">
        <v>0</v>
      </c>
      <c r="AE305" s="3">
        <v>0</v>
      </c>
      <c r="AF305" s="3">
        <v>17.521444444444448</v>
      </c>
      <c r="AG305" s="3">
        <v>0</v>
      </c>
      <c r="AH305" s="1" t="s">
        <v>303</v>
      </c>
      <c r="AI305" s="17">
        <v>4</v>
      </c>
      <c r="AJ305" s="1"/>
    </row>
    <row r="306" spans="1:36" x14ac:dyDescent="0.2">
      <c r="A306" s="1" t="s">
        <v>407</v>
      </c>
      <c r="B306" s="1" t="s">
        <v>714</v>
      </c>
      <c r="C306" s="1" t="s">
        <v>979</v>
      </c>
      <c r="D306" s="1" t="s">
        <v>1047</v>
      </c>
      <c r="E306" s="3">
        <v>59</v>
      </c>
      <c r="F306" s="3">
        <v>5.6888888888888891</v>
      </c>
      <c r="G306" s="3">
        <v>3.3333333333333333E-2</v>
      </c>
      <c r="H306" s="3">
        <v>0.51111111111111107</v>
      </c>
      <c r="I306" s="3">
        <v>0.82222222222222219</v>
      </c>
      <c r="J306" s="3">
        <v>0</v>
      </c>
      <c r="K306" s="3">
        <v>0</v>
      </c>
      <c r="L306" s="3">
        <v>6.9574444444444454</v>
      </c>
      <c r="M306" s="3">
        <v>9.0666666666666664</v>
      </c>
      <c r="N306" s="3">
        <v>0</v>
      </c>
      <c r="O306" s="3">
        <f>SUM(Table2[[#This Row],[Qualified Social Work Staff Hours]:[Other Social Work Staff Hours]])/Table2[[#This Row],[MDS Census]]</f>
        <v>0.15367231638418077</v>
      </c>
      <c r="P306" s="3">
        <v>5.5641111111111119</v>
      </c>
      <c r="Q306" s="3">
        <v>0</v>
      </c>
      <c r="R306" s="3">
        <f>SUM(Table2[[#This Row],[Qualified Activities Professional Hours]:[Other Activities Professional Hours]])/Table2[[#This Row],[MDS Census]]</f>
        <v>9.4306967984934098E-2</v>
      </c>
      <c r="S306" s="3">
        <v>9.0794444444444462</v>
      </c>
      <c r="T306" s="3">
        <v>4.6574444444444447</v>
      </c>
      <c r="U306" s="3">
        <v>0</v>
      </c>
      <c r="V306" s="3">
        <f>SUM(Table2[[#This Row],[Occupational Therapist Hours]:[OT Aide Hours]])/Table2[[#This Row],[MDS Census]]</f>
        <v>0.23282862523540496</v>
      </c>
      <c r="W306" s="3">
        <v>12.144222222222217</v>
      </c>
      <c r="X306" s="3">
        <v>4.6096666666666648</v>
      </c>
      <c r="Y306" s="3">
        <v>0</v>
      </c>
      <c r="Z306" s="3">
        <f>SUM(Table2[[#This Row],[Physical Therapist (PT) Hours]:[PT Aide Hours]])/Table2[[#This Row],[MDS Census]]</f>
        <v>0.28396421845574377</v>
      </c>
      <c r="AA306" s="3">
        <v>0</v>
      </c>
      <c r="AB306" s="3">
        <v>0</v>
      </c>
      <c r="AC306" s="3">
        <v>0</v>
      </c>
      <c r="AD306" s="3">
        <v>0</v>
      </c>
      <c r="AE306" s="3">
        <v>0</v>
      </c>
      <c r="AF306" s="3">
        <v>0</v>
      </c>
      <c r="AG306" s="3">
        <v>0</v>
      </c>
      <c r="AH306" s="1" t="s">
        <v>304</v>
      </c>
      <c r="AI306" s="17">
        <v>4</v>
      </c>
      <c r="AJ306" s="1"/>
    </row>
    <row r="307" spans="1:36" x14ac:dyDescent="0.2">
      <c r="A307" s="1" t="s">
        <v>407</v>
      </c>
      <c r="B307" s="1" t="s">
        <v>715</v>
      </c>
      <c r="C307" s="1" t="s">
        <v>991</v>
      </c>
      <c r="D307" s="1" t="s">
        <v>1031</v>
      </c>
      <c r="E307" s="3">
        <v>89.788888888888891</v>
      </c>
      <c r="F307" s="3">
        <v>5.95</v>
      </c>
      <c r="G307" s="3">
        <v>0.52222222222222225</v>
      </c>
      <c r="H307" s="3">
        <v>1.0222222222222221</v>
      </c>
      <c r="I307" s="3">
        <v>1.5125555555555554</v>
      </c>
      <c r="J307" s="3">
        <v>0</v>
      </c>
      <c r="K307" s="3">
        <v>0</v>
      </c>
      <c r="L307" s="3">
        <v>5.4586666666666694</v>
      </c>
      <c r="M307" s="3">
        <v>5.5877777777777791</v>
      </c>
      <c r="N307" s="3">
        <v>0</v>
      </c>
      <c r="O307" s="3">
        <f>SUM(Table2[[#This Row],[Qualified Social Work Staff Hours]:[Other Social Work Staff Hours]])/Table2[[#This Row],[MDS Census]]</f>
        <v>6.2232396980571723E-2</v>
      </c>
      <c r="P307" s="3">
        <v>5.1997777777777765</v>
      </c>
      <c r="Q307" s="3">
        <v>8.8285555555555533</v>
      </c>
      <c r="R307" s="3">
        <f>SUM(Table2[[#This Row],[Qualified Activities Professional Hours]:[Other Activities Professional Hours]])/Table2[[#This Row],[MDS Census]]</f>
        <v>0.15623685187476791</v>
      </c>
      <c r="S307" s="3">
        <v>8.5435555555555531</v>
      </c>
      <c r="T307" s="3">
        <v>26.26822222222221</v>
      </c>
      <c r="U307" s="3">
        <v>0</v>
      </c>
      <c r="V307" s="3">
        <f>SUM(Table2[[#This Row],[Occupational Therapist Hours]:[OT Aide Hours]])/Table2[[#This Row],[MDS Census]]</f>
        <v>0.38770696695953455</v>
      </c>
      <c r="W307" s="3">
        <v>5.8540000000000001</v>
      </c>
      <c r="X307" s="3">
        <v>22.928666666666675</v>
      </c>
      <c r="Y307" s="3">
        <v>1.946</v>
      </c>
      <c r="Z307" s="3">
        <f>SUM(Table2[[#This Row],[Physical Therapist (PT) Hours]:[PT Aide Hours]])/Table2[[#This Row],[MDS Census]]</f>
        <v>0.34223239698057178</v>
      </c>
      <c r="AA307" s="3">
        <v>0</v>
      </c>
      <c r="AB307" s="3">
        <v>0</v>
      </c>
      <c r="AC307" s="3">
        <v>0</v>
      </c>
      <c r="AD307" s="3">
        <v>0</v>
      </c>
      <c r="AE307" s="3">
        <v>0</v>
      </c>
      <c r="AF307" s="3">
        <v>0.2722222222222222</v>
      </c>
      <c r="AG307" s="3">
        <v>0</v>
      </c>
      <c r="AH307" s="1" t="s">
        <v>305</v>
      </c>
      <c r="AI307" s="17">
        <v>4</v>
      </c>
      <c r="AJ307" s="1"/>
    </row>
    <row r="308" spans="1:36" x14ac:dyDescent="0.2">
      <c r="A308" s="1" t="s">
        <v>407</v>
      </c>
      <c r="B308" s="1" t="s">
        <v>716</v>
      </c>
      <c r="C308" s="1" t="s">
        <v>889</v>
      </c>
      <c r="D308" s="1" t="s">
        <v>1048</v>
      </c>
      <c r="E308" s="3">
        <v>73.966666666666669</v>
      </c>
      <c r="F308" s="3">
        <v>5.2444444444444445</v>
      </c>
      <c r="G308" s="3">
        <v>4.2933333333333357</v>
      </c>
      <c r="H308" s="3">
        <v>0.47233333333333349</v>
      </c>
      <c r="I308" s="3">
        <v>0.69166666666666665</v>
      </c>
      <c r="J308" s="3">
        <v>0</v>
      </c>
      <c r="K308" s="3">
        <v>0</v>
      </c>
      <c r="L308" s="3">
        <v>3.6324444444444435</v>
      </c>
      <c r="M308" s="3">
        <v>0</v>
      </c>
      <c r="N308" s="3">
        <v>5.8207777777777787</v>
      </c>
      <c r="O308" s="3">
        <f>SUM(Table2[[#This Row],[Qualified Social Work Staff Hours]:[Other Social Work Staff Hours]])/Table2[[#This Row],[MDS Census]]</f>
        <v>7.8694607180411602E-2</v>
      </c>
      <c r="P308" s="3">
        <v>5.267222222222224</v>
      </c>
      <c r="Q308" s="3">
        <v>9.6644444444444453</v>
      </c>
      <c r="R308" s="3">
        <f>SUM(Table2[[#This Row],[Qualified Activities Professional Hours]:[Other Activities Professional Hours]])/Table2[[#This Row],[MDS Census]]</f>
        <v>0.20187021180712034</v>
      </c>
      <c r="S308" s="3">
        <v>4.8274444444444455</v>
      </c>
      <c r="T308" s="3">
        <v>5.0554444444444435</v>
      </c>
      <c r="U308" s="3">
        <v>0</v>
      </c>
      <c r="V308" s="3">
        <f>SUM(Table2[[#This Row],[Occupational Therapist Hours]:[OT Aide Hours]])/Table2[[#This Row],[MDS Census]]</f>
        <v>0.13361273847078264</v>
      </c>
      <c r="W308" s="3">
        <v>5.0243333333333338</v>
      </c>
      <c r="X308" s="3">
        <v>10.717666666666668</v>
      </c>
      <c r="Y308" s="3">
        <v>0</v>
      </c>
      <c r="Z308" s="3">
        <f>SUM(Table2[[#This Row],[Physical Therapist (PT) Hours]:[PT Aide Hours]])/Table2[[#This Row],[MDS Census]]</f>
        <v>0.21282559711581794</v>
      </c>
      <c r="AA308" s="3">
        <v>0</v>
      </c>
      <c r="AB308" s="3">
        <v>0</v>
      </c>
      <c r="AC308" s="3">
        <v>0</v>
      </c>
      <c r="AD308" s="3">
        <v>0</v>
      </c>
      <c r="AE308" s="3">
        <v>0</v>
      </c>
      <c r="AF308" s="3">
        <v>0</v>
      </c>
      <c r="AG308" s="3">
        <v>0</v>
      </c>
      <c r="AH308" s="1" t="s">
        <v>306</v>
      </c>
      <c r="AI308" s="17">
        <v>4</v>
      </c>
      <c r="AJ308" s="1"/>
    </row>
    <row r="309" spans="1:36" x14ac:dyDescent="0.2">
      <c r="A309" s="1" t="s">
        <v>407</v>
      </c>
      <c r="B309" s="1" t="s">
        <v>717</v>
      </c>
      <c r="C309" s="1" t="s">
        <v>824</v>
      </c>
      <c r="D309" s="1" t="s">
        <v>1045</v>
      </c>
      <c r="E309" s="3">
        <v>115.98888888888889</v>
      </c>
      <c r="F309" s="3">
        <v>7.0167777777777767</v>
      </c>
      <c r="G309" s="3">
        <v>0.28888888888888886</v>
      </c>
      <c r="H309" s="3">
        <v>1.3666666666666667</v>
      </c>
      <c r="I309" s="3">
        <v>8.8888888888888892E-2</v>
      </c>
      <c r="J309" s="3">
        <v>0</v>
      </c>
      <c r="K309" s="3">
        <v>0</v>
      </c>
      <c r="L309" s="3">
        <v>10.981666666666669</v>
      </c>
      <c r="M309" s="3">
        <v>18.393000000000004</v>
      </c>
      <c r="N309" s="3">
        <v>0</v>
      </c>
      <c r="O309" s="3">
        <f>SUM(Table2[[#This Row],[Qualified Social Work Staff Hours]:[Other Social Work Staff Hours]])/Table2[[#This Row],[MDS Census]]</f>
        <v>0.15857553405498614</v>
      </c>
      <c r="P309" s="3">
        <v>7.9813333333333327</v>
      </c>
      <c r="Q309" s="3">
        <v>8.9027777777777786</v>
      </c>
      <c r="R309" s="3">
        <f>SUM(Table2[[#This Row],[Qualified Activities Professional Hours]:[Other Activities Professional Hours]])/Table2[[#This Row],[MDS Census]]</f>
        <v>0.14556662515566623</v>
      </c>
      <c r="S309" s="3">
        <v>5.1834444444444436</v>
      </c>
      <c r="T309" s="3">
        <v>8.1694444444444425</v>
      </c>
      <c r="U309" s="3">
        <v>0</v>
      </c>
      <c r="V309" s="3">
        <f>SUM(Table2[[#This Row],[Occupational Therapist Hours]:[OT Aide Hours]])/Table2[[#This Row],[MDS Census]]</f>
        <v>0.11512213813583674</v>
      </c>
      <c r="W309" s="3">
        <v>7.1723333333333334</v>
      </c>
      <c r="X309" s="3">
        <v>5.6528888888888886</v>
      </c>
      <c r="Y309" s="3">
        <v>1.8303333333333331</v>
      </c>
      <c r="Z309" s="3">
        <f>SUM(Table2[[#This Row],[Physical Therapist (PT) Hours]:[PT Aide Hours]])/Table2[[#This Row],[MDS Census]]</f>
        <v>0.12635309895583868</v>
      </c>
      <c r="AA309" s="3">
        <v>0</v>
      </c>
      <c r="AB309" s="3">
        <v>0</v>
      </c>
      <c r="AC309" s="3">
        <v>0</v>
      </c>
      <c r="AD309" s="3">
        <v>0</v>
      </c>
      <c r="AE309" s="3">
        <v>0</v>
      </c>
      <c r="AF309" s="3">
        <v>0</v>
      </c>
      <c r="AG309" s="3">
        <v>0.53333333333333333</v>
      </c>
      <c r="AH309" s="1" t="s">
        <v>307</v>
      </c>
      <c r="AI309" s="17">
        <v>4</v>
      </c>
      <c r="AJ309" s="1"/>
    </row>
    <row r="310" spans="1:36" x14ac:dyDescent="0.2">
      <c r="A310" s="1" t="s">
        <v>407</v>
      </c>
      <c r="B310" s="1" t="s">
        <v>718</v>
      </c>
      <c r="C310" s="1" t="s">
        <v>973</v>
      </c>
      <c r="D310" s="1" t="s">
        <v>1058</v>
      </c>
      <c r="E310" s="3">
        <v>77.7</v>
      </c>
      <c r="F310" s="3">
        <v>5.6</v>
      </c>
      <c r="G310" s="3">
        <v>0</v>
      </c>
      <c r="H310" s="3">
        <v>0</v>
      </c>
      <c r="I310" s="3">
        <v>0</v>
      </c>
      <c r="J310" s="3">
        <v>0</v>
      </c>
      <c r="K310" s="3">
        <v>0</v>
      </c>
      <c r="L310" s="3">
        <v>4.8747777777777781</v>
      </c>
      <c r="M310" s="3">
        <v>5.6</v>
      </c>
      <c r="N310" s="3">
        <v>0</v>
      </c>
      <c r="O310" s="3">
        <f>SUM(Table2[[#This Row],[Qualified Social Work Staff Hours]:[Other Social Work Staff Hours]])/Table2[[#This Row],[MDS Census]]</f>
        <v>7.2072072072072071E-2</v>
      </c>
      <c r="P310" s="3">
        <v>5.1361111111111111</v>
      </c>
      <c r="Q310" s="3">
        <v>4.3673333333333337</v>
      </c>
      <c r="R310" s="3">
        <f>SUM(Table2[[#This Row],[Qualified Activities Professional Hours]:[Other Activities Professional Hours]])/Table2[[#This Row],[MDS Census]]</f>
        <v>0.1223094523094523</v>
      </c>
      <c r="S310" s="3">
        <v>6.8609999999999989</v>
      </c>
      <c r="T310" s="3">
        <v>3.4707777777777777</v>
      </c>
      <c r="U310" s="3">
        <v>0</v>
      </c>
      <c r="V310" s="3">
        <f>SUM(Table2[[#This Row],[Occupational Therapist Hours]:[OT Aide Hours]])/Table2[[#This Row],[MDS Census]]</f>
        <v>0.13297011297011296</v>
      </c>
      <c r="W310" s="3">
        <v>3.6423333333333332</v>
      </c>
      <c r="X310" s="3">
        <v>5.7472222222222218</v>
      </c>
      <c r="Y310" s="3">
        <v>0</v>
      </c>
      <c r="Z310" s="3">
        <f>SUM(Table2[[#This Row],[Physical Therapist (PT) Hours]:[PT Aide Hours]])/Table2[[#This Row],[MDS Census]]</f>
        <v>0.12084370084370083</v>
      </c>
      <c r="AA310" s="3">
        <v>0</v>
      </c>
      <c r="AB310" s="3">
        <v>0</v>
      </c>
      <c r="AC310" s="3">
        <v>0</v>
      </c>
      <c r="AD310" s="3">
        <v>0</v>
      </c>
      <c r="AE310" s="3">
        <v>0</v>
      </c>
      <c r="AF310" s="3">
        <v>0</v>
      </c>
      <c r="AG310" s="3">
        <v>0</v>
      </c>
      <c r="AH310" s="1" t="s">
        <v>308</v>
      </c>
      <c r="AI310" s="17">
        <v>4</v>
      </c>
      <c r="AJ310" s="1"/>
    </row>
    <row r="311" spans="1:36" x14ac:dyDescent="0.2">
      <c r="A311" s="1" t="s">
        <v>407</v>
      </c>
      <c r="B311" s="1" t="s">
        <v>719</v>
      </c>
      <c r="C311" s="1" t="s">
        <v>992</v>
      </c>
      <c r="D311" s="1" t="s">
        <v>1016</v>
      </c>
      <c r="E311" s="3">
        <v>51.633333333333333</v>
      </c>
      <c r="F311" s="3">
        <v>6.2222222222222223</v>
      </c>
      <c r="G311" s="3">
        <v>0.16888888888888898</v>
      </c>
      <c r="H311" s="3">
        <v>0.37022222222222223</v>
      </c>
      <c r="I311" s="3">
        <v>0.40833333333333333</v>
      </c>
      <c r="J311" s="3">
        <v>0</v>
      </c>
      <c r="K311" s="3">
        <v>0</v>
      </c>
      <c r="L311" s="3">
        <v>1.4158888888888888</v>
      </c>
      <c r="M311" s="3">
        <v>0</v>
      </c>
      <c r="N311" s="3">
        <v>6.0097777777777761</v>
      </c>
      <c r="O311" s="3">
        <f>SUM(Table2[[#This Row],[Qualified Social Work Staff Hours]:[Other Social Work Staff Hours]])/Table2[[#This Row],[MDS Census]]</f>
        <v>0.11639337206800084</v>
      </c>
      <c r="P311" s="3">
        <v>5.4079999999999986</v>
      </c>
      <c r="Q311" s="3">
        <v>0</v>
      </c>
      <c r="R311" s="3">
        <f>SUM(Table2[[#This Row],[Qualified Activities Professional Hours]:[Other Activities Professional Hours]])/Table2[[#This Row],[MDS Census]]</f>
        <v>0.10473854099418978</v>
      </c>
      <c r="S311" s="3">
        <v>1.1004444444444443</v>
      </c>
      <c r="T311" s="3">
        <v>4.8834444444444438</v>
      </c>
      <c r="U311" s="3">
        <v>0</v>
      </c>
      <c r="V311" s="3">
        <f>SUM(Table2[[#This Row],[Occupational Therapist Hours]:[OT Aide Hours]])/Table2[[#This Row],[MDS Census]]</f>
        <v>0.11589197331611792</v>
      </c>
      <c r="W311" s="3">
        <v>2.0416666666666665</v>
      </c>
      <c r="X311" s="3">
        <v>6.208000000000002</v>
      </c>
      <c r="Y311" s="3">
        <v>0</v>
      </c>
      <c r="Z311" s="3">
        <f>SUM(Table2[[#This Row],[Physical Therapist (PT) Hours]:[PT Aide Hours]])/Table2[[#This Row],[MDS Census]]</f>
        <v>0.15977404777275664</v>
      </c>
      <c r="AA311" s="3">
        <v>0</v>
      </c>
      <c r="AB311" s="3">
        <v>0</v>
      </c>
      <c r="AC311" s="3">
        <v>0</v>
      </c>
      <c r="AD311" s="3">
        <v>0</v>
      </c>
      <c r="AE311" s="3">
        <v>0</v>
      </c>
      <c r="AF311" s="3">
        <v>0.185</v>
      </c>
      <c r="AG311" s="3">
        <v>0</v>
      </c>
      <c r="AH311" s="1" t="s">
        <v>309</v>
      </c>
      <c r="AI311" s="17">
        <v>4</v>
      </c>
      <c r="AJ311" s="1"/>
    </row>
    <row r="312" spans="1:36" x14ac:dyDescent="0.2">
      <c r="A312" s="1" t="s">
        <v>407</v>
      </c>
      <c r="B312" s="1" t="s">
        <v>720</v>
      </c>
      <c r="C312" s="1" t="s">
        <v>922</v>
      </c>
      <c r="D312" s="1" t="s">
        <v>1069</v>
      </c>
      <c r="E312" s="3">
        <v>72.511111111111106</v>
      </c>
      <c r="F312" s="3">
        <v>5.5361111111111114</v>
      </c>
      <c r="G312" s="3">
        <v>0.8666666666666667</v>
      </c>
      <c r="H312" s="3">
        <v>0.45122222222222236</v>
      </c>
      <c r="I312" s="3">
        <v>0.49166666666666664</v>
      </c>
      <c r="J312" s="3">
        <v>0</v>
      </c>
      <c r="K312" s="3">
        <v>0</v>
      </c>
      <c r="L312" s="3">
        <v>2.7382222222222223</v>
      </c>
      <c r="M312" s="3">
        <v>5.3551111111111105</v>
      </c>
      <c r="N312" s="3">
        <v>0</v>
      </c>
      <c r="O312" s="3">
        <f>SUM(Table2[[#This Row],[Qualified Social Work Staff Hours]:[Other Social Work Staff Hours]])/Table2[[#This Row],[MDS Census]]</f>
        <v>7.3852283174992331E-2</v>
      </c>
      <c r="P312" s="3">
        <v>0</v>
      </c>
      <c r="Q312" s="3">
        <v>5.7921111111111108</v>
      </c>
      <c r="R312" s="3">
        <f>SUM(Table2[[#This Row],[Qualified Activities Professional Hours]:[Other Activities Professional Hours]])/Table2[[#This Row],[MDS Census]]</f>
        <v>7.9878945755439787E-2</v>
      </c>
      <c r="S312" s="3">
        <v>14.841333333333331</v>
      </c>
      <c r="T312" s="3">
        <v>5.3896666666666668</v>
      </c>
      <c r="U312" s="3">
        <v>0</v>
      </c>
      <c r="V312" s="3">
        <f>SUM(Table2[[#This Row],[Occupational Therapist Hours]:[OT Aide Hours]])/Table2[[#This Row],[MDS Census]]</f>
        <v>0.27900551639595461</v>
      </c>
      <c r="W312" s="3">
        <v>12.678777777777782</v>
      </c>
      <c r="X312" s="3">
        <v>7.3813333333333322</v>
      </c>
      <c r="Y312" s="3">
        <v>0</v>
      </c>
      <c r="Z312" s="3">
        <f>SUM(Table2[[#This Row],[Physical Therapist (PT) Hours]:[PT Aide Hours]])/Table2[[#This Row],[MDS Census]]</f>
        <v>0.27664878945755444</v>
      </c>
      <c r="AA312" s="3">
        <v>0</v>
      </c>
      <c r="AB312" s="3">
        <v>0</v>
      </c>
      <c r="AC312" s="3">
        <v>0</v>
      </c>
      <c r="AD312" s="3">
        <v>0</v>
      </c>
      <c r="AE312" s="3">
        <v>0</v>
      </c>
      <c r="AF312" s="3">
        <v>0</v>
      </c>
      <c r="AG312" s="3">
        <v>0</v>
      </c>
      <c r="AH312" s="1" t="s">
        <v>310</v>
      </c>
      <c r="AI312" s="17">
        <v>4</v>
      </c>
      <c r="AJ312" s="1"/>
    </row>
    <row r="313" spans="1:36" x14ac:dyDescent="0.2">
      <c r="A313" s="1" t="s">
        <v>407</v>
      </c>
      <c r="B313" s="1" t="s">
        <v>721</v>
      </c>
      <c r="C313" s="1" t="s">
        <v>838</v>
      </c>
      <c r="D313" s="1" t="s">
        <v>1042</v>
      </c>
      <c r="E313" s="3">
        <v>83</v>
      </c>
      <c r="F313" s="3">
        <v>33.869444444444447</v>
      </c>
      <c r="G313" s="3">
        <v>0</v>
      </c>
      <c r="H313" s="3">
        <v>0</v>
      </c>
      <c r="I313" s="3">
        <v>8.1305555555555564</v>
      </c>
      <c r="J313" s="3">
        <v>0</v>
      </c>
      <c r="K313" s="3">
        <v>0</v>
      </c>
      <c r="L313" s="3">
        <v>9.125</v>
      </c>
      <c r="M313" s="3">
        <v>5.6</v>
      </c>
      <c r="N313" s="3">
        <v>0</v>
      </c>
      <c r="O313" s="3">
        <f>SUM(Table2[[#This Row],[Qualified Social Work Staff Hours]:[Other Social Work Staff Hours]])/Table2[[#This Row],[MDS Census]]</f>
        <v>6.746987951807229E-2</v>
      </c>
      <c r="P313" s="3">
        <v>5.3583333333333334</v>
      </c>
      <c r="Q313" s="3">
        <v>0</v>
      </c>
      <c r="R313" s="3">
        <f>SUM(Table2[[#This Row],[Qualified Activities Professional Hours]:[Other Activities Professional Hours]])/Table2[[#This Row],[MDS Census]]</f>
        <v>6.4558232931726911E-2</v>
      </c>
      <c r="S313" s="3">
        <v>12.330555555555556</v>
      </c>
      <c r="T313" s="3">
        <v>6.5222222222222221</v>
      </c>
      <c r="U313" s="3">
        <v>0</v>
      </c>
      <c r="V313" s="3">
        <f>SUM(Table2[[#This Row],[Occupational Therapist Hours]:[OT Aide Hours]])/Table2[[#This Row],[MDS Census]]</f>
        <v>0.22714190093708167</v>
      </c>
      <c r="W313" s="3">
        <v>10.422222222222222</v>
      </c>
      <c r="X313" s="3">
        <v>10.747222222222222</v>
      </c>
      <c r="Y313" s="3">
        <v>0</v>
      </c>
      <c r="Z313" s="3">
        <f>SUM(Table2[[#This Row],[Physical Therapist (PT) Hours]:[PT Aide Hours]])/Table2[[#This Row],[MDS Census]]</f>
        <v>0.25505354752342702</v>
      </c>
      <c r="AA313" s="3">
        <v>0</v>
      </c>
      <c r="AB313" s="3">
        <v>0</v>
      </c>
      <c r="AC313" s="3">
        <v>5.1194444444444445</v>
      </c>
      <c r="AD313" s="3">
        <v>0</v>
      </c>
      <c r="AE313" s="3">
        <v>0</v>
      </c>
      <c r="AF313" s="3">
        <v>0</v>
      </c>
      <c r="AG313" s="3">
        <v>0</v>
      </c>
      <c r="AH313" s="1" t="s">
        <v>311</v>
      </c>
      <c r="AI313" s="17">
        <v>4</v>
      </c>
      <c r="AJ313" s="1"/>
    </row>
    <row r="314" spans="1:36" x14ac:dyDescent="0.2">
      <c r="A314" s="1" t="s">
        <v>407</v>
      </c>
      <c r="B314" s="1" t="s">
        <v>722</v>
      </c>
      <c r="C314" s="1" t="s">
        <v>844</v>
      </c>
      <c r="D314" s="1" t="s">
        <v>1023</v>
      </c>
      <c r="E314" s="3">
        <v>18.855555555555554</v>
      </c>
      <c r="F314" s="3">
        <v>3.3726666666666665</v>
      </c>
      <c r="G314" s="3">
        <v>0.17655555555555552</v>
      </c>
      <c r="H314" s="3">
        <v>0.12788888888888891</v>
      </c>
      <c r="I314" s="3">
        <v>0.58377777777777784</v>
      </c>
      <c r="J314" s="3">
        <v>0</v>
      </c>
      <c r="K314" s="3">
        <v>0</v>
      </c>
      <c r="L314" s="3">
        <v>3.0503333333333331</v>
      </c>
      <c r="M314" s="3">
        <v>3.2103333333333341</v>
      </c>
      <c r="N314" s="3">
        <v>0</v>
      </c>
      <c r="O314" s="3">
        <f>SUM(Table2[[#This Row],[Qualified Social Work Staff Hours]:[Other Social Work Staff Hours]])/Table2[[#This Row],[MDS Census]]</f>
        <v>0.17025928108426641</v>
      </c>
      <c r="P314" s="3">
        <v>2.689888888888889</v>
      </c>
      <c r="Q314" s="3">
        <v>3.9598888888888881</v>
      </c>
      <c r="R314" s="3">
        <f>SUM(Table2[[#This Row],[Qualified Activities Professional Hours]:[Other Activities Professional Hours]])/Table2[[#This Row],[MDS Census]]</f>
        <v>0.35266941661756035</v>
      </c>
      <c r="S314" s="3">
        <v>2.7274444444444446</v>
      </c>
      <c r="T314" s="3">
        <v>0</v>
      </c>
      <c r="U314" s="3">
        <v>0</v>
      </c>
      <c r="V314" s="3">
        <f>SUM(Table2[[#This Row],[Occupational Therapist Hours]:[OT Aide Hours]])/Table2[[#This Row],[MDS Census]]</f>
        <v>0.14464938126104893</v>
      </c>
      <c r="W314" s="3">
        <v>5.1532222222222224</v>
      </c>
      <c r="X314" s="3">
        <v>4.379666666666667</v>
      </c>
      <c r="Y314" s="3">
        <v>0</v>
      </c>
      <c r="Z314" s="3">
        <f>SUM(Table2[[#This Row],[Physical Therapist (PT) Hours]:[PT Aide Hours]])/Table2[[#This Row],[MDS Census]]</f>
        <v>0.50557454331172669</v>
      </c>
      <c r="AA314" s="3">
        <v>0</v>
      </c>
      <c r="AB314" s="3">
        <v>0</v>
      </c>
      <c r="AC314" s="3">
        <v>0</v>
      </c>
      <c r="AD314" s="3">
        <v>0</v>
      </c>
      <c r="AE314" s="3">
        <v>0</v>
      </c>
      <c r="AF314" s="3">
        <v>0</v>
      </c>
      <c r="AG314" s="3">
        <v>0</v>
      </c>
      <c r="AH314" s="1" t="s">
        <v>312</v>
      </c>
      <c r="AI314" s="17">
        <v>4</v>
      </c>
      <c r="AJ314" s="1"/>
    </row>
    <row r="315" spans="1:36" x14ac:dyDescent="0.2">
      <c r="A315" s="1" t="s">
        <v>407</v>
      </c>
      <c r="B315" s="1" t="s">
        <v>723</v>
      </c>
      <c r="C315" s="1" t="s">
        <v>824</v>
      </c>
      <c r="D315" s="1" t="s">
        <v>1045</v>
      </c>
      <c r="E315" s="3">
        <v>93.63333333333334</v>
      </c>
      <c r="F315" s="3">
        <v>5.7051111111111119</v>
      </c>
      <c r="G315" s="3">
        <v>0.96111111111111114</v>
      </c>
      <c r="H315" s="3">
        <v>0.65644444444444439</v>
      </c>
      <c r="I315" s="3">
        <v>2.3772222222222226</v>
      </c>
      <c r="J315" s="3">
        <v>0</v>
      </c>
      <c r="K315" s="3">
        <v>0</v>
      </c>
      <c r="L315" s="3">
        <v>5.0163333333333329</v>
      </c>
      <c r="M315" s="3">
        <v>5.258222222222221</v>
      </c>
      <c r="N315" s="3">
        <v>5.0365555555555561</v>
      </c>
      <c r="O315" s="3">
        <f>SUM(Table2[[#This Row],[Qualified Social Work Staff Hours]:[Other Social Work Staff Hours]])/Table2[[#This Row],[MDS Census]]</f>
        <v>0.10994778687551916</v>
      </c>
      <c r="P315" s="3">
        <v>4.8146666666666658</v>
      </c>
      <c r="Q315" s="3">
        <v>0</v>
      </c>
      <c r="R315" s="3">
        <f>SUM(Table2[[#This Row],[Qualified Activities Professional Hours]:[Other Activities Professional Hours]])/Table2[[#This Row],[MDS Census]]</f>
        <v>5.1420434318262716E-2</v>
      </c>
      <c r="S315" s="3">
        <v>11.200555555555557</v>
      </c>
      <c r="T315" s="3">
        <v>6.9965555555555561</v>
      </c>
      <c r="U315" s="3">
        <v>0</v>
      </c>
      <c r="V315" s="3">
        <f>SUM(Table2[[#This Row],[Occupational Therapist Hours]:[OT Aide Hours]])/Table2[[#This Row],[MDS Census]]</f>
        <v>0.19434436928918952</v>
      </c>
      <c r="W315" s="3">
        <v>15.879888888888889</v>
      </c>
      <c r="X315" s="3">
        <v>10.808555555555557</v>
      </c>
      <c r="Y315" s="3">
        <v>0</v>
      </c>
      <c r="Z315" s="3">
        <f>SUM(Table2[[#This Row],[Physical Therapist (PT) Hours]:[PT Aide Hours]])/Table2[[#This Row],[MDS Census]]</f>
        <v>0.28503144654088053</v>
      </c>
      <c r="AA315" s="3">
        <v>0</v>
      </c>
      <c r="AB315" s="3">
        <v>0</v>
      </c>
      <c r="AC315" s="3">
        <v>0</v>
      </c>
      <c r="AD315" s="3">
        <v>0</v>
      </c>
      <c r="AE315" s="3">
        <v>0</v>
      </c>
      <c r="AF315" s="3">
        <v>0</v>
      </c>
      <c r="AG315" s="3">
        <v>0</v>
      </c>
      <c r="AH315" s="1" t="s">
        <v>313</v>
      </c>
      <c r="AI315" s="17">
        <v>4</v>
      </c>
      <c r="AJ315" s="1"/>
    </row>
    <row r="316" spans="1:36" x14ac:dyDescent="0.2">
      <c r="A316" s="1" t="s">
        <v>407</v>
      </c>
      <c r="B316" s="1" t="s">
        <v>724</v>
      </c>
      <c r="C316" s="1" t="s">
        <v>937</v>
      </c>
      <c r="D316" s="1" t="s">
        <v>1080</v>
      </c>
      <c r="E316" s="3">
        <v>71.166666666666671</v>
      </c>
      <c r="F316" s="3">
        <v>5.4222222222222225</v>
      </c>
      <c r="G316" s="3">
        <v>0</v>
      </c>
      <c r="H316" s="3">
        <v>0.75555555555555554</v>
      </c>
      <c r="I316" s="3">
        <v>0.82499999999999996</v>
      </c>
      <c r="J316" s="3">
        <v>0</v>
      </c>
      <c r="K316" s="3">
        <v>0</v>
      </c>
      <c r="L316" s="3">
        <v>3.8157777777777779</v>
      </c>
      <c r="M316" s="3">
        <v>5.7444444444444445</v>
      </c>
      <c r="N316" s="3">
        <v>0</v>
      </c>
      <c r="O316" s="3">
        <f>SUM(Table2[[#This Row],[Qualified Social Work Staff Hours]:[Other Social Work Staff Hours]])/Table2[[#This Row],[MDS Census]]</f>
        <v>8.0718188914910227E-2</v>
      </c>
      <c r="P316" s="3">
        <v>5.5888888888888886</v>
      </c>
      <c r="Q316" s="3">
        <v>0</v>
      </c>
      <c r="R316" s="3">
        <f>SUM(Table2[[#This Row],[Qualified Activities Professional Hours]:[Other Activities Professional Hours]])/Table2[[#This Row],[MDS Census]]</f>
        <v>7.8532396565183446E-2</v>
      </c>
      <c r="S316" s="3">
        <v>2.6376666666666662</v>
      </c>
      <c r="T316" s="3">
        <v>2.5449999999999999</v>
      </c>
      <c r="U316" s="3">
        <v>0</v>
      </c>
      <c r="V316" s="3">
        <f>SUM(Table2[[#This Row],[Occupational Therapist Hours]:[OT Aide Hours]])/Table2[[#This Row],[MDS Census]]</f>
        <v>7.2824355971896945E-2</v>
      </c>
      <c r="W316" s="3">
        <v>9.7308888888888916</v>
      </c>
      <c r="X316" s="3">
        <v>1.9068888888888889</v>
      </c>
      <c r="Y316" s="3">
        <v>0</v>
      </c>
      <c r="Z316" s="3">
        <f>SUM(Table2[[#This Row],[Physical Therapist (PT) Hours]:[PT Aide Hours]])/Table2[[#This Row],[MDS Census]]</f>
        <v>0.16352849336455896</v>
      </c>
      <c r="AA316" s="3">
        <v>0</v>
      </c>
      <c r="AB316" s="3">
        <v>0</v>
      </c>
      <c r="AC316" s="3">
        <v>0</v>
      </c>
      <c r="AD316" s="3">
        <v>0</v>
      </c>
      <c r="AE316" s="3">
        <v>0</v>
      </c>
      <c r="AF316" s="3">
        <v>0</v>
      </c>
      <c r="AG316" s="3">
        <v>0</v>
      </c>
      <c r="AH316" s="1" t="s">
        <v>314</v>
      </c>
      <c r="AI316" s="17">
        <v>4</v>
      </c>
      <c r="AJ316" s="1"/>
    </row>
    <row r="317" spans="1:36" x14ac:dyDescent="0.2">
      <c r="A317" s="1" t="s">
        <v>407</v>
      </c>
      <c r="B317" s="1" t="s">
        <v>725</v>
      </c>
      <c r="C317" s="1" t="s">
        <v>908</v>
      </c>
      <c r="D317" s="1" t="s">
        <v>1036</v>
      </c>
      <c r="E317" s="3">
        <v>59.444444444444443</v>
      </c>
      <c r="F317" s="3">
        <v>40.044666666666686</v>
      </c>
      <c r="G317" s="3">
        <v>0.48333333333333334</v>
      </c>
      <c r="H317" s="3">
        <v>0.29533333333333334</v>
      </c>
      <c r="I317" s="3">
        <v>1.0944444444444446</v>
      </c>
      <c r="J317" s="3">
        <v>0</v>
      </c>
      <c r="K317" s="3">
        <v>0</v>
      </c>
      <c r="L317" s="3">
        <v>4.431222222222222</v>
      </c>
      <c r="M317" s="3">
        <v>4.8346666666666653</v>
      </c>
      <c r="N317" s="3">
        <v>0</v>
      </c>
      <c r="O317" s="3">
        <f>SUM(Table2[[#This Row],[Qualified Social Work Staff Hours]:[Other Social Work Staff Hours]])/Table2[[#This Row],[MDS Census]]</f>
        <v>8.1330841121495301E-2</v>
      </c>
      <c r="P317" s="3">
        <v>2.3091111111111116</v>
      </c>
      <c r="Q317" s="3">
        <v>4.1056666666666661</v>
      </c>
      <c r="R317" s="3">
        <f>SUM(Table2[[#This Row],[Qualified Activities Professional Hours]:[Other Activities Professional Hours]])/Table2[[#This Row],[MDS Census]]</f>
        <v>0.10791214953271028</v>
      </c>
      <c r="S317" s="3">
        <v>7.5831111111111102</v>
      </c>
      <c r="T317" s="3">
        <v>13.579777777777778</v>
      </c>
      <c r="U317" s="3">
        <v>0</v>
      </c>
      <c r="V317" s="3">
        <f>SUM(Table2[[#This Row],[Occupational Therapist Hours]:[OT Aide Hours]])/Table2[[#This Row],[MDS Census]]</f>
        <v>0.35601121495327098</v>
      </c>
      <c r="W317" s="3">
        <v>12.719777777777777</v>
      </c>
      <c r="X317" s="3">
        <v>8.822111111111111</v>
      </c>
      <c r="Y317" s="3">
        <v>2.7581111111111118</v>
      </c>
      <c r="Z317" s="3">
        <f>SUM(Table2[[#This Row],[Physical Therapist (PT) Hours]:[PT Aide Hours]])/Table2[[#This Row],[MDS Census]]</f>
        <v>0.40878504672897198</v>
      </c>
      <c r="AA317" s="3">
        <v>0</v>
      </c>
      <c r="AB317" s="3">
        <v>0</v>
      </c>
      <c r="AC317" s="3">
        <v>0</v>
      </c>
      <c r="AD317" s="3">
        <v>0</v>
      </c>
      <c r="AE317" s="3">
        <v>0</v>
      </c>
      <c r="AF317" s="3">
        <v>0</v>
      </c>
      <c r="AG317" s="3">
        <v>0</v>
      </c>
      <c r="AH317" s="1" t="s">
        <v>315</v>
      </c>
      <c r="AI317" s="17">
        <v>4</v>
      </c>
      <c r="AJ317" s="1"/>
    </row>
    <row r="318" spans="1:36" x14ac:dyDescent="0.2">
      <c r="A318" s="1" t="s">
        <v>407</v>
      </c>
      <c r="B318" s="1" t="s">
        <v>726</v>
      </c>
      <c r="C318" s="1" t="s">
        <v>899</v>
      </c>
      <c r="D318" s="1" t="s">
        <v>1057</v>
      </c>
      <c r="E318" s="3">
        <v>43.388888888888886</v>
      </c>
      <c r="F318" s="3">
        <v>5.6888888888888891</v>
      </c>
      <c r="G318" s="3">
        <v>1.0733333333333339</v>
      </c>
      <c r="H318" s="3">
        <v>0.31311111111111112</v>
      </c>
      <c r="I318" s="3">
        <v>0.66666666666666663</v>
      </c>
      <c r="J318" s="3">
        <v>0</v>
      </c>
      <c r="K318" s="3">
        <v>0</v>
      </c>
      <c r="L318" s="3">
        <v>4.1916666666666664</v>
      </c>
      <c r="M318" s="3">
        <v>0</v>
      </c>
      <c r="N318" s="3">
        <v>4.9531111111111095</v>
      </c>
      <c r="O318" s="3">
        <f>SUM(Table2[[#This Row],[Qualified Social Work Staff Hours]:[Other Social Work Staff Hours]])/Table2[[#This Row],[MDS Census]]</f>
        <v>0.11415620998719588</v>
      </c>
      <c r="P318" s="3">
        <v>4.7695555555555567</v>
      </c>
      <c r="Q318" s="3">
        <v>0.14422222222222222</v>
      </c>
      <c r="R318" s="3">
        <f>SUM(Table2[[#This Row],[Qualified Activities Professional Hours]:[Other Activities Professional Hours]])/Table2[[#This Row],[MDS Census]]</f>
        <v>0.11324967989756725</v>
      </c>
      <c r="S318" s="3">
        <v>4.145777777777778</v>
      </c>
      <c r="T318" s="3">
        <v>7.4185555555555549</v>
      </c>
      <c r="U318" s="3">
        <v>0</v>
      </c>
      <c r="V318" s="3">
        <f>SUM(Table2[[#This Row],[Occupational Therapist Hours]:[OT Aide Hours]])/Table2[[#This Row],[MDS Census]]</f>
        <v>0.26652752880921898</v>
      </c>
      <c r="W318" s="3">
        <v>4.9891111111111099</v>
      </c>
      <c r="X318" s="3">
        <v>8.0891111111111087</v>
      </c>
      <c r="Y318" s="3">
        <v>0</v>
      </c>
      <c r="Z318" s="3">
        <f>SUM(Table2[[#This Row],[Physical Therapist (PT) Hours]:[PT Aide Hours]])/Table2[[#This Row],[MDS Census]]</f>
        <v>0.30141869398207422</v>
      </c>
      <c r="AA318" s="3">
        <v>0</v>
      </c>
      <c r="AB318" s="3">
        <v>0</v>
      </c>
      <c r="AC318" s="3">
        <v>0</v>
      </c>
      <c r="AD318" s="3">
        <v>0</v>
      </c>
      <c r="AE318" s="3">
        <v>0</v>
      </c>
      <c r="AF318" s="3">
        <v>0.5063333333333333</v>
      </c>
      <c r="AG318" s="3">
        <v>0</v>
      </c>
      <c r="AH318" s="1" t="s">
        <v>316</v>
      </c>
      <c r="AI318" s="17">
        <v>4</v>
      </c>
      <c r="AJ318" s="1"/>
    </row>
    <row r="319" spans="1:36" x14ac:dyDescent="0.2">
      <c r="A319" s="1" t="s">
        <v>407</v>
      </c>
      <c r="B319" s="1" t="s">
        <v>727</v>
      </c>
      <c r="C319" s="1" t="s">
        <v>938</v>
      </c>
      <c r="D319" s="1" t="s">
        <v>1082</v>
      </c>
      <c r="E319" s="3">
        <v>46.244444444444447</v>
      </c>
      <c r="F319" s="3">
        <v>4.7111111111111112</v>
      </c>
      <c r="G319" s="3">
        <v>0.53333333333333333</v>
      </c>
      <c r="H319" s="3">
        <v>0</v>
      </c>
      <c r="I319" s="3">
        <v>2.9333333333333331</v>
      </c>
      <c r="J319" s="3">
        <v>0</v>
      </c>
      <c r="K319" s="3">
        <v>0</v>
      </c>
      <c r="L319" s="3">
        <v>5.0128888888888889</v>
      </c>
      <c r="M319" s="3">
        <v>0</v>
      </c>
      <c r="N319" s="3">
        <v>10.907111111111115</v>
      </c>
      <c r="O319" s="3">
        <f>SUM(Table2[[#This Row],[Qualified Social Work Staff Hours]:[Other Social Work Staff Hours]])/Table2[[#This Row],[MDS Census]]</f>
        <v>0.23585776069197509</v>
      </c>
      <c r="P319" s="3">
        <v>5.2728888888888887</v>
      </c>
      <c r="Q319" s="3">
        <v>2.5813333333333333</v>
      </c>
      <c r="R319" s="3">
        <f>SUM(Table2[[#This Row],[Qualified Activities Professional Hours]:[Other Activities Professional Hours]])/Table2[[#This Row],[MDS Census]]</f>
        <v>0.16984142239308023</v>
      </c>
      <c r="S319" s="3">
        <v>4.9557777777777785</v>
      </c>
      <c r="T319" s="3">
        <v>6.7928888888888892</v>
      </c>
      <c r="U319" s="3">
        <v>0</v>
      </c>
      <c r="V319" s="3">
        <f>SUM(Table2[[#This Row],[Occupational Therapist Hours]:[OT Aide Hours]])/Table2[[#This Row],[MDS Census]]</f>
        <v>0.25405574243152335</v>
      </c>
      <c r="W319" s="3">
        <v>7.8854444444444436</v>
      </c>
      <c r="X319" s="3">
        <v>6.7495555555555562</v>
      </c>
      <c r="Y319" s="3">
        <v>0</v>
      </c>
      <c r="Z319" s="3">
        <f>SUM(Table2[[#This Row],[Physical Therapist (PT) Hours]:[PT Aide Hours]])/Table2[[#This Row],[MDS Census]]</f>
        <v>0.31647044690052856</v>
      </c>
      <c r="AA319" s="3">
        <v>0</v>
      </c>
      <c r="AB319" s="3">
        <v>0</v>
      </c>
      <c r="AC319" s="3">
        <v>0</v>
      </c>
      <c r="AD319" s="3">
        <v>0</v>
      </c>
      <c r="AE319" s="3">
        <v>0</v>
      </c>
      <c r="AF319" s="3">
        <v>0</v>
      </c>
      <c r="AG319" s="3">
        <v>0</v>
      </c>
      <c r="AH319" s="1" t="s">
        <v>317</v>
      </c>
      <c r="AI319" s="17">
        <v>4</v>
      </c>
      <c r="AJ319" s="1"/>
    </row>
    <row r="320" spans="1:36" x14ac:dyDescent="0.2">
      <c r="A320" s="1" t="s">
        <v>407</v>
      </c>
      <c r="B320" s="1" t="s">
        <v>728</v>
      </c>
      <c r="C320" s="1" t="s">
        <v>924</v>
      </c>
      <c r="D320" s="1" t="s">
        <v>1072</v>
      </c>
      <c r="E320" s="3">
        <v>62.511111111111113</v>
      </c>
      <c r="F320" s="3">
        <v>5.6888888888888891</v>
      </c>
      <c r="G320" s="3">
        <v>0.46000000000000052</v>
      </c>
      <c r="H320" s="3">
        <v>0.39544444444444454</v>
      </c>
      <c r="I320" s="3">
        <v>0.48888888888888887</v>
      </c>
      <c r="J320" s="3">
        <v>0</v>
      </c>
      <c r="K320" s="3">
        <v>0</v>
      </c>
      <c r="L320" s="3">
        <v>4.9133333333333331</v>
      </c>
      <c r="M320" s="3">
        <v>0.23499999999999999</v>
      </c>
      <c r="N320" s="3">
        <v>0</v>
      </c>
      <c r="O320" s="3">
        <f>SUM(Table2[[#This Row],[Qualified Social Work Staff Hours]:[Other Social Work Staff Hours]])/Table2[[#This Row],[MDS Census]]</f>
        <v>3.7593316743690006E-3</v>
      </c>
      <c r="P320" s="3">
        <v>0</v>
      </c>
      <c r="Q320" s="3">
        <v>4.7231111111111144</v>
      </c>
      <c r="R320" s="3">
        <f>SUM(Table2[[#This Row],[Qualified Activities Professional Hours]:[Other Activities Professional Hours]])/Table2[[#This Row],[MDS Census]]</f>
        <v>7.5556345538570976E-2</v>
      </c>
      <c r="S320" s="3">
        <v>2.4156666666666671</v>
      </c>
      <c r="T320" s="3">
        <v>8.6203333333333312</v>
      </c>
      <c r="U320" s="3">
        <v>0</v>
      </c>
      <c r="V320" s="3">
        <f>SUM(Table2[[#This Row],[Occupational Therapist Hours]:[OT Aide Hours]])/Table2[[#This Row],[MDS Census]]</f>
        <v>0.17654461429079271</v>
      </c>
      <c r="W320" s="3">
        <v>2.6107777777777779</v>
      </c>
      <c r="X320" s="3">
        <v>3.0216666666666674</v>
      </c>
      <c r="Y320" s="3">
        <v>0</v>
      </c>
      <c r="Z320" s="3">
        <f>SUM(Table2[[#This Row],[Physical Therapist (PT) Hours]:[PT Aide Hours]])/Table2[[#This Row],[MDS Census]]</f>
        <v>9.0103092783505159E-2</v>
      </c>
      <c r="AA320" s="3">
        <v>0</v>
      </c>
      <c r="AB320" s="3">
        <v>0</v>
      </c>
      <c r="AC320" s="3">
        <v>0</v>
      </c>
      <c r="AD320" s="3">
        <v>0</v>
      </c>
      <c r="AE320" s="3">
        <v>0</v>
      </c>
      <c r="AF320" s="3">
        <v>0</v>
      </c>
      <c r="AG320" s="3">
        <v>0</v>
      </c>
      <c r="AH320" s="1" t="s">
        <v>318</v>
      </c>
      <c r="AI320" s="17">
        <v>4</v>
      </c>
      <c r="AJ320" s="1"/>
    </row>
    <row r="321" spans="1:36" x14ac:dyDescent="0.2">
      <c r="A321" s="1" t="s">
        <v>407</v>
      </c>
      <c r="B321" s="1" t="s">
        <v>729</v>
      </c>
      <c r="C321" s="1" t="s">
        <v>839</v>
      </c>
      <c r="D321" s="1" t="s">
        <v>1043</v>
      </c>
      <c r="E321" s="3">
        <v>66.033333333333331</v>
      </c>
      <c r="F321" s="3">
        <v>5.5855555555555556</v>
      </c>
      <c r="G321" s="3">
        <v>0</v>
      </c>
      <c r="H321" s="3">
        <v>0.91666666666666663</v>
      </c>
      <c r="I321" s="3">
        <v>0</v>
      </c>
      <c r="J321" s="3">
        <v>0</v>
      </c>
      <c r="K321" s="3">
        <v>0</v>
      </c>
      <c r="L321" s="3">
        <v>4.4333333333333336</v>
      </c>
      <c r="M321" s="3">
        <v>5.3566666666666674</v>
      </c>
      <c r="N321" s="3">
        <v>0</v>
      </c>
      <c r="O321" s="3">
        <f>SUM(Table2[[#This Row],[Qualified Social Work Staff Hours]:[Other Social Work Staff Hours]])/Table2[[#This Row],[MDS Census]]</f>
        <v>8.112064613831399E-2</v>
      </c>
      <c r="P321" s="3">
        <v>5.3388888888888903</v>
      </c>
      <c r="Q321" s="3">
        <v>0</v>
      </c>
      <c r="R321" s="3">
        <f>SUM(Table2[[#This Row],[Qualified Activities Professional Hours]:[Other Activities Professional Hours]])/Table2[[#This Row],[MDS Census]]</f>
        <v>8.0851421840821155E-2</v>
      </c>
      <c r="S321" s="3">
        <v>11.675222222222223</v>
      </c>
      <c r="T321" s="3">
        <v>5.1404444444444444</v>
      </c>
      <c r="U321" s="3">
        <v>0</v>
      </c>
      <c r="V321" s="3">
        <f>SUM(Table2[[#This Row],[Occupational Therapist Hours]:[OT Aide Hours]])/Table2[[#This Row],[MDS Census]]</f>
        <v>0.25465421504290758</v>
      </c>
      <c r="W321" s="3">
        <v>5.6604444444444448</v>
      </c>
      <c r="X321" s="3">
        <v>6.4423333333333312</v>
      </c>
      <c r="Y321" s="3">
        <v>0</v>
      </c>
      <c r="Z321" s="3">
        <f>SUM(Table2[[#This Row],[Physical Therapist (PT) Hours]:[PT Aide Hours]])/Table2[[#This Row],[MDS Census]]</f>
        <v>0.18328285377755341</v>
      </c>
      <c r="AA321" s="3">
        <v>0</v>
      </c>
      <c r="AB321" s="3">
        <v>0</v>
      </c>
      <c r="AC321" s="3">
        <v>0</v>
      </c>
      <c r="AD321" s="3">
        <v>0</v>
      </c>
      <c r="AE321" s="3">
        <v>0</v>
      </c>
      <c r="AF321" s="3">
        <v>0</v>
      </c>
      <c r="AG321" s="3">
        <v>0</v>
      </c>
      <c r="AH321" s="1" t="s">
        <v>319</v>
      </c>
      <c r="AI321" s="17">
        <v>4</v>
      </c>
      <c r="AJ321" s="1"/>
    </row>
    <row r="322" spans="1:36" x14ac:dyDescent="0.2">
      <c r="A322" s="1" t="s">
        <v>407</v>
      </c>
      <c r="B322" s="1" t="s">
        <v>730</v>
      </c>
      <c r="C322" s="1" t="s">
        <v>873</v>
      </c>
      <c r="D322" s="1" t="s">
        <v>1046</v>
      </c>
      <c r="E322" s="3">
        <v>68.466666666666669</v>
      </c>
      <c r="F322" s="3">
        <v>6.1388888888888893</v>
      </c>
      <c r="G322" s="3">
        <v>0.42222222222222222</v>
      </c>
      <c r="H322" s="3">
        <v>0</v>
      </c>
      <c r="I322" s="3">
        <v>0</v>
      </c>
      <c r="J322" s="3">
        <v>0</v>
      </c>
      <c r="K322" s="3">
        <v>0</v>
      </c>
      <c r="L322" s="3">
        <v>4.8888888888888893</v>
      </c>
      <c r="M322" s="3">
        <v>5.95</v>
      </c>
      <c r="N322" s="3">
        <v>0</v>
      </c>
      <c r="O322" s="3">
        <f>SUM(Table2[[#This Row],[Qualified Social Work Staff Hours]:[Other Social Work Staff Hours]])/Table2[[#This Row],[MDS Census]]</f>
        <v>8.690360272638753E-2</v>
      </c>
      <c r="P322" s="3">
        <v>1.5111111111111111</v>
      </c>
      <c r="Q322" s="3">
        <v>8.334555555555557</v>
      </c>
      <c r="R322" s="3">
        <f>SUM(Table2[[#This Row],[Qualified Activities Professional Hours]:[Other Activities Professional Hours]])/Table2[[#This Row],[MDS Census]]</f>
        <v>0.14380233690360275</v>
      </c>
      <c r="S322" s="3">
        <v>4.2288888888888883</v>
      </c>
      <c r="T322" s="3">
        <v>3.2765555555555554</v>
      </c>
      <c r="U322" s="3">
        <v>0</v>
      </c>
      <c r="V322" s="3">
        <f>SUM(Table2[[#This Row],[Occupational Therapist Hours]:[OT Aide Hours]])/Table2[[#This Row],[MDS Census]]</f>
        <v>0.10962187601428107</v>
      </c>
      <c r="W322" s="3">
        <v>4.1782222222222227</v>
      </c>
      <c r="X322" s="3">
        <v>4.8565555555555555</v>
      </c>
      <c r="Y322" s="3">
        <v>0</v>
      </c>
      <c r="Z322" s="3">
        <f>SUM(Table2[[#This Row],[Physical Therapist (PT) Hours]:[PT Aide Hours]])/Table2[[#This Row],[MDS Census]]</f>
        <v>0.13195877961700747</v>
      </c>
      <c r="AA322" s="3">
        <v>0</v>
      </c>
      <c r="AB322" s="3">
        <v>0</v>
      </c>
      <c r="AC322" s="3">
        <v>0</v>
      </c>
      <c r="AD322" s="3">
        <v>0</v>
      </c>
      <c r="AE322" s="3">
        <v>0</v>
      </c>
      <c r="AF322" s="3">
        <v>0</v>
      </c>
      <c r="AG322" s="3">
        <v>0</v>
      </c>
      <c r="AH322" s="1" t="s">
        <v>320</v>
      </c>
      <c r="AI322" s="17">
        <v>4</v>
      </c>
      <c r="AJ322" s="1"/>
    </row>
    <row r="323" spans="1:36" x14ac:dyDescent="0.2">
      <c r="A323" s="1" t="s">
        <v>407</v>
      </c>
      <c r="B323" s="1" t="s">
        <v>731</v>
      </c>
      <c r="C323" s="1" t="s">
        <v>831</v>
      </c>
      <c r="D323" s="1" t="s">
        <v>1084</v>
      </c>
      <c r="E323" s="3">
        <v>47.9</v>
      </c>
      <c r="F323" s="3">
        <v>5.6266666666666669</v>
      </c>
      <c r="G323" s="3">
        <v>0.2</v>
      </c>
      <c r="H323" s="3">
        <v>0.56666666666666665</v>
      </c>
      <c r="I323" s="3">
        <v>0</v>
      </c>
      <c r="J323" s="3">
        <v>0</v>
      </c>
      <c r="K323" s="3">
        <v>0</v>
      </c>
      <c r="L323" s="3">
        <v>0.33877777777777779</v>
      </c>
      <c r="M323" s="3">
        <v>0</v>
      </c>
      <c r="N323" s="3">
        <v>0</v>
      </c>
      <c r="O323" s="3">
        <f>SUM(Table2[[#This Row],[Qualified Social Work Staff Hours]:[Other Social Work Staff Hours]])/Table2[[#This Row],[MDS Census]]</f>
        <v>0</v>
      </c>
      <c r="P323" s="3">
        <v>1.26</v>
      </c>
      <c r="Q323" s="3">
        <v>0</v>
      </c>
      <c r="R323" s="3">
        <f>SUM(Table2[[#This Row],[Qualified Activities Professional Hours]:[Other Activities Professional Hours]])/Table2[[#This Row],[MDS Census]]</f>
        <v>2.6304801670146139E-2</v>
      </c>
      <c r="S323" s="3">
        <v>2.2719999999999998</v>
      </c>
      <c r="T323" s="3">
        <v>4.3846666666666669</v>
      </c>
      <c r="U323" s="3">
        <v>0</v>
      </c>
      <c r="V323" s="3">
        <f>SUM(Table2[[#This Row],[Occupational Therapist Hours]:[OT Aide Hours]])/Table2[[#This Row],[MDS Census]]</f>
        <v>0.13897007654836466</v>
      </c>
      <c r="W323" s="3">
        <v>2.9074444444444461</v>
      </c>
      <c r="X323" s="3">
        <v>1.8032222222222218</v>
      </c>
      <c r="Y323" s="3">
        <v>0</v>
      </c>
      <c r="Z323" s="3">
        <f>SUM(Table2[[#This Row],[Physical Therapist (PT) Hours]:[PT Aide Hours]])/Table2[[#This Row],[MDS Census]]</f>
        <v>9.8343771746694536E-2</v>
      </c>
      <c r="AA323" s="3">
        <v>0</v>
      </c>
      <c r="AB323" s="3">
        <v>0</v>
      </c>
      <c r="AC323" s="3">
        <v>0</v>
      </c>
      <c r="AD323" s="3">
        <v>0</v>
      </c>
      <c r="AE323" s="3">
        <v>0</v>
      </c>
      <c r="AF323" s="3">
        <v>0</v>
      </c>
      <c r="AG323" s="3">
        <v>0</v>
      </c>
      <c r="AH323" s="1" t="s">
        <v>321</v>
      </c>
      <c r="AI323" s="17">
        <v>4</v>
      </c>
      <c r="AJ323" s="1"/>
    </row>
    <row r="324" spans="1:36" x14ac:dyDescent="0.2">
      <c r="A324" s="1" t="s">
        <v>407</v>
      </c>
      <c r="B324" s="1" t="s">
        <v>732</v>
      </c>
      <c r="C324" s="1" t="s">
        <v>873</v>
      </c>
      <c r="D324" s="1" t="s">
        <v>1046</v>
      </c>
      <c r="E324" s="3">
        <v>43.744444444444447</v>
      </c>
      <c r="F324" s="3">
        <v>6.3111111111111109</v>
      </c>
      <c r="G324" s="3">
        <v>0.61333333333333273</v>
      </c>
      <c r="H324" s="3">
        <v>0.3796666666666666</v>
      </c>
      <c r="I324" s="3">
        <v>1.2722222222222221</v>
      </c>
      <c r="J324" s="3">
        <v>0</v>
      </c>
      <c r="K324" s="3">
        <v>0</v>
      </c>
      <c r="L324" s="3">
        <v>4.2603333333333344</v>
      </c>
      <c r="M324" s="3">
        <v>0</v>
      </c>
      <c r="N324" s="3">
        <v>5.8166666666666664</v>
      </c>
      <c r="O324" s="3">
        <f>SUM(Table2[[#This Row],[Qualified Social Work Staff Hours]:[Other Social Work Staff Hours]])/Table2[[#This Row],[MDS Census]]</f>
        <v>0.13296926593853187</v>
      </c>
      <c r="P324" s="3">
        <v>5.9869999999999992</v>
      </c>
      <c r="Q324" s="3">
        <v>0</v>
      </c>
      <c r="R324" s="3">
        <f>SUM(Table2[[#This Row],[Qualified Activities Professional Hours]:[Other Activities Professional Hours]])/Table2[[#This Row],[MDS Census]]</f>
        <v>0.13686309372618743</v>
      </c>
      <c r="S324" s="3">
        <v>3.7292222222222229</v>
      </c>
      <c r="T324" s="3">
        <v>3.8756666666666653</v>
      </c>
      <c r="U324" s="3">
        <v>0</v>
      </c>
      <c r="V324" s="3">
        <f>SUM(Table2[[#This Row],[Occupational Therapist Hours]:[OT Aide Hours]])/Table2[[#This Row],[MDS Census]]</f>
        <v>0.17384810769621536</v>
      </c>
      <c r="W324" s="3">
        <v>5.131444444444444</v>
      </c>
      <c r="X324" s="3">
        <v>4.381444444444444</v>
      </c>
      <c r="Y324" s="3">
        <v>0</v>
      </c>
      <c r="Z324" s="3">
        <f>SUM(Table2[[#This Row],[Physical Therapist (PT) Hours]:[PT Aide Hours]])/Table2[[#This Row],[MDS Census]]</f>
        <v>0.21746507493014983</v>
      </c>
      <c r="AA324" s="3">
        <v>0</v>
      </c>
      <c r="AB324" s="3">
        <v>0</v>
      </c>
      <c r="AC324" s="3">
        <v>0</v>
      </c>
      <c r="AD324" s="3">
        <v>0</v>
      </c>
      <c r="AE324" s="3">
        <v>0</v>
      </c>
      <c r="AF324" s="3">
        <v>0</v>
      </c>
      <c r="AG324" s="3">
        <v>0</v>
      </c>
      <c r="AH324" s="1" t="s">
        <v>322</v>
      </c>
      <c r="AI324" s="17">
        <v>4</v>
      </c>
      <c r="AJ324" s="1"/>
    </row>
    <row r="325" spans="1:36" x14ac:dyDescent="0.2">
      <c r="A325" s="1" t="s">
        <v>407</v>
      </c>
      <c r="B325" s="1" t="s">
        <v>733</v>
      </c>
      <c r="C325" s="1" t="s">
        <v>824</v>
      </c>
      <c r="D325" s="1" t="s">
        <v>1045</v>
      </c>
      <c r="E325" s="3">
        <v>17.288888888888888</v>
      </c>
      <c r="F325" s="3">
        <v>5.2444444444444445</v>
      </c>
      <c r="G325" s="3">
        <v>0.33333333333333331</v>
      </c>
      <c r="H325" s="3">
        <v>0.2388888888888889</v>
      </c>
      <c r="I325" s="3">
        <v>3.3111111111111109</v>
      </c>
      <c r="J325" s="3">
        <v>0</v>
      </c>
      <c r="K325" s="3">
        <v>0</v>
      </c>
      <c r="L325" s="3">
        <v>0.71977777777777774</v>
      </c>
      <c r="M325" s="3">
        <v>5.333333333333333</v>
      </c>
      <c r="N325" s="3">
        <v>0</v>
      </c>
      <c r="O325" s="3">
        <f>SUM(Table2[[#This Row],[Qualified Social Work Staff Hours]:[Other Social Work Staff Hours]])/Table2[[#This Row],[MDS Census]]</f>
        <v>0.30848329048843187</v>
      </c>
      <c r="P325" s="3">
        <v>0</v>
      </c>
      <c r="Q325" s="3">
        <v>0.84077777777777762</v>
      </c>
      <c r="R325" s="3">
        <f>SUM(Table2[[#This Row],[Qualified Activities Professional Hours]:[Other Activities Professional Hours]])/Table2[[#This Row],[MDS Census]]</f>
        <v>4.863110539845758E-2</v>
      </c>
      <c r="S325" s="3">
        <v>1.1880000000000002</v>
      </c>
      <c r="T325" s="3">
        <v>1.6129999999999998</v>
      </c>
      <c r="U325" s="3">
        <v>0</v>
      </c>
      <c r="V325" s="3">
        <f>SUM(Table2[[#This Row],[Occupational Therapist Hours]:[OT Aide Hours]])/Table2[[#This Row],[MDS Census]]</f>
        <v>0.16201156812339335</v>
      </c>
      <c r="W325" s="3">
        <v>2.7271111111111113</v>
      </c>
      <c r="X325" s="3">
        <v>1.8747777777777779</v>
      </c>
      <c r="Y325" s="3">
        <v>0</v>
      </c>
      <c r="Z325" s="3">
        <f>SUM(Table2[[#This Row],[Physical Therapist (PT) Hours]:[PT Aide Hours]])/Table2[[#This Row],[MDS Census]]</f>
        <v>0.2661760925449872</v>
      </c>
      <c r="AA325" s="3">
        <v>0</v>
      </c>
      <c r="AB325" s="3">
        <v>4.8</v>
      </c>
      <c r="AC325" s="3">
        <v>0</v>
      </c>
      <c r="AD325" s="3">
        <v>0</v>
      </c>
      <c r="AE325" s="3">
        <v>0</v>
      </c>
      <c r="AF325" s="3">
        <v>0</v>
      </c>
      <c r="AG325" s="3">
        <v>0</v>
      </c>
      <c r="AH325" s="1" t="s">
        <v>323</v>
      </c>
      <c r="AI325" s="17">
        <v>4</v>
      </c>
      <c r="AJ325" s="1"/>
    </row>
    <row r="326" spans="1:36" x14ac:dyDescent="0.2">
      <c r="A326" s="1" t="s">
        <v>407</v>
      </c>
      <c r="B326" s="1" t="s">
        <v>734</v>
      </c>
      <c r="C326" s="1" t="s">
        <v>857</v>
      </c>
      <c r="D326" s="1" t="s">
        <v>1078</v>
      </c>
      <c r="E326" s="3">
        <v>50.888888888888886</v>
      </c>
      <c r="F326" s="3">
        <v>4.177777777777778</v>
      </c>
      <c r="G326" s="3">
        <v>2.125</v>
      </c>
      <c r="H326" s="3">
        <v>0.24444444444444444</v>
      </c>
      <c r="I326" s="3">
        <v>1.1555555555555554</v>
      </c>
      <c r="J326" s="3">
        <v>0</v>
      </c>
      <c r="K326" s="3">
        <v>0</v>
      </c>
      <c r="L326" s="3">
        <v>0.4777777777777778</v>
      </c>
      <c r="M326" s="3">
        <v>9.7583333333333329</v>
      </c>
      <c r="N326" s="3">
        <v>0</v>
      </c>
      <c r="O326" s="3">
        <f>SUM(Table2[[#This Row],[Qualified Social Work Staff Hours]:[Other Social Work Staff Hours]])/Table2[[#This Row],[MDS Census]]</f>
        <v>0.19175764192139738</v>
      </c>
      <c r="P326" s="3">
        <v>4.2944444444444443</v>
      </c>
      <c r="Q326" s="3">
        <v>4.7583333333333337</v>
      </c>
      <c r="R326" s="3">
        <f>SUM(Table2[[#This Row],[Qualified Activities Professional Hours]:[Other Activities Professional Hours]])/Table2[[#This Row],[MDS Census]]</f>
        <v>0.17789301310043668</v>
      </c>
      <c r="S326" s="3">
        <v>2.161111111111111</v>
      </c>
      <c r="T326" s="3">
        <v>0</v>
      </c>
      <c r="U326" s="3">
        <v>0</v>
      </c>
      <c r="V326" s="3">
        <f>SUM(Table2[[#This Row],[Occupational Therapist Hours]:[OT Aide Hours]])/Table2[[#This Row],[MDS Census]]</f>
        <v>4.2467248908296944E-2</v>
      </c>
      <c r="W326" s="3">
        <v>5.8777777777777782</v>
      </c>
      <c r="X326" s="3">
        <v>0.28333333333333333</v>
      </c>
      <c r="Y326" s="3">
        <v>5.1388888888888893</v>
      </c>
      <c r="Z326" s="3">
        <f>SUM(Table2[[#This Row],[Physical Therapist (PT) Hours]:[PT Aide Hours]])/Table2[[#This Row],[MDS Census]]</f>
        <v>0.22205240174672491</v>
      </c>
      <c r="AA326" s="3">
        <v>0</v>
      </c>
      <c r="AB326" s="3">
        <v>0</v>
      </c>
      <c r="AC326" s="3">
        <v>0</v>
      </c>
      <c r="AD326" s="3">
        <v>0</v>
      </c>
      <c r="AE326" s="3">
        <v>0</v>
      </c>
      <c r="AF326" s="3">
        <v>0</v>
      </c>
      <c r="AG326" s="3">
        <v>2.1333333333333333</v>
      </c>
      <c r="AH326" s="1" t="s">
        <v>324</v>
      </c>
      <c r="AI326" s="17">
        <v>4</v>
      </c>
      <c r="AJ326" s="1"/>
    </row>
    <row r="327" spans="1:36" x14ac:dyDescent="0.2">
      <c r="A327" s="1" t="s">
        <v>407</v>
      </c>
      <c r="B327" s="1" t="s">
        <v>735</v>
      </c>
      <c r="C327" s="1" t="s">
        <v>993</v>
      </c>
      <c r="D327" s="1" t="s">
        <v>1048</v>
      </c>
      <c r="E327" s="3">
        <v>69.599999999999994</v>
      </c>
      <c r="F327" s="3">
        <v>5.6888888888888891</v>
      </c>
      <c r="G327" s="3">
        <v>0.61333333333333273</v>
      </c>
      <c r="H327" s="3">
        <v>0.50122222222222235</v>
      </c>
      <c r="I327" s="3">
        <v>1.0833333333333333</v>
      </c>
      <c r="J327" s="3">
        <v>0</v>
      </c>
      <c r="K327" s="3">
        <v>0</v>
      </c>
      <c r="L327" s="3">
        <v>0.99511111111111084</v>
      </c>
      <c r="M327" s="3">
        <v>3.0711111111111107</v>
      </c>
      <c r="N327" s="3">
        <v>0</v>
      </c>
      <c r="O327" s="3">
        <f>SUM(Table2[[#This Row],[Qualified Social Work Staff Hours]:[Other Social Work Staff Hours]])/Table2[[#This Row],[MDS Census]]</f>
        <v>4.4125159642401018E-2</v>
      </c>
      <c r="P327" s="3">
        <v>4.258111111111111</v>
      </c>
      <c r="Q327" s="3">
        <v>5.6742222222222241</v>
      </c>
      <c r="R327" s="3">
        <f>SUM(Table2[[#This Row],[Qualified Activities Professional Hours]:[Other Activities Professional Hours]])/Table2[[#This Row],[MDS Census]]</f>
        <v>0.14270593869731807</v>
      </c>
      <c r="S327" s="3">
        <v>4.8722222222222218</v>
      </c>
      <c r="T327" s="3">
        <v>7.5653333333333341</v>
      </c>
      <c r="U327" s="3">
        <v>0</v>
      </c>
      <c r="V327" s="3">
        <f>SUM(Table2[[#This Row],[Occupational Therapist Hours]:[OT Aide Hours]])/Table2[[#This Row],[MDS Census]]</f>
        <v>0.17870051085568328</v>
      </c>
      <c r="W327" s="3">
        <v>3.9709999999999992</v>
      </c>
      <c r="X327" s="3">
        <v>10.110333333333331</v>
      </c>
      <c r="Y327" s="3">
        <v>0</v>
      </c>
      <c r="Z327" s="3">
        <f>SUM(Table2[[#This Row],[Physical Therapist (PT) Hours]:[PT Aide Hours]])/Table2[[#This Row],[MDS Census]]</f>
        <v>0.20231800766283523</v>
      </c>
      <c r="AA327" s="3">
        <v>0</v>
      </c>
      <c r="AB327" s="3">
        <v>0</v>
      </c>
      <c r="AC327" s="3">
        <v>0</v>
      </c>
      <c r="AD327" s="3">
        <v>0</v>
      </c>
      <c r="AE327" s="3">
        <v>0</v>
      </c>
      <c r="AF327" s="3">
        <v>0.19266666666666665</v>
      </c>
      <c r="AG327" s="3">
        <v>0</v>
      </c>
      <c r="AH327" s="1" t="s">
        <v>325</v>
      </c>
      <c r="AI327" s="17">
        <v>4</v>
      </c>
      <c r="AJ327" s="1"/>
    </row>
    <row r="328" spans="1:36" x14ac:dyDescent="0.2">
      <c r="A328" s="1" t="s">
        <v>407</v>
      </c>
      <c r="B328" s="1" t="s">
        <v>736</v>
      </c>
      <c r="C328" s="1" t="s">
        <v>994</v>
      </c>
      <c r="D328" s="1" t="s">
        <v>1075</v>
      </c>
      <c r="E328" s="3">
        <v>66.311111111111117</v>
      </c>
      <c r="F328" s="3">
        <v>7.8238888888888898</v>
      </c>
      <c r="G328" s="3">
        <v>0</v>
      </c>
      <c r="H328" s="3">
        <v>0.67777777777777781</v>
      </c>
      <c r="I328" s="3">
        <v>0.62222222222222223</v>
      </c>
      <c r="J328" s="3">
        <v>0</v>
      </c>
      <c r="K328" s="3">
        <v>0</v>
      </c>
      <c r="L328" s="3">
        <v>3.3631111111111123</v>
      </c>
      <c r="M328" s="3">
        <v>5.5223333333333331</v>
      </c>
      <c r="N328" s="3">
        <v>0</v>
      </c>
      <c r="O328" s="3">
        <f>SUM(Table2[[#This Row],[Qualified Social Work Staff Hours]:[Other Social Work Staff Hours]])/Table2[[#This Row],[MDS Census]]</f>
        <v>8.3279155495978543E-2</v>
      </c>
      <c r="P328" s="3">
        <v>0</v>
      </c>
      <c r="Q328" s="3">
        <v>9.219444444444445</v>
      </c>
      <c r="R328" s="3">
        <f>SUM(Table2[[#This Row],[Qualified Activities Professional Hours]:[Other Activities Professional Hours]])/Table2[[#This Row],[MDS Census]]</f>
        <v>0.13903317694369974</v>
      </c>
      <c r="S328" s="3">
        <v>2.0562222222222224</v>
      </c>
      <c r="T328" s="3">
        <v>4.8220000000000001</v>
      </c>
      <c r="U328" s="3">
        <v>0</v>
      </c>
      <c r="V328" s="3">
        <f>SUM(Table2[[#This Row],[Occupational Therapist Hours]:[OT Aide Hours]])/Table2[[#This Row],[MDS Census]]</f>
        <v>0.10372654155495978</v>
      </c>
      <c r="W328" s="3">
        <v>5.6</v>
      </c>
      <c r="X328" s="3">
        <v>9.9262222222222203</v>
      </c>
      <c r="Y328" s="3">
        <v>0</v>
      </c>
      <c r="Z328" s="3">
        <f>SUM(Table2[[#This Row],[Physical Therapist (PT) Hours]:[PT Aide Hours]])/Table2[[#This Row],[MDS Census]]</f>
        <v>0.23414209115281495</v>
      </c>
      <c r="AA328" s="3">
        <v>0</v>
      </c>
      <c r="AB328" s="3">
        <v>0</v>
      </c>
      <c r="AC328" s="3">
        <v>0</v>
      </c>
      <c r="AD328" s="3">
        <v>0</v>
      </c>
      <c r="AE328" s="3">
        <v>0</v>
      </c>
      <c r="AF328" s="3">
        <v>0</v>
      </c>
      <c r="AG328" s="3">
        <v>0.11944444444444445</v>
      </c>
      <c r="AH328" s="1" t="s">
        <v>326</v>
      </c>
      <c r="AI328" s="17">
        <v>4</v>
      </c>
      <c r="AJ328" s="1"/>
    </row>
    <row r="329" spans="1:36" x14ac:dyDescent="0.2">
      <c r="A329" s="1" t="s">
        <v>407</v>
      </c>
      <c r="B329" s="1" t="s">
        <v>737</v>
      </c>
      <c r="C329" s="1" t="s">
        <v>826</v>
      </c>
      <c r="D329" s="1" t="s">
        <v>1035</v>
      </c>
      <c r="E329" s="3">
        <v>59.644444444444446</v>
      </c>
      <c r="F329" s="3">
        <v>5.0466666666666669</v>
      </c>
      <c r="G329" s="3">
        <v>0</v>
      </c>
      <c r="H329" s="3">
        <v>0</v>
      </c>
      <c r="I329" s="3">
        <v>0</v>
      </c>
      <c r="J329" s="3">
        <v>0</v>
      </c>
      <c r="K329" s="3">
        <v>0</v>
      </c>
      <c r="L329" s="3">
        <v>0.87455555555555564</v>
      </c>
      <c r="M329" s="3">
        <v>0</v>
      </c>
      <c r="N329" s="3">
        <v>0.09</v>
      </c>
      <c r="O329" s="3">
        <f>SUM(Table2[[#This Row],[Qualified Social Work Staff Hours]:[Other Social Work Staff Hours]])/Table2[[#This Row],[MDS Census]]</f>
        <v>1.5089418777943368E-3</v>
      </c>
      <c r="P329" s="3">
        <v>3.0188888888888887</v>
      </c>
      <c r="Q329" s="3">
        <v>0</v>
      </c>
      <c r="R329" s="3">
        <f>SUM(Table2[[#This Row],[Qualified Activities Professional Hours]:[Other Activities Professional Hours]])/Table2[[#This Row],[MDS Census]]</f>
        <v>5.0614754098360651E-2</v>
      </c>
      <c r="S329" s="3">
        <v>4.8681111111111113</v>
      </c>
      <c r="T329" s="3">
        <v>2.3865555555555553</v>
      </c>
      <c r="U329" s="3">
        <v>0</v>
      </c>
      <c r="V329" s="3">
        <f>SUM(Table2[[#This Row],[Occupational Therapist Hours]:[OT Aide Hours]])/Table2[[#This Row],[MDS Census]]</f>
        <v>0.12163189269746646</v>
      </c>
      <c r="W329" s="3">
        <v>8.8464444444444403</v>
      </c>
      <c r="X329" s="3">
        <v>4.4785555555555563</v>
      </c>
      <c r="Y329" s="3">
        <v>0</v>
      </c>
      <c r="Z329" s="3">
        <f>SUM(Table2[[#This Row],[Physical Therapist (PT) Hours]:[PT Aide Hours]])/Table2[[#This Row],[MDS Census]]</f>
        <v>0.22340722801788368</v>
      </c>
      <c r="AA329" s="3">
        <v>0</v>
      </c>
      <c r="AB329" s="3">
        <v>0</v>
      </c>
      <c r="AC329" s="3">
        <v>0</v>
      </c>
      <c r="AD329" s="3">
        <v>0</v>
      </c>
      <c r="AE329" s="3">
        <v>0</v>
      </c>
      <c r="AF329" s="3">
        <v>0</v>
      </c>
      <c r="AG329" s="3">
        <v>0</v>
      </c>
      <c r="AH329" s="1" t="s">
        <v>327</v>
      </c>
      <c r="AI329" s="17">
        <v>4</v>
      </c>
      <c r="AJ329" s="1"/>
    </row>
    <row r="330" spans="1:36" x14ac:dyDescent="0.2">
      <c r="A330" s="1" t="s">
        <v>407</v>
      </c>
      <c r="B330" s="1" t="s">
        <v>738</v>
      </c>
      <c r="C330" s="1" t="s">
        <v>873</v>
      </c>
      <c r="D330" s="1" t="s">
        <v>1046</v>
      </c>
      <c r="E330" s="3">
        <v>4.4000000000000004</v>
      </c>
      <c r="F330" s="3">
        <v>15.994555555555555</v>
      </c>
      <c r="G330" s="3">
        <v>0</v>
      </c>
      <c r="H330" s="3">
        <v>8.8666666666666658E-2</v>
      </c>
      <c r="I330" s="3">
        <v>0</v>
      </c>
      <c r="J330" s="3">
        <v>0</v>
      </c>
      <c r="K330" s="3">
        <v>0</v>
      </c>
      <c r="L330" s="3">
        <v>9.4444444444444442E-2</v>
      </c>
      <c r="M330" s="3">
        <v>2.0944444444444446</v>
      </c>
      <c r="N330" s="3">
        <v>1.1972222222222222</v>
      </c>
      <c r="O330" s="3">
        <f>SUM(Table2[[#This Row],[Qualified Social Work Staff Hours]:[Other Social Work Staff Hours]])/Table2[[#This Row],[MDS Census]]</f>
        <v>0.74810606060606066</v>
      </c>
      <c r="P330" s="3">
        <v>4.6222222222222218</v>
      </c>
      <c r="Q330" s="3">
        <v>3.4249999999999998</v>
      </c>
      <c r="R330" s="3">
        <f>SUM(Table2[[#This Row],[Qualified Activities Professional Hours]:[Other Activities Professional Hours]])/Table2[[#This Row],[MDS Census]]</f>
        <v>1.828914141414141</v>
      </c>
      <c r="S330" s="3">
        <v>3.1638888888888888</v>
      </c>
      <c r="T330" s="3">
        <v>5.8333333333333334E-2</v>
      </c>
      <c r="U330" s="3">
        <v>0</v>
      </c>
      <c r="V330" s="3">
        <f>SUM(Table2[[#This Row],[Occupational Therapist Hours]:[OT Aide Hours]])/Table2[[#This Row],[MDS Census]]</f>
        <v>0.73232323232323215</v>
      </c>
      <c r="W330" s="3">
        <v>1.1694444444444445</v>
      </c>
      <c r="X330" s="3">
        <v>3.3333333333333333E-2</v>
      </c>
      <c r="Y330" s="3">
        <v>0</v>
      </c>
      <c r="Z330" s="3">
        <f>SUM(Table2[[#This Row],[Physical Therapist (PT) Hours]:[PT Aide Hours]])/Table2[[#This Row],[MDS Census]]</f>
        <v>0.27335858585858586</v>
      </c>
      <c r="AA330" s="3">
        <v>0</v>
      </c>
      <c r="AB330" s="3">
        <v>0</v>
      </c>
      <c r="AC330" s="3">
        <v>0</v>
      </c>
      <c r="AD330" s="3">
        <v>0</v>
      </c>
      <c r="AE330" s="3">
        <v>0</v>
      </c>
      <c r="AF330" s="3">
        <v>0</v>
      </c>
      <c r="AG330" s="3">
        <v>0</v>
      </c>
      <c r="AH330" s="1" t="s">
        <v>328</v>
      </c>
      <c r="AI330" s="17">
        <v>4</v>
      </c>
      <c r="AJ330" s="1"/>
    </row>
    <row r="331" spans="1:36" x14ac:dyDescent="0.2">
      <c r="A331" s="1" t="s">
        <v>407</v>
      </c>
      <c r="B331" s="1" t="s">
        <v>739</v>
      </c>
      <c r="C331" s="1" t="s">
        <v>916</v>
      </c>
      <c r="D331" s="1" t="s">
        <v>1039</v>
      </c>
      <c r="E331" s="3">
        <v>52.666666666666664</v>
      </c>
      <c r="F331" s="3">
        <v>5.2444444444444445</v>
      </c>
      <c r="G331" s="3">
        <v>0</v>
      </c>
      <c r="H331" s="3">
        <v>0</v>
      </c>
      <c r="I331" s="3">
        <v>0</v>
      </c>
      <c r="J331" s="3">
        <v>0</v>
      </c>
      <c r="K331" s="3">
        <v>0</v>
      </c>
      <c r="L331" s="3">
        <v>0.6333333333333333</v>
      </c>
      <c r="M331" s="3">
        <v>0</v>
      </c>
      <c r="N331" s="3">
        <v>0</v>
      </c>
      <c r="O331" s="3">
        <f>SUM(Table2[[#This Row],[Qualified Social Work Staff Hours]:[Other Social Work Staff Hours]])/Table2[[#This Row],[MDS Census]]</f>
        <v>0</v>
      </c>
      <c r="P331" s="3">
        <v>9.0833333333333339</v>
      </c>
      <c r="Q331" s="3">
        <v>0</v>
      </c>
      <c r="R331" s="3">
        <f>SUM(Table2[[#This Row],[Qualified Activities Professional Hours]:[Other Activities Professional Hours]])/Table2[[#This Row],[MDS Census]]</f>
        <v>0.17246835443037978</v>
      </c>
      <c r="S331" s="3">
        <v>9.4499999999999993</v>
      </c>
      <c r="T331" s="3">
        <v>14.877777777777778</v>
      </c>
      <c r="U331" s="3">
        <v>0</v>
      </c>
      <c r="V331" s="3">
        <f>SUM(Table2[[#This Row],[Occupational Therapist Hours]:[OT Aide Hours]])/Table2[[#This Row],[MDS Census]]</f>
        <v>0.46191983122362867</v>
      </c>
      <c r="W331" s="3">
        <v>1.425</v>
      </c>
      <c r="X331" s="3">
        <v>15.130555555555556</v>
      </c>
      <c r="Y331" s="3">
        <v>0</v>
      </c>
      <c r="Z331" s="3">
        <f>SUM(Table2[[#This Row],[Physical Therapist (PT) Hours]:[PT Aide Hours]])/Table2[[#This Row],[MDS Census]]</f>
        <v>0.31434599156118148</v>
      </c>
      <c r="AA331" s="3">
        <v>0</v>
      </c>
      <c r="AB331" s="3">
        <v>0</v>
      </c>
      <c r="AC331" s="3">
        <v>0</v>
      </c>
      <c r="AD331" s="3">
        <v>0</v>
      </c>
      <c r="AE331" s="3">
        <v>0</v>
      </c>
      <c r="AF331" s="3">
        <v>0</v>
      </c>
      <c r="AG331" s="3">
        <v>0</v>
      </c>
      <c r="AH331" s="1" t="s">
        <v>329</v>
      </c>
      <c r="AI331" s="17">
        <v>4</v>
      </c>
      <c r="AJ331" s="1"/>
    </row>
    <row r="332" spans="1:36" x14ac:dyDescent="0.2">
      <c r="A332" s="1" t="s">
        <v>407</v>
      </c>
      <c r="B332" s="1" t="s">
        <v>740</v>
      </c>
      <c r="C332" s="1" t="s">
        <v>995</v>
      </c>
      <c r="D332" s="1" t="s">
        <v>1082</v>
      </c>
      <c r="E332" s="3">
        <v>55.7</v>
      </c>
      <c r="F332" s="3">
        <v>5.333333333333333</v>
      </c>
      <c r="G332" s="3">
        <v>1.3</v>
      </c>
      <c r="H332" s="3">
        <v>0.4</v>
      </c>
      <c r="I332" s="3">
        <v>0.23333333333333334</v>
      </c>
      <c r="J332" s="3">
        <v>0</v>
      </c>
      <c r="K332" s="3">
        <v>0</v>
      </c>
      <c r="L332" s="3">
        <v>1.4</v>
      </c>
      <c r="M332" s="3">
        <v>4.5573333333333332</v>
      </c>
      <c r="N332" s="3">
        <v>0</v>
      </c>
      <c r="O332" s="3">
        <f>SUM(Table2[[#This Row],[Qualified Social Work Staff Hours]:[Other Social Work Staff Hours]])/Table2[[#This Row],[MDS Census]]</f>
        <v>8.1819269898264504E-2</v>
      </c>
      <c r="P332" s="3">
        <v>5.1092222222222228</v>
      </c>
      <c r="Q332" s="3">
        <v>0</v>
      </c>
      <c r="R332" s="3">
        <f>SUM(Table2[[#This Row],[Qualified Activities Professional Hours]:[Other Activities Professional Hours]])/Table2[[#This Row],[MDS Census]]</f>
        <v>9.1727508477957312E-2</v>
      </c>
      <c r="S332" s="3">
        <v>5.0637777777777773</v>
      </c>
      <c r="T332" s="3">
        <v>4.7813333333333317</v>
      </c>
      <c r="U332" s="3">
        <v>0</v>
      </c>
      <c r="V332" s="3">
        <f>SUM(Table2[[#This Row],[Occupational Therapist Hours]:[OT Aide Hours]])/Table2[[#This Row],[MDS Census]]</f>
        <v>0.17675244364651901</v>
      </c>
      <c r="W332" s="3">
        <v>3.8861111111111111</v>
      </c>
      <c r="X332" s="3">
        <v>4.7441111111111134</v>
      </c>
      <c r="Y332" s="3">
        <v>2.2926666666666664</v>
      </c>
      <c r="Z332" s="3">
        <f>SUM(Table2[[#This Row],[Physical Therapist (PT) Hours]:[PT Aide Hours]])/Table2[[#This Row],[MDS Census]]</f>
        <v>0.19610213445042893</v>
      </c>
      <c r="AA332" s="3">
        <v>0</v>
      </c>
      <c r="AB332" s="3">
        <v>0</v>
      </c>
      <c r="AC332" s="3">
        <v>0</v>
      </c>
      <c r="AD332" s="3">
        <v>0</v>
      </c>
      <c r="AE332" s="3">
        <v>0</v>
      </c>
      <c r="AF332" s="3">
        <v>0</v>
      </c>
      <c r="AG332" s="3">
        <v>0</v>
      </c>
      <c r="AH332" s="1" t="s">
        <v>330</v>
      </c>
      <c r="AI332" s="17">
        <v>4</v>
      </c>
      <c r="AJ332" s="1"/>
    </row>
    <row r="333" spans="1:36" x14ac:dyDescent="0.2">
      <c r="A333" s="1" t="s">
        <v>407</v>
      </c>
      <c r="B333" s="1" t="s">
        <v>741</v>
      </c>
      <c r="C333" s="1" t="s">
        <v>873</v>
      </c>
      <c r="D333" s="1" t="s">
        <v>1046</v>
      </c>
      <c r="E333" s="3">
        <v>94.033333333333331</v>
      </c>
      <c r="F333" s="3">
        <v>4.7111111111111112</v>
      </c>
      <c r="G333" s="3">
        <v>0</v>
      </c>
      <c r="H333" s="3">
        <v>0</v>
      </c>
      <c r="I333" s="3">
        <v>0</v>
      </c>
      <c r="J333" s="3">
        <v>0</v>
      </c>
      <c r="K333" s="3">
        <v>0</v>
      </c>
      <c r="L333" s="3">
        <v>3.3593333333333328</v>
      </c>
      <c r="M333" s="3">
        <v>5.6</v>
      </c>
      <c r="N333" s="3">
        <v>0</v>
      </c>
      <c r="O333" s="3">
        <f>SUM(Table2[[#This Row],[Qualified Social Work Staff Hours]:[Other Social Work Staff Hours]])/Table2[[#This Row],[MDS Census]]</f>
        <v>5.9553349875930521E-2</v>
      </c>
      <c r="P333" s="3">
        <v>8.8888888888888892E-2</v>
      </c>
      <c r="Q333" s="3">
        <v>5.0611111111111109</v>
      </c>
      <c r="R333" s="3">
        <f>SUM(Table2[[#This Row],[Qualified Activities Professional Hours]:[Other Activities Professional Hours]])/Table2[[#This Row],[MDS Census]]</f>
        <v>5.4767812832328955E-2</v>
      </c>
      <c r="S333" s="3">
        <v>6.102555555555556</v>
      </c>
      <c r="T333" s="3">
        <v>6.7665555555555565</v>
      </c>
      <c r="U333" s="3">
        <v>0</v>
      </c>
      <c r="V333" s="3">
        <f>SUM(Table2[[#This Row],[Occupational Therapist Hours]:[OT Aide Hours]])/Table2[[#This Row],[MDS Census]]</f>
        <v>0.13685690653432592</v>
      </c>
      <c r="W333" s="3">
        <v>5.2707777777777762</v>
      </c>
      <c r="X333" s="3">
        <v>7.389555555555555</v>
      </c>
      <c r="Y333" s="3">
        <v>0.97933333333333317</v>
      </c>
      <c r="Z333" s="3">
        <f>SUM(Table2[[#This Row],[Physical Therapist (PT) Hours]:[PT Aide Hours]])/Table2[[#This Row],[MDS Census]]</f>
        <v>0.1450514002126905</v>
      </c>
      <c r="AA333" s="3">
        <v>0</v>
      </c>
      <c r="AB333" s="3">
        <v>0</v>
      </c>
      <c r="AC333" s="3">
        <v>0</v>
      </c>
      <c r="AD333" s="3">
        <v>0</v>
      </c>
      <c r="AE333" s="3">
        <v>0</v>
      </c>
      <c r="AF333" s="3">
        <v>0</v>
      </c>
      <c r="AG333" s="3">
        <v>0</v>
      </c>
      <c r="AH333" s="1" t="s">
        <v>331</v>
      </c>
      <c r="AI333" s="17">
        <v>4</v>
      </c>
      <c r="AJ333" s="1"/>
    </row>
    <row r="334" spans="1:36" x14ac:dyDescent="0.2">
      <c r="A334" s="1" t="s">
        <v>407</v>
      </c>
      <c r="B334" s="1" t="s">
        <v>742</v>
      </c>
      <c r="C334" s="1" t="s">
        <v>996</v>
      </c>
      <c r="D334" s="1" t="s">
        <v>1073</v>
      </c>
      <c r="E334" s="3">
        <v>70.055555555555557</v>
      </c>
      <c r="F334" s="3">
        <v>4.8</v>
      </c>
      <c r="G334" s="3">
        <v>2</v>
      </c>
      <c r="H334" s="3">
        <v>0.52222222222222225</v>
      </c>
      <c r="I334" s="3">
        <v>0.55555555555555558</v>
      </c>
      <c r="J334" s="3">
        <v>0</v>
      </c>
      <c r="K334" s="3">
        <v>0</v>
      </c>
      <c r="L334" s="3">
        <v>3.1278888888888883</v>
      </c>
      <c r="M334" s="3">
        <v>0</v>
      </c>
      <c r="N334" s="3">
        <v>0</v>
      </c>
      <c r="O334" s="3">
        <f>SUM(Table2[[#This Row],[Qualified Social Work Staff Hours]:[Other Social Work Staff Hours]])/Table2[[#This Row],[MDS Census]]</f>
        <v>0</v>
      </c>
      <c r="P334" s="3">
        <v>5.5</v>
      </c>
      <c r="Q334" s="3">
        <v>0</v>
      </c>
      <c r="R334" s="3">
        <f>SUM(Table2[[#This Row],[Qualified Activities Professional Hours]:[Other Activities Professional Hours]])/Table2[[#This Row],[MDS Census]]</f>
        <v>7.8509119746233147E-2</v>
      </c>
      <c r="S334" s="3">
        <v>5.1521111111111111</v>
      </c>
      <c r="T334" s="3">
        <v>8.0670000000000019</v>
      </c>
      <c r="U334" s="3">
        <v>0</v>
      </c>
      <c r="V334" s="3">
        <f>SUM(Table2[[#This Row],[Occupational Therapist Hours]:[OT Aide Hours]])/Table2[[#This Row],[MDS Census]]</f>
        <v>0.18869468675654244</v>
      </c>
      <c r="W334" s="3">
        <v>5.5227777777777787</v>
      </c>
      <c r="X334" s="3">
        <v>7.458333333333333</v>
      </c>
      <c r="Y334" s="3">
        <v>2.6710000000000003</v>
      </c>
      <c r="Z334" s="3">
        <f>SUM(Table2[[#This Row],[Physical Therapist (PT) Hours]:[PT Aide Hours]])/Table2[[#This Row],[MDS Census]]</f>
        <v>0.22342426645519428</v>
      </c>
      <c r="AA334" s="3">
        <v>0</v>
      </c>
      <c r="AB334" s="3">
        <v>0</v>
      </c>
      <c r="AC334" s="3">
        <v>0</v>
      </c>
      <c r="AD334" s="3">
        <v>0</v>
      </c>
      <c r="AE334" s="3">
        <v>0</v>
      </c>
      <c r="AF334" s="3">
        <v>0</v>
      </c>
      <c r="AG334" s="3">
        <v>0</v>
      </c>
      <c r="AH334" s="1" t="s">
        <v>332</v>
      </c>
      <c r="AI334" s="17">
        <v>4</v>
      </c>
      <c r="AJ334" s="1"/>
    </row>
    <row r="335" spans="1:36" x14ac:dyDescent="0.2">
      <c r="A335" s="1" t="s">
        <v>407</v>
      </c>
      <c r="B335" s="1" t="s">
        <v>743</v>
      </c>
      <c r="C335" s="1" t="s">
        <v>828</v>
      </c>
      <c r="D335" s="1" t="s">
        <v>1074</v>
      </c>
      <c r="E335" s="3">
        <v>42.93333333333333</v>
      </c>
      <c r="F335" s="3">
        <v>5.7777777777777777</v>
      </c>
      <c r="G335" s="3">
        <v>0.32222222222222224</v>
      </c>
      <c r="H335" s="3">
        <v>0.23333333333333334</v>
      </c>
      <c r="I335" s="3">
        <v>7.7777777777777779E-2</v>
      </c>
      <c r="J335" s="3">
        <v>0</v>
      </c>
      <c r="K335" s="3">
        <v>0</v>
      </c>
      <c r="L335" s="3">
        <v>0.73444444444444434</v>
      </c>
      <c r="M335" s="3">
        <v>4.9955555555555549</v>
      </c>
      <c r="N335" s="3">
        <v>0</v>
      </c>
      <c r="O335" s="3">
        <f>SUM(Table2[[#This Row],[Qualified Social Work Staff Hours]:[Other Social Work Staff Hours]])/Table2[[#This Row],[MDS Census]]</f>
        <v>0.11635610766045548</v>
      </c>
      <c r="P335" s="3">
        <v>5.3996666666666666</v>
      </c>
      <c r="Q335" s="3">
        <v>0</v>
      </c>
      <c r="R335" s="3">
        <f>SUM(Table2[[#This Row],[Qualified Activities Professional Hours]:[Other Activities Professional Hours]])/Table2[[#This Row],[MDS Census]]</f>
        <v>0.12576863354037268</v>
      </c>
      <c r="S335" s="3">
        <v>5.6455555555555543</v>
      </c>
      <c r="T335" s="3">
        <v>5.200666666666665</v>
      </c>
      <c r="U335" s="3">
        <v>0</v>
      </c>
      <c r="V335" s="3">
        <f>SUM(Table2[[#This Row],[Occupational Therapist Hours]:[OT Aide Hours]])/Table2[[#This Row],[MDS Census]]</f>
        <v>0.25262939958592129</v>
      </c>
      <c r="W335" s="3">
        <v>0.97555555555555584</v>
      </c>
      <c r="X335" s="3">
        <v>6.7969999999999988</v>
      </c>
      <c r="Y335" s="3">
        <v>2.9285555555555556</v>
      </c>
      <c r="Z335" s="3">
        <f>SUM(Table2[[#This Row],[Physical Therapist (PT) Hours]:[PT Aide Hours]])/Table2[[#This Row],[MDS Census]]</f>
        <v>0.24924948240165631</v>
      </c>
      <c r="AA335" s="3">
        <v>0</v>
      </c>
      <c r="AB335" s="3">
        <v>0</v>
      </c>
      <c r="AC335" s="3">
        <v>0</v>
      </c>
      <c r="AD335" s="3">
        <v>0</v>
      </c>
      <c r="AE335" s="3">
        <v>0</v>
      </c>
      <c r="AF335" s="3">
        <v>0</v>
      </c>
      <c r="AG335" s="3">
        <v>0</v>
      </c>
      <c r="AH335" s="1" t="s">
        <v>333</v>
      </c>
      <c r="AI335" s="17">
        <v>4</v>
      </c>
      <c r="AJ335" s="1"/>
    </row>
    <row r="336" spans="1:36" x14ac:dyDescent="0.2">
      <c r="A336" s="1" t="s">
        <v>407</v>
      </c>
      <c r="B336" s="1" t="s">
        <v>744</v>
      </c>
      <c r="C336" s="1" t="s">
        <v>826</v>
      </c>
      <c r="D336" s="1" t="s">
        <v>1035</v>
      </c>
      <c r="E336" s="3">
        <v>113.9</v>
      </c>
      <c r="F336" s="3">
        <v>2.4666666666666668</v>
      </c>
      <c r="G336" s="3">
        <v>0</v>
      </c>
      <c r="H336" s="3">
        <v>1.3333333333333333</v>
      </c>
      <c r="I336" s="3">
        <v>5.2444444444444445</v>
      </c>
      <c r="J336" s="3">
        <v>0</v>
      </c>
      <c r="K336" s="3">
        <v>0</v>
      </c>
      <c r="L336" s="3">
        <v>4.2677777777777779</v>
      </c>
      <c r="M336" s="3">
        <v>5.0666666666666664</v>
      </c>
      <c r="N336" s="3">
        <v>8.9364444444444437</v>
      </c>
      <c r="O336" s="3">
        <f>SUM(Table2[[#This Row],[Qualified Social Work Staff Hours]:[Other Social Work Staff Hours]])/Table2[[#This Row],[MDS Census]]</f>
        <v>0.12294215198517217</v>
      </c>
      <c r="P336" s="3">
        <v>4.9888888888888889</v>
      </c>
      <c r="Q336" s="3">
        <v>9.9564444444444451</v>
      </c>
      <c r="R336" s="3">
        <f>SUM(Table2[[#This Row],[Qualified Activities Professional Hours]:[Other Activities Professional Hours]])/Table2[[#This Row],[MDS Census]]</f>
        <v>0.13121451565700906</v>
      </c>
      <c r="S336" s="3">
        <v>2.9418888888888874</v>
      </c>
      <c r="T336" s="3">
        <v>10.454777777777778</v>
      </c>
      <c r="U336" s="3">
        <v>0</v>
      </c>
      <c r="V336" s="3">
        <f>SUM(Table2[[#This Row],[Occupational Therapist Hours]:[OT Aide Hours]])/Table2[[#This Row],[MDS Census]]</f>
        <v>0.1176177933860111</v>
      </c>
      <c r="W336" s="3">
        <v>8.1942222222222263</v>
      </c>
      <c r="X336" s="3">
        <v>4.7843333333333327</v>
      </c>
      <c r="Y336" s="3">
        <v>5.2694444444444448</v>
      </c>
      <c r="Z336" s="3">
        <f>SUM(Table2[[#This Row],[Physical Therapist (PT) Hours]:[PT Aide Hours]])/Table2[[#This Row],[MDS Census]]</f>
        <v>0.16021071115013172</v>
      </c>
      <c r="AA336" s="3">
        <v>0</v>
      </c>
      <c r="AB336" s="3">
        <v>0</v>
      </c>
      <c r="AC336" s="3">
        <v>0</v>
      </c>
      <c r="AD336" s="3">
        <v>0</v>
      </c>
      <c r="AE336" s="3">
        <v>0</v>
      </c>
      <c r="AF336" s="3">
        <v>0</v>
      </c>
      <c r="AG336" s="3">
        <v>0</v>
      </c>
      <c r="AH336" s="1" t="s">
        <v>334</v>
      </c>
      <c r="AI336" s="17">
        <v>4</v>
      </c>
      <c r="AJ336" s="1"/>
    </row>
    <row r="337" spans="1:36" x14ac:dyDescent="0.2">
      <c r="A337" s="1" t="s">
        <v>407</v>
      </c>
      <c r="B337" s="1" t="s">
        <v>745</v>
      </c>
      <c r="C337" s="1" t="s">
        <v>997</v>
      </c>
      <c r="D337" s="1" t="s">
        <v>1036</v>
      </c>
      <c r="E337" s="3">
        <v>95.2</v>
      </c>
      <c r="F337" s="3">
        <v>6.9249999999999998</v>
      </c>
      <c r="G337" s="3">
        <v>0.22611111111111101</v>
      </c>
      <c r="H337" s="3">
        <v>1.2444444444444445</v>
      </c>
      <c r="I337" s="3">
        <v>0.51944444444444449</v>
      </c>
      <c r="J337" s="3">
        <v>0.7</v>
      </c>
      <c r="K337" s="3">
        <v>5.5555555555555552E-2</v>
      </c>
      <c r="L337" s="3">
        <v>6.125111111111111</v>
      </c>
      <c r="M337" s="3">
        <v>8.8384444444444448</v>
      </c>
      <c r="N337" s="3">
        <v>0</v>
      </c>
      <c r="O337" s="3">
        <f>SUM(Table2[[#This Row],[Qualified Social Work Staff Hours]:[Other Social Work Staff Hours]])/Table2[[#This Row],[MDS Census]]</f>
        <v>9.2840802987861806E-2</v>
      </c>
      <c r="P337" s="3">
        <v>5.5160000000000009</v>
      </c>
      <c r="Q337" s="3">
        <v>7.7392222222222244</v>
      </c>
      <c r="R337" s="3">
        <f>SUM(Table2[[#This Row],[Qualified Activities Professional Hours]:[Other Activities Professional Hours]])/Table2[[#This Row],[MDS Census]]</f>
        <v>0.13923552754435112</v>
      </c>
      <c r="S337" s="3">
        <v>5.3418888888888887</v>
      </c>
      <c r="T337" s="3">
        <v>15.409777777777776</v>
      </c>
      <c r="U337" s="3">
        <v>0</v>
      </c>
      <c r="V337" s="3">
        <f>SUM(Table2[[#This Row],[Occupational Therapist Hours]:[OT Aide Hours]])/Table2[[#This Row],[MDS Census]]</f>
        <v>0.21797969187675068</v>
      </c>
      <c r="W337" s="3">
        <v>8.8692222222222217</v>
      </c>
      <c r="X337" s="3">
        <v>23.931000000000001</v>
      </c>
      <c r="Y337" s="3">
        <v>0</v>
      </c>
      <c r="Z337" s="3">
        <f>SUM(Table2[[#This Row],[Physical Therapist (PT) Hours]:[PT Aide Hours]])/Table2[[#This Row],[MDS Census]]</f>
        <v>0.34454014939309058</v>
      </c>
      <c r="AA337" s="3">
        <v>0</v>
      </c>
      <c r="AB337" s="3">
        <v>0</v>
      </c>
      <c r="AC337" s="3">
        <v>0</v>
      </c>
      <c r="AD337" s="3">
        <v>0</v>
      </c>
      <c r="AE337" s="3">
        <v>0</v>
      </c>
      <c r="AF337" s="3">
        <v>0</v>
      </c>
      <c r="AG337" s="3">
        <v>0</v>
      </c>
      <c r="AH337" s="1" t="s">
        <v>335</v>
      </c>
      <c r="AI337" s="17">
        <v>4</v>
      </c>
      <c r="AJ337" s="1"/>
    </row>
    <row r="338" spans="1:36" x14ac:dyDescent="0.2">
      <c r="A338" s="1" t="s">
        <v>407</v>
      </c>
      <c r="B338" s="1" t="s">
        <v>746</v>
      </c>
      <c r="C338" s="1" t="s">
        <v>922</v>
      </c>
      <c r="D338" s="1" t="s">
        <v>1069</v>
      </c>
      <c r="E338" s="3">
        <v>79.544444444444451</v>
      </c>
      <c r="F338" s="3">
        <v>5.6</v>
      </c>
      <c r="G338" s="3">
        <v>0</v>
      </c>
      <c r="H338" s="3">
        <v>0.35555555555555557</v>
      </c>
      <c r="I338" s="3">
        <v>0.59444444444444444</v>
      </c>
      <c r="J338" s="3">
        <v>0</v>
      </c>
      <c r="K338" s="3">
        <v>0</v>
      </c>
      <c r="L338" s="3">
        <v>4.3578888888888896</v>
      </c>
      <c r="M338" s="3">
        <v>0.62222222222222223</v>
      </c>
      <c r="N338" s="3">
        <v>4.9555555555555557</v>
      </c>
      <c r="O338" s="3">
        <f>SUM(Table2[[#This Row],[Qualified Social Work Staff Hours]:[Other Social Work Staff Hours]])/Table2[[#This Row],[MDS Census]]</f>
        <v>7.0121525352702885E-2</v>
      </c>
      <c r="P338" s="3">
        <v>0.8666666666666667</v>
      </c>
      <c r="Q338" s="3">
        <v>3.5112222222222229</v>
      </c>
      <c r="R338" s="3">
        <f>SUM(Table2[[#This Row],[Qualified Activities Professional Hours]:[Other Activities Professional Hours]])/Table2[[#This Row],[MDS Census]]</f>
        <v>5.5037016343064682E-2</v>
      </c>
      <c r="S338" s="3">
        <v>3.5026666666666668</v>
      </c>
      <c r="T338" s="3">
        <v>1.9321111111111107</v>
      </c>
      <c r="U338" s="3">
        <v>0</v>
      </c>
      <c r="V338" s="3">
        <f>SUM(Table2[[#This Row],[Occupational Therapist Hours]:[OT Aide Hours]])/Table2[[#This Row],[MDS Census]]</f>
        <v>6.8323788238580804E-2</v>
      </c>
      <c r="W338" s="3">
        <v>4.3004444444444454</v>
      </c>
      <c r="X338" s="3">
        <v>4.9421111111111111</v>
      </c>
      <c r="Y338" s="3">
        <v>0</v>
      </c>
      <c r="Z338" s="3">
        <f>SUM(Table2[[#This Row],[Physical Therapist (PT) Hours]:[PT Aide Hours]])/Table2[[#This Row],[MDS Census]]</f>
        <v>0.11619360245844391</v>
      </c>
      <c r="AA338" s="3">
        <v>0</v>
      </c>
      <c r="AB338" s="3">
        <v>5.4927777777777775</v>
      </c>
      <c r="AC338" s="3">
        <v>0</v>
      </c>
      <c r="AD338" s="3">
        <v>0</v>
      </c>
      <c r="AE338" s="3">
        <v>0</v>
      </c>
      <c r="AF338" s="3">
        <v>5.5555555555555558E-3</v>
      </c>
      <c r="AG338" s="3">
        <v>0</v>
      </c>
      <c r="AH338" s="1" t="s">
        <v>336</v>
      </c>
      <c r="AI338" s="17">
        <v>4</v>
      </c>
      <c r="AJ338" s="1"/>
    </row>
    <row r="339" spans="1:36" x14ac:dyDescent="0.2">
      <c r="A339" s="1" t="s">
        <v>407</v>
      </c>
      <c r="B339" s="1" t="s">
        <v>747</v>
      </c>
      <c r="C339" s="1" t="s">
        <v>873</v>
      </c>
      <c r="D339" s="1" t="s">
        <v>1046</v>
      </c>
      <c r="E339" s="3">
        <v>41.06666666666667</v>
      </c>
      <c r="F339" s="3">
        <v>5.6888888888888891</v>
      </c>
      <c r="G339" s="3">
        <v>0.45555555555555555</v>
      </c>
      <c r="H339" s="3">
        <v>0</v>
      </c>
      <c r="I339" s="3">
        <v>5.6888888888888891</v>
      </c>
      <c r="J339" s="3">
        <v>0</v>
      </c>
      <c r="K339" s="3">
        <v>0</v>
      </c>
      <c r="L339" s="3">
        <v>2.9497777777777778</v>
      </c>
      <c r="M339" s="3">
        <v>5.6888888888888891</v>
      </c>
      <c r="N339" s="3">
        <v>0</v>
      </c>
      <c r="O339" s="3">
        <f>SUM(Table2[[#This Row],[Qualified Social Work Staff Hours]:[Other Social Work Staff Hours]])/Table2[[#This Row],[MDS Census]]</f>
        <v>0.13852813852813853</v>
      </c>
      <c r="P339" s="3">
        <v>9.1999999999999993</v>
      </c>
      <c r="Q339" s="3">
        <v>9.9583333333333339</v>
      </c>
      <c r="R339" s="3">
        <f>SUM(Table2[[#This Row],[Qualified Activities Professional Hours]:[Other Activities Professional Hours]])/Table2[[#This Row],[MDS Census]]</f>
        <v>0.46651785714285704</v>
      </c>
      <c r="S339" s="3">
        <v>1.6555555555555554</v>
      </c>
      <c r="T339" s="3">
        <v>3.5922222222222211</v>
      </c>
      <c r="U339" s="3">
        <v>0</v>
      </c>
      <c r="V339" s="3">
        <f>SUM(Table2[[#This Row],[Occupational Therapist Hours]:[OT Aide Hours]])/Table2[[#This Row],[MDS Census]]</f>
        <v>0.1277867965367965</v>
      </c>
      <c r="W339" s="3">
        <v>5.5645555555555575</v>
      </c>
      <c r="X339" s="3">
        <v>4.9748888888888887</v>
      </c>
      <c r="Y339" s="3">
        <v>0</v>
      </c>
      <c r="Z339" s="3">
        <f>SUM(Table2[[#This Row],[Physical Therapist (PT) Hours]:[PT Aide Hours]])/Table2[[#This Row],[MDS Census]]</f>
        <v>0.25664231601731602</v>
      </c>
      <c r="AA339" s="3">
        <v>0</v>
      </c>
      <c r="AB339" s="3">
        <v>0</v>
      </c>
      <c r="AC339" s="3">
        <v>0</v>
      </c>
      <c r="AD339" s="3">
        <v>0</v>
      </c>
      <c r="AE339" s="3">
        <v>0</v>
      </c>
      <c r="AF339" s="3">
        <v>0</v>
      </c>
      <c r="AG339" s="3">
        <v>0.1111111111111111</v>
      </c>
      <c r="AH339" s="1" t="s">
        <v>337</v>
      </c>
      <c r="AI339" s="17">
        <v>4</v>
      </c>
      <c r="AJ339" s="1"/>
    </row>
    <row r="340" spans="1:36" x14ac:dyDescent="0.2">
      <c r="A340" s="1" t="s">
        <v>407</v>
      </c>
      <c r="B340" s="1" t="s">
        <v>748</v>
      </c>
      <c r="C340" s="1" t="s">
        <v>834</v>
      </c>
      <c r="D340" s="1" t="s">
        <v>1059</v>
      </c>
      <c r="E340" s="3">
        <v>56.988888888888887</v>
      </c>
      <c r="F340" s="3">
        <v>5.31</v>
      </c>
      <c r="G340" s="3">
        <v>0</v>
      </c>
      <c r="H340" s="3">
        <v>0</v>
      </c>
      <c r="I340" s="3">
        <v>0</v>
      </c>
      <c r="J340" s="3">
        <v>0</v>
      </c>
      <c r="K340" s="3">
        <v>0</v>
      </c>
      <c r="L340" s="3">
        <v>1.4977777777777779</v>
      </c>
      <c r="M340" s="3">
        <v>0</v>
      </c>
      <c r="N340" s="3">
        <v>5.3877777777777789</v>
      </c>
      <c r="O340" s="3">
        <f>SUM(Table2[[#This Row],[Qualified Social Work Staff Hours]:[Other Social Work Staff Hours]])/Table2[[#This Row],[MDS Census]]</f>
        <v>9.4540846168843853E-2</v>
      </c>
      <c r="P340" s="3">
        <v>5.0488888888888903</v>
      </c>
      <c r="Q340" s="3">
        <v>0</v>
      </c>
      <c r="R340" s="3">
        <f>SUM(Table2[[#This Row],[Qualified Activities Professional Hours]:[Other Activities Professional Hours]])/Table2[[#This Row],[MDS Census]]</f>
        <v>8.859426788847731E-2</v>
      </c>
      <c r="S340" s="3">
        <v>4.6694444444444443</v>
      </c>
      <c r="T340" s="3">
        <v>0.86577777777777765</v>
      </c>
      <c r="U340" s="3">
        <v>0</v>
      </c>
      <c r="V340" s="3">
        <f>SUM(Table2[[#This Row],[Occupational Therapist Hours]:[OT Aide Hours]])/Table2[[#This Row],[MDS Census]]</f>
        <v>9.7128095145252488E-2</v>
      </c>
      <c r="W340" s="3">
        <v>5.2771111111111111</v>
      </c>
      <c r="X340" s="3">
        <v>4.6108888888888888</v>
      </c>
      <c r="Y340" s="3">
        <v>0</v>
      </c>
      <c r="Z340" s="3">
        <f>SUM(Table2[[#This Row],[Physical Therapist (PT) Hours]:[PT Aide Hours]])/Table2[[#This Row],[MDS Census]]</f>
        <v>0.17350750633651785</v>
      </c>
      <c r="AA340" s="3">
        <v>0</v>
      </c>
      <c r="AB340" s="3">
        <v>0</v>
      </c>
      <c r="AC340" s="3">
        <v>0</v>
      </c>
      <c r="AD340" s="3">
        <v>0</v>
      </c>
      <c r="AE340" s="3">
        <v>0</v>
      </c>
      <c r="AF340" s="3">
        <v>0</v>
      </c>
      <c r="AG340" s="3">
        <v>0</v>
      </c>
      <c r="AH340" s="1" t="s">
        <v>338</v>
      </c>
      <c r="AI340" s="17">
        <v>4</v>
      </c>
      <c r="AJ340" s="1"/>
    </row>
    <row r="341" spans="1:36" x14ac:dyDescent="0.2">
      <c r="A341" s="1" t="s">
        <v>407</v>
      </c>
      <c r="B341" s="1" t="s">
        <v>749</v>
      </c>
      <c r="C341" s="1" t="s">
        <v>880</v>
      </c>
      <c r="D341" s="1" t="s">
        <v>1047</v>
      </c>
      <c r="E341" s="3">
        <v>74.166666666666671</v>
      </c>
      <c r="F341" s="3">
        <v>5.6</v>
      </c>
      <c r="G341" s="3">
        <v>0</v>
      </c>
      <c r="H341" s="3">
        <v>0</v>
      </c>
      <c r="I341" s="3">
        <v>0</v>
      </c>
      <c r="J341" s="3">
        <v>0</v>
      </c>
      <c r="K341" s="3">
        <v>0</v>
      </c>
      <c r="L341" s="3">
        <v>9.023333333333337</v>
      </c>
      <c r="M341" s="3">
        <v>6.9111111111111114</v>
      </c>
      <c r="N341" s="3">
        <v>0</v>
      </c>
      <c r="O341" s="3">
        <f>SUM(Table2[[#This Row],[Qualified Social Work Staff Hours]:[Other Social Work Staff Hours]])/Table2[[#This Row],[MDS Census]]</f>
        <v>9.3183520599250932E-2</v>
      </c>
      <c r="P341" s="3">
        <v>3.588888888888889</v>
      </c>
      <c r="Q341" s="3">
        <v>7.6277777777777782</v>
      </c>
      <c r="R341" s="3">
        <f>SUM(Table2[[#This Row],[Qualified Activities Professional Hours]:[Other Activities Professional Hours]])/Table2[[#This Row],[MDS Census]]</f>
        <v>0.15123595505617976</v>
      </c>
      <c r="S341" s="3">
        <v>8.4733333333333327</v>
      </c>
      <c r="T341" s="3">
        <v>6.3868888888888895</v>
      </c>
      <c r="U341" s="3">
        <v>0</v>
      </c>
      <c r="V341" s="3">
        <f>SUM(Table2[[#This Row],[Occupational Therapist Hours]:[OT Aide Hours]])/Table2[[#This Row],[MDS Census]]</f>
        <v>0.20036254681647939</v>
      </c>
      <c r="W341" s="3">
        <v>8.5569999999999986</v>
      </c>
      <c r="X341" s="3">
        <v>6.6562222222222225</v>
      </c>
      <c r="Y341" s="3">
        <v>0</v>
      </c>
      <c r="Z341" s="3">
        <f>SUM(Table2[[#This Row],[Physical Therapist (PT) Hours]:[PT Aide Hours]])/Table2[[#This Row],[MDS Census]]</f>
        <v>0.20512209737827714</v>
      </c>
      <c r="AA341" s="3">
        <v>0</v>
      </c>
      <c r="AB341" s="3">
        <v>0</v>
      </c>
      <c r="AC341" s="3">
        <v>0</v>
      </c>
      <c r="AD341" s="3">
        <v>0</v>
      </c>
      <c r="AE341" s="3">
        <v>0</v>
      </c>
      <c r="AF341" s="3">
        <v>0</v>
      </c>
      <c r="AG341" s="3">
        <v>0</v>
      </c>
      <c r="AH341" s="1" t="s">
        <v>339</v>
      </c>
      <c r="AI341" s="17">
        <v>4</v>
      </c>
      <c r="AJ341" s="1"/>
    </row>
    <row r="342" spans="1:36" x14ac:dyDescent="0.2">
      <c r="A342" s="1" t="s">
        <v>407</v>
      </c>
      <c r="B342" s="1" t="s">
        <v>750</v>
      </c>
      <c r="C342" s="1" t="s">
        <v>998</v>
      </c>
      <c r="D342" s="1" t="s">
        <v>1075</v>
      </c>
      <c r="E342" s="3">
        <v>18.444444444444443</v>
      </c>
      <c r="F342" s="3">
        <v>6.3888888888888893</v>
      </c>
      <c r="G342" s="3">
        <v>0.43944444444444442</v>
      </c>
      <c r="H342" s="3">
        <v>0.26111111111111113</v>
      </c>
      <c r="I342" s="3">
        <v>0.41111111111111109</v>
      </c>
      <c r="J342" s="3">
        <v>0</v>
      </c>
      <c r="K342" s="3">
        <v>0</v>
      </c>
      <c r="L342" s="3">
        <v>0.96377777777777784</v>
      </c>
      <c r="M342" s="3">
        <v>4.5803333333333329</v>
      </c>
      <c r="N342" s="3">
        <v>0</v>
      </c>
      <c r="O342" s="3">
        <f>SUM(Table2[[#This Row],[Qualified Social Work Staff Hours]:[Other Social Work Staff Hours]])/Table2[[#This Row],[MDS Census]]</f>
        <v>0.24833132530120483</v>
      </c>
      <c r="P342" s="3">
        <v>4.4306666666666654</v>
      </c>
      <c r="Q342" s="3">
        <v>0</v>
      </c>
      <c r="R342" s="3">
        <f>SUM(Table2[[#This Row],[Qualified Activities Professional Hours]:[Other Activities Professional Hours]])/Table2[[#This Row],[MDS Census]]</f>
        <v>0.24021686746987947</v>
      </c>
      <c r="S342" s="3">
        <v>0.34433333333333338</v>
      </c>
      <c r="T342" s="3">
        <v>1.2913333333333332</v>
      </c>
      <c r="U342" s="3">
        <v>0</v>
      </c>
      <c r="V342" s="3">
        <f>SUM(Table2[[#This Row],[Occupational Therapist Hours]:[OT Aide Hours]])/Table2[[#This Row],[MDS Census]]</f>
        <v>8.8680722891566269E-2</v>
      </c>
      <c r="W342" s="3">
        <v>0.64411111111111097</v>
      </c>
      <c r="X342" s="3">
        <v>1.4121111111111111</v>
      </c>
      <c r="Y342" s="3">
        <v>0</v>
      </c>
      <c r="Z342" s="3">
        <f>SUM(Table2[[#This Row],[Physical Therapist (PT) Hours]:[PT Aide Hours]])/Table2[[#This Row],[MDS Census]]</f>
        <v>0.11148192771084336</v>
      </c>
      <c r="AA342" s="3">
        <v>0</v>
      </c>
      <c r="AB342" s="3">
        <v>0</v>
      </c>
      <c r="AC342" s="3">
        <v>0</v>
      </c>
      <c r="AD342" s="3">
        <v>0</v>
      </c>
      <c r="AE342" s="3">
        <v>0</v>
      </c>
      <c r="AF342" s="3">
        <v>0</v>
      </c>
      <c r="AG342" s="3">
        <v>0</v>
      </c>
      <c r="AH342" s="1" t="s">
        <v>340</v>
      </c>
      <c r="AI342" s="17">
        <v>4</v>
      </c>
      <c r="AJ342" s="1"/>
    </row>
    <row r="343" spans="1:36" x14ac:dyDescent="0.2">
      <c r="A343" s="1" t="s">
        <v>407</v>
      </c>
      <c r="B343" s="1" t="s">
        <v>751</v>
      </c>
      <c r="C343" s="1" t="s">
        <v>838</v>
      </c>
      <c r="D343" s="1" t="s">
        <v>1042</v>
      </c>
      <c r="E343" s="3">
        <v>72.24444444444444</v>
      </c>
      <c r="F343" s="3">
        <v>23.095333333333333</v>
      </c>
      <c r="G343" s="3">
        <v>1.1555555555555554</v>
      </c>
      <c r="H343" s="3">
        <v>0</v>
      </c>
      <c r="I343" s="3">
        <v>5.1555555555555559</v>
      </c>
      <c r="J343" s="3">
        <v>0</v>
      </c>
      <c r="K343" s="3">
        <v>5.2444444444444445</v>
      </c>
      <c r="L343" s="3">
        <v>9.1548888888888875</v>
      </c>
      <c r="M343" s="3">
        <v>10.755555555555556</v>
      </c>
      <c r="N343" s="3">
        <v>0</v>
      </c>
      <c r="O343" s="3">
        <f>SUM(Table2[[#This Row],[Qualified Social Work Staff Hours]:[Other Social Work Staff Hours]])/Table2[[#This Row],[MDS Census]]</f>
        <v>0.14887726853275918</v>
      </c>
      <c r="P343" s="3">
        <v>4.6927777777777777</v>
      </c>
      <c r="Q343" s="3">
        <v>0</v>
      </c>
      <c r="R343" s="3">
        <f>SUM(Table2[[#This Row],[Qualified Activities Professional Hours]:[Other Activities Professional Hours]])/Table2[[#This Row],[MDS Census]]</f>
        <v>6.4956936327283915E-2</v>
      </c>
      <c r="S343" s="3">
        <v>9.6706666666666674</v>
      </c>
      <c r="T343" s="3">
        <v>9.4451111111111086</v>
      </c>
      <c r="U343" s="3">
        <v>0</v>
      </c>
      <c r="V343" s="3">
        <f>SUM(Table2[[#This Row],[Occupational Therapist Hours]:[OT Aide Hours]])/Table2[[#This Row],[MDS Census]]</f>
        <v>0.26459858505075362</v>
      </c>
      <c r="W343" s="3">
        <v>15.140000000000002</v>
      </c>
      <c r="X343" s="3">
        <v>14.52444444444445</v>
      </c>
      <c r="Y343" s="3">
        <v>0</v>
      </c>
      <c r="Z343" s="3">
        <f>SUM(Table2[[#This Row],[Physical Therapist (PT) Hours]:[PT Aide Hours]])/Table2[[#This Row],[MDS Census]]</f>
        <v>0.4106121193478931</v>
      </c>
      <c r="AA343" s="3">
        <v>0</v>
      </c>
      <c r="AB343" s="3">
        <v>0</v>
      </c>
      <c r="AC343" s="3">
        <v>0</v>
      </c>
      <c r="AD343" s="3">
        <v>0</v>
      </c>
      <c r="AE343" s="3">
        <v>0</v>
      </c>
      <c r="AF343" s="3">
        <v>0</v>
      </c>
      <c r="AG343" s="3">
        <v>1.2444444444444445</v>
      </c>
      <c r="AH343" s="1" t="s">
        <v>341</v>
      </c>
      <c r="AI343" s="17">
        <v>4</v>
      </c>
      <c r="AJ343" s="1"/>
    </row>
    <row r="344" spans="1:36" x14ac:dyDescent="0.2">
      <c r="A344" s="1" t="s">
        <v>407</v>
      </c>
      <c r="B344" s="1" t="s">
        <v>752</v>
      </c>
      <c r="C344" s="1" t="s">
        <v>999</v>
      </c>
      <c r="D344" s="1" t="s">
        <v>1021</v>
      </c>
      <c r="E344" s="3">
        <v>69.111111111111114</v>
      </c>
      <c r="F344" s="3">
        <v>5.5111111111111111</v>
      </c>
      <c r="G344" s="3">
        <v>0</v>
      </c>
      <c r="H344" s="3">
        <v>0.68888888888888888</v>
      </c>
      <c r="I344" s="3">
        <v>1.6888888888888889</v>
      </c>
      <c r="J344" s="3">
        <v>0</v>
      </c>
      <c r="K344" s="3">
        <v>0</v>
      </c>
      <c r="L344" s="3">
        <v>8.0980000000000008</v>
      </c>
      <c r="M344" s="3">
        <v>6.243555555555556</v>
      </c>
      <c r="N344" s="3">
        <v>0</v>
      </c>
      <c r="O344" s="3">
        <f>SUM(Table2[[#This Row],[Qualified Social Work Staff Hours]:[Other Social Work Staff Hours]])/Table2[[#This Row],[MDS Census]]</f>
        <v>9.0340836012861733E-2</v>
      </c>
      <c r="P344" s="3">
        <v>1.3138888888888889</v>
      </c>
      <c r="Q344" s="3">
        <v>7.7139999999999995</v>
      </c>
      <c r="R344" s="3">
        <f>SUM(Table2[[#This Row],[Qualified Activities Professional Hours]:[Other Activities Professional Hours]])/Table2[[#This Row],[MDS Census]]</f>
        <v>0.13062861736334405</v>
      </c>
      <c r="S344" s="3">
        <v>7.2824444444444456</v>
      </c>
      <c r="T344" s="3">
        <v>12.114777777777777</v>
      </c>
      <c r="U344" s="3">
        <v>0</v>
      </c>
      <c r="V344" s="3">
        <f>SUM(Table2[[#This Row],[Occupational Therapist Hours]:[OT Aide Hours]])/Table2[[#This Row],[MDS Census]]</f>
        <v>0.28066720257234723</v>
      </c>
      <c r="W344" s="3">
        <v>7.2328888888888878</v>
      </c>
      <c r="X344" s="3">
        <v>7.4477777777777776</v>
      </c>
      <c r="Y344" s="3">
        <v>5.4102222222222203</v>
      </c>
      <c r="Z344" s="3">
        <f>SUM(Table2[[#This Row],[Physical Therapist (PT) Hours]:[PT Aide Hours]])/Table2[[#This Row],[MDS Census]]</f>
        <v>0.29070418006430859</v>
      </c>
      <c r="AA344" s="3">
        <v>0</v>
      </c>
      <c r="AB344" s="3">
        <v>0</v>
      </c>
      <c r="AC344" s="3">
        <v>0</v>
      </c>
      <c r="AD344" s="3">
        <v>0</v>
      </c>
      <c r="AE344" s="3">
        <v>0</v>
      </c>
      <c r="AF344" s="3">
        <v>0</v>
      </c>
      <c r="AG344" s="3">
        <v>0.46666666666666667</v>
      </c>
      <c r="AH344" s="1" t="s">
        <v>342</v>
      </c>
      <c r="AI344" s="17">
        <v>4</v>
      </c>
      <c r="AJ344" s="1"/>
    </row>
    <row r="345" spans="1:36" x14ac:dyDescent="0.2">
      <c r="A345" s="1" t="s">
        <v>407</v>
      </c>
      <c r="B345" s="1" t="s">
        <v>753</v>
      </c>
      <c r="C345" s="1" t="s">
        <v>837</v>
      </c>
      <c r="D345" s="1" t="s">
        <v>1038</v>
      </c>
      <c r="E345" s="3">
        <v>65.62222222222222</v>
      </c>
      <c r="F345" s="3">
        <v>5.3899999999999988</v>
      </c>
      <c r="G345" s="3">
        <v>1.1555555555555554</v>
      </c>
      <c r="H345" s="3">
        <v>0.53333333333333333</v>
      </c>
      <c r="I345" s="3">
        <v>0</v>
      </c>
      <c r="J345" s="3">
        <v>0</v>
      </c>
      <c r="K345" s="3">
        <v>0</v>
      </c>
      <c r="L345" s="3">
        <v>3.2071111111111104</v>
      </c>
      <c r="M345" s="3">
        <v>0</v>
      </c>
      <c r="N345" s="3">
        <v>5.3222222222222229</v>
      </c>
      <c r="O345" s="3">
        <f>SUM(Table2[[#This Row],[Qualified Social Work Staff Hours]:[Other Social Work Staff Hours]])/Table2[[#This Row],[MDS Census]]</f>
        <v>8.1103962072468685E-2</v>
      </c>
      <c r="P345" s="3">
        <v>6.0366666666666662</v>
      </c>
      <c r="Q345" s="3">
        <v>0</v>
      </c>
      <c r="R345" s="3">
        <f>SUM(Table2[[#This Row],[Qualified Activities Professional Hours]:[Other Activities Professional Hours]])/Table2[[#This Row],[MDS Census]]</f>
        <v>9.1991195394514044E-2</v>
      </c>
      <c r="S345" s="3">
        <v>4.2074444444444445</v>
      </c>
      <c r="T345" s="3">
        <v>6.8381111111111093</v>
      </c>
      <c r="U345" s="3">
        <v>0</v>
      </c>
      <c r="V345" s="3">
        <f>SUM(Table2[[#This Row],[Occupational Therapist Hours]:[OT Aide Hours]])/Table2[[#This Row],[MDS Census]]</f>
        <v>0.16832035218421942</v>
      </c>
      <c r="W345" s="3">
        <v>4.9037777777777762</v>
      </c>
      <c r="X345" s="3">
        <v>11.820555555555554</v>
      </c>
      <c r="Y345" s="3">
        <v>0</v>
      </c>
      <c r="Z345" s="3">
        <f>SUM(Table2[[#This Row],[Physical Therapist (PT) Hours]:[PT Aide Hours]])/Table2[[#This Row],[MDS Census]]</f>
        <v>0.25485777175753466</v>
      </c>
      <c r="AA345" s="3">
        <v>0</v>
      </c>
      <c r="AB345" s="3">
        <v>0</v>
      </c>
      <c r="AC345" s="3">
        <v>0</v>
      </c>
      <c r="AD345" s="3">
        <v>0</v>
      </c>
      <c r="AE345" s="3">
        <v>0</v>
      </c>
      <c r="AF345" s="3">
        <v>0</v>
      </c>
      <c r="AG345" s="3">
        <v>0</v>
      </c>
      <c r="AH345" s="1" t="s">
        <v>343</v>
      </c>
      <c r="AI345" s="17">
        <v>4</v>
      </c>
      <c r="AJ345" s="1"/>
    </row>
    <row r="346" spans="1:36" x14ac:dyDescent="0.2">
      <c r="A346" s="1" t="s">
        <v>407</v>
      </c>
      <c r="B346" s="1" t="s">
        <v>754</v>
      </c>
      <c r="C346" s="1" t="s">
        <v>826</v>
      </c>
      <c r="D346" s="1" t="s">
        <v>1035</v>
      </c>
      <c r="E346" s="3">
        <v>121.83333333333333</v>
      </c>
      <c r="F346" s="3">
        <v>5.3604444444444441</v>
      </c>
      <c r="G346" s="3">
        <v>0.20555555555555555</v>
      </c>
      <c r="H346" s="3">
        <v>0.69422222222222207</v>
      </c>
      <c r="I346" s="3">
        <v>5.8131111111111133</v>
      </c>
      <c r="J346" s="3">
        <v>0</v>
      </c>
      <c r="K346" s="3">
        <v>0</v>
      </c>
      <c r="L346" s="3">
        <v>4.5503333333333327</v>
      </c>
      <c r="M346" s="3">
        <v>5.1675555555555537</v>
      </c>
      <c r="N346" s="3">
        <v>5.3974444444444458</v>
      </c>
      <c r="O346" s="3">
        <f>SUM(Table2[[#This Row],[Qualified Social Work Staff Hours]:[Other Social Work Staff Hours]])/Table2[[#This Row],[MDS Census]]</f>
        <v>8.6716826265389874E-2</v>
      </c>
      <c r="P346" s="3">
        <v>4.6017777777777793</v>
      </c>
      <c r="Q346" s="3">
        <v>5.4060000000000006</v>
      </c>
      <c r="R346" s="3">
        <f>SUM(Table2[[#This Row],[Qualified Activities Professional Hours]:[Other Activities Professional Hours]])/Table2[[#This Row],[MDS Census]]</f>
        <v>8.2143182854537172E-2</v>
      </c>
      <c r="S346" s="3">
        <v>15.283222222222225</v>
      </c>
      <c r="T346" s="3">
        <v>16.493222222222222</v>
      </c>
      <c r="U346" s="3">
        <v>0</v>
      </c>
      <c r="V346" s="3">
        <f>SUM(Table2[[#This Row],[Occupational Therapist Hours]:[OT Aide Hours]])/Table2[[#This Row],[MDS Census]]</f>
        <v>0.26081896944824445</v>
      </c>
      <c r="W346" s="3">
        <v>9.618666666666666</v>
      </c>
      <c r="X346" s="3">
        <v>16.173555555555556</v>
      </c>
      <c r="Y346" s="3">
        <v>0</v>
      </c>
      <c r="Z346" s="3">
        <f>SUM(Table2[[#This Row],[Physical Therapist (PT) Hours]:[PT Aide Hours]])/Table2[[#This Row],[MDS Census]]</f>
        <v>0.21170086639306887</v>
      </c>
      <c r="AA346" s="3">
        <v>0</v>
      </c>
      <c r="AB346" s="3">
        <v>0</v>
      </c>
      <c r="AC346" s="3">
        <v>0</v>
      </c>
      <c r="AD346" s="3">
        <v>0</v>
      </c>
      <c r="AE346" s="3">
        <v>0</v>
      </c>
      <c r="AF346" s="3">
        <v>0</v>
      </c>
      <c r="AG346" s="3">
        <v>0</v>
      </c>
      <c r="AH346" s="1" t="s">
        <v>344</v>
      </c>
      <c r="AI346" s="17">
        <v>4</v>
      </c>
      <c r="AJ346" s="1"/>
    </row>
    <row r="347" spans="1:36" x14ac:dyDescent="0.2">
      <c r="A347" s="1" t="s">
        <v>407</v>
      </c>
      <c r="B347" s="1" t="s">
        <v>755</v>
      </c>
      <c r="C347" s="1" t="s">
        <v>839</v>
      </c>
      <c r="D347" s="1" t="s">
        <v>1043</v>
      </c>
      <c r="E347" s="3">
        <v>78.8</v>
      </c>
      <c r="F347" s="3">
        <v>7.9694444444444441</v>
      </c>
      <c r="G347" s="3">
        <v>3.3333333333333333E-2</v>
      </c>
      <c r="H347" s="3">
        <v>0.47044444444444439</v>
      </c>
      <c r="I347" s="3">
        <v>1.0722222222222222</v>
      </c>
      <c r="J347" s="3">
        <v>0</v>
      </c>
      <c r="K347" s="3">
        <v>0</v>
      </c>
      <c r="L347" s="3">
        <v>0</v>
      </c>
      <c r="M347" s="3">
        <v>0</v>
      </c>
      <c r="N347" s="3">
        <v>4.7055555555555557</v>
      </c>
      <c r="O347" s="3">
        <f>SUM(Table2[[#This Row],[Qualified Social Work Staff Hours]:[Other Social Work Staff Hours]])/Table2[[#This Row],[MDS Census]]</f>
        <v>5.9715172024816701E-2</v>
      </c>
      <c r="P347" s="3">
        <v>3.1944444444444446</v>
      </c>
      <c r="Q347" s="3">
        <v>3.8916666666666666</v>
      </c>
      <c r="R347" s="3">
        <f>SUM(Table2[[#This Row],[Qualified Activities Professional Hours]:[Other Activities Professional Hours]])/Table2[[#This Row],[MDS Census]]</f>
        <v>8.9925267907501411E-2</v>
      </c>
      <c r="S347" s="3">
        <v>9.5666666666666664</v>
      </c>
      <c r="T347" s="3">
        <v>3.7083333333333335</v>
      </c>
      <c r="U347" s="3">
        <v>0</v>
      </c>
      <c r="V347" s="3">
        <f>SUM(Table2[[#This Row],[Occupational Therapist Hours]:[OT Aide Hours]])/Table2[[#This Row],[MDS Census]]</f>
        <v>0.16846446700507614</v>
      </c>
      <c r="W347" s="3">
        <v>8.4222222222222225</v>
      </c>
      <c r="X347" s="3">
        <v>5.7</v>
      </c>
      <c r="Y347" s="3">
        <v>0</v>
      </c>
      <c r="Z347" s="3">
        <f>SUM(Table2[[#This Row],[Physical Therapist (PT) Hours]:[PT Aide Hours]])/Table2[[#This Row],[MDS Census]]</f>
        <v>0.17921601804850537</v>
      </c>
      <c r="AA347" s="3">
        <v>0</v>
      </c>
      <c r="AB347" s="3">
        <v>0</v>
      </c>
      <c r="AC347" s="3">
        <v>0</v>
      </c>
      <c r="AD347" s="3">
        <v>0</v>
      </c>
      <c r="AE347" s="3">
        <v>0</v>
      </c>
      <c r="AF347" s="3">
        <v>0</v>
      </c>
      <c r="AG347" s="3">
        <v>0</v>
      </c>
      <c r="AH347" s="1" t="s">
        <v>345</v>
      </c>
      <c r="AI347" s="17">
        <v>4</v>
      </c>
      <c r="AJ347" s="1"/>
    </row>
    <row r="348" spans="1:36" x14ac:dyDescent="0.2">
      <c r="A348" s="1" t="s">
        <v>407</v>
      </c>
      <c r="B348" s="1" t="s">
        <v>756</v>
      </c>
      <c r="C348" s="1" t="s">
        <v>1000</v>
      </c>
      <c r="D348" s="1" t="s">
        <v>1047</v>
      </c>
      <c r="E348" s="3">
        <v>74.322222222222223</v>
      </c>
      <c r="F348" s="3">
        <v>20.344000000000008</v>
      </c>
      <c r="G348" s="3">
        <v>0</v>
      </c>
      <c r="H348" s="3">
        <v>0</v>
      </c>
      <c r="I348" s="3">
        <v>0</v>
      </c>
      <c r="J348" s="3">
        <v>0</v>
      </c>
      <c r="K348" s="3">
        <v>0</v>
      </c>
      <c r="L348" s="3">
        <v>5.7037777777777778</v>
      </c>
      <c r="M348" s="3">
        <v>10.755555555555556</v>
      </c>
      <c r="N348" s="3">
        <v>0</v>
      </c>
      <c r="O348" s="3">
        <f>SUM(Table2[[#This Row],[Qualified Social Work Staff Hours]:[Other Social Work Staff Hours]])/Table2[[#This Row],[MDS Census]]</f>
        <v>0.14471520406637764</v>
      </c>
      <c r="P348" s="3">
        <v>0</v>
      </c>
      <c r="Q348" s="3">
        <v>10.74711111111111</v>
      </c>
      <c r="R348" s="3">
        <f>SUM(Table2[[#This Row],[Qualified Activities Professional Hours]:[Other Activities Professional Hours]])/Table2[[#This Row],[MDS Census]]</f>
        <v>0.14460158469128417</v>
      </c>
      <c r="S348" s="3">
        <v>14.358888888888892</v>
      </c>
      <c r="T348" s="3">
        <v>10.002888888888886</v>
      </c>
      <c r="U348" s="3">
        <v>0</v>
      </c>
      <c r="V348" s="3">
        <f>SUM(Table2[[#This Row],[Occupational Therapist Hours]:[OT Aide Hours]])/Table2[[#This Row],[MDS Census]]</f>
        <v>0.32778591717745553</v>
      </c>
      <c r="W348" s="3">
        <v>21.501888888888892</v>
      </c>
      <c r="X348" s="3">
        <v>10.520555555555553</v>
      </c>
      <c r="Y348" s="3">
        <v>0</v>
      </c>
      <c r="Z348" s="3">
        <f>SUM(Table2[[#This Row],[Physical Therapist (PT) Hours]:[PT Aide Hours]])/Table2[[#This Row],[MDS Census]]</f>
        <v>0.43085962027208852</v>
      </c>
      <c r="AA348" s="3">
        <v>0</v>
      </c>
      <c r="AB348" s="3">
        <v>0</v>
      </c>
      <c r="AC348" s="3">
        <v>0</v>
      </c>
      <c r="AD348" s="3">
        <v>0</v>
      </c>
      <c r="AE348" s="3">
        <v>0</v>
      </c>
      <c r="AF348" s="3">
        <v>0</v>
      </c>
      <c r="AG348" s="3">
        <v>0</v>
      </c>
      <c r="AH348" s="1" t="s">
        <v>346</v>
      </c>
      <c r="AI348" s="17">
        <v>4</v>
      </c>
      <c r="AJ348" s="1"/>
    </row>
    <row r="349" spans="1:36" x14ac:dyDescent="0.2">
      <c r="A349" s="1" t="s">
        <v>407</v>
      </c>
      <c r="B349" s="1" t="s">
        <v>757</v>
      </c>
      <c r="C349" s="1" t="s">
        <v>876</v>
      </c>
      <c r="D349" s="1" t="s">
        <v>1051</v>
      </c>
      <c r="E349" s="3">
        <v>59.9</v>
      </c>
      <c r="F349" s="3">
        <v>5.6</v>
      </c>
      <c r="G349" s="3">
        <v>0.26666666666666666</v>
      </c>
      <c r="H349" s="3">
        <v>0</v>
      </c>
      <c r="I349" s="3">
        <v>0</v>
      </c>
      <c r="J349" s="3">
        <v>0</v>
      </c>
      <c r="K349" s="3">
        <v>0</v>
      </c>
      <c r="L349" s="3">
        <v>4.3482222222222218</v>
      </c>
      <c r="M349" s="3">
        <v>5.7520000000000007</v>
      </c>
      <c r="N349" s="3">
        <v>0</v>
      </c>
      <c r="O349" s="3">
        <f>SUM(Table2[[#This Row],[Qualified Social Work Staff Hours]:[Other Social Work Staff Hours]])/Table2[[#This Row],[MDS Census]]</f>
        <v>9.6026711185308866E-2</v>
      </c>
      <c r="P349" s="3">
        <v>0</v>
      </c>
      <c r="Q349" s="3">
        <v>13.251222222222223</v>
      </c>
      <c r="R349" s="3">
        <f>SUM(Table2[[#This Row],[Qualified Activities Professional Hours]:[Other Activities Professional Hours]])/Table2[[#This Row],[MDS Census]]</f>
        <v>0.22122240771656468</v>
      </c>
      <c r="S349" s="3">
        <v>4.3109999999999991</v>
      </c>
      <c r="T349" s="3">
        <v>5.4415555555555573</v>
      </c>
      <c r="U349" s="3">
        <v>0</v>
      </c>
      <c r="V349" s="3">
        <f>SUM(Table2[[#This Row],[Occupational Therapist Hours]:[OT Aide Hours]])/Table2[[#This Row],[MDS Census]]</f>
        <v>0.16281394917455019</v>
      </c>
      <c r="W349" s="3">
        <v>5.1116666666666664</v>
      </c>
      <c r="X349" s="3">
        <v>5.5985555555555555</v>
      </c>
      <c r="Y349" s="3">
        <v>0</v>
      </c>
      <c r="Z349" s="3">
        <f>SUM(Table2[[#This Row],[Physical Therapist (PT) Hours]:[PT Aide Hours]])/Table2[[#This Row],[MDS Census]]</f>
        <v>0.17880170654795027</v>
      </c>
      <c r="AA349" s="3">
        <v>0</v>
      </c>
      <c r="AB349" s="3">
        <v>0</v>
      </c>
      <c r="AC349" s="3">
        <v>0</v>
      </c>
      <c r="AD349" s="3">
        <v>0</v>
      </c>
      <c r="AE349" s="3">
        <v>0</v>
      </c>
      <c r="AF349" s="3">
        <v>0</v>
      </c>
      <c r="AG349" s="3">
        <v>0</v>
      </c>
      <c r="AH349" s="1" t="s">
        <v>347</v>
      </c>
      <c r="AI349" s="17">
        <v>4</v>
      </c>
      <c r="AJ349" s="1"/>
    </row>
    <row r="350" spans="1:36" x14ac:dyDescent="0.2">
      <c r="A350" s="1" t="s">
        <v>407</v>
      </c>
      <c r="B350" s="1" t="s">
        <v>758</v>
      </c>
      <c r="C350" s="1" t="s">
        <v>933</v>
      </c>
      <c r="D350" s="1" t="s">
        <v>1066</v>
      </c>
      <c r="E350" s="3">
        <v>80.7</v>
      </c>
      <c r="F350" s="3">
        <v>5.6888888888888891</v>
      </c>
      <c r="G350" s="3">
        <v>0</v>
      </c>
      <c r="H350" s="3">
        <v>0.7055555555555556</v>
      </c>
      <c r="I350" s="3">
        <v>0.8305555555555556</v>
      </c>
      <c r="J350" s="3">
        <v>0</v>
      </c>
      <c r="K350" s="3">
        <v>0</v>
      </c>
      <c r="L350" s="3">
        <v>5.0113333333333347</v>
      </c>
      <c r="M350" s="3">
        <v>5.5388888888888888</v>
      </c>
      <c r="N350" s="3">
        <v>0</v>
      </c>
      <c r="O350" s="3">
        <f>SUM(Table2[[#This Row],[Qualified Social Work Staff Hours]:[Other Social Work Staff Hours]])/Table2[[#This Row],[MDS Census]]</f>
        <v>6.8635550048189456E-2</v>
      </c>
      <c r="P350" s="3">
        <v>0</v>
      </c>
      <c r="Q350" s="3">
        <v>0</v>
      </c>
      <c r="R350" s="3">
        <f>SUM(Table2[[#This Row],[Qualified Activities Professional Hours]:[Other Activities Professional Hours]])/Table2[[#This Row],[MDS Census]]</f>
        <v>0</v>
      </c>
      <c r="S350" s="3">
        <v>0.85122222222222221</v>
      </c>
      <c r="T350" s="3">
        <v>7.8411111111111103</v>
      </c>
      <c r="U350" s="3">
        <v>0</v>
      </c>
      <c r="V350" s="3">
        <f>SUM(Table2[[#This Row],[Occupational Therapist Hours]:[OT Aide Hours]])/Table2[[#This Row],[MDS Census]]</f>
        <v>0.10771168938455182</v>
      </c>
      <c r="W350" s="3">
        <v>5.4212222222222204</v>
      </c>
      <c r="X350" s="3">
        <v>12.101000000000004</v>
      </c>
      <c r="Y350" s="3">
        <v>0</v>
      </c>
      <c r="Z350" s="3">
        <f>SUM(Table2[[#This Row],[Physical Therapist (PT) Hours]:[PT Aide Hours]])/Table2[[#This Row],[MDS Census]]</f>
        <v>0.21712790857772274</v>
      </c>
      <c r="AA350" s="3">
        <v>0</v>
      </c>
      <c r="AB350" s="3">
        <v>0</v>
      </c>
      <c r="AC350" s="3">
        <v>0</v>
      </c>
      <c r="AD350" s="3">
        <v>0</v>
      </c>
      <c r="AE350" s="3">
        <v>0</v>
      </c>
      <c r="AF350" s="3">
        <v>0</v>
      </c>
      <c r="AG350" s="3">
        <v>0</v>
      </c>
      <c r="AH350" s="1" t="s">
        <v>348</v>
      </c>
      <c r="AI350" s="17">
        <v>4</v>
      </c>
      <c r="AJ350" s="1"/>
    </row>
    <row r="351" spans="1:36" x14ac:dyDescent="0.2">
      <c r="A351" s="1" t="s">
        <v>407</v>
      </c>
      <c r="B351" s="1" t="s">
        <v>759</v>
      </c>
      <c r="C351" s="1" t="s">
        <v>911</v>
      </c>
      <c r="D351" s="1" t="s">
        <v>1063</v>
      </c>
      <c r="E351" s="3">
        <v>63.944444444444443</v>
      </c>
      <c r="F351" s="3">
        <v>5.6888888888888891</v>
      </c>
      <c r="G351" s="3">
        <v>3.3333333333333333E-2</v>
      </c>
      <c r="H351" s="3">
        <v>0.31944444444444442</v>
      </c>
      <c r="I351" s="3">
        <v>1.0666666666666667</v>
      </c>
      <c r="J351" s="3">
        <v>0</v>
      </c>
      <c r="K351" s="3">
        <v>0</v>
      </c>
      <c r="L351" s="3">
        <v>3.6722222222222221</v>
      </c>
      <c r="M351" s="3">
        <v>0</v>
      </c>
      <c r="N351" s="3">
        <v>5.9222222222222225</v>
      </c>
      <c r="O351" s="3">
        <f>SUM(Table2[[#This Row],[Qualified Social Work Staff Hours]:[Other Social Work Staff Hours]])/Table2[[#This Row],[MDS Census]]</f>
        <v>9.2615117289313653E-2</v>
      </c>
      <c r="P351" s="3">
        <v>3.8694444444444445</v>
      </c>
      <c r="Q351" s="3">
        <v>1.1472222222222221</v>
      </c>
      <c r="R351" s="3">
        <f>SUM(Table2[[#This Row],[Qualified Activities Professional Hours]:[Other Activities Professional Hours]])/Table2[[#This Row],[MDS Census]]</f>
        <v>7.8453518679409209E-2</v>
      </c>
      <c r="S351" s="3">
        <v>15.569444444444445</v>
      </c>
      <c r="T351" s="3">
        <v>2.4527777777777779</v>
      </c>
      <c r="U351" s="3">
        <v>0</v>
      </c>
      <c r="V351" s="3">
        <f>SUM(Table2[[#This Row],[Occupational Therapist Hours]:[OT Aide Hours]])/Table2[[#This Row],[MDS Census]]</f>
        <v>0.28184187662901827</v>
      </c>
      <c r="W351" s="3">
        <v>10.041666666666666</v>
      </c>
      <c r="X351" s="3">
        <v>10.050000000000001</v>
      </c>
      <c r="Y351" s="3">
        <v>0</v>
      </c>
      <c r="Z351" s="3">
        <f>SUM(Table2[[#This Row],[Physical Therapist (PT) Hours]:[PT Aide Hours]])/Table2[[#This Row],[MDS Census]]</f>
        <v>0.31420503909643793</v>
      </c>
      <c r="AA351" s="3">
        <v>0</v>
      </c>
      <c r="AB351" s="3">
        <v>0</v>
      </c>
      <c r="AC351" s="3">
        <v>0</v>
      </c>
      <c r="AD351" s="3">
        <v>0</v>
      </c>
      <c r="AE351" s="3">
        <v>0</v>
      </c>
      <c r="AF351" s="3">
        <v>0</v>
      </c>
      <c r="AG351" s="3">
        <v>0</v>
      </c>
      <c r="AH351" s="1" t="s">
        <v>349</v>
      </c>
      <c r="AI351" s="17">
        <v>4</v>
      </c>
      <c r="AJ351" s="1"/>
    </row>
    <row r="352" spans="1:36" x14ac:dyDescent="0.2">
      <c r="A352" s="1" t="s">
        <v>407</v>
      </c>
      <c r="B352" s="1" t="s">
        <v>760</v>
      </c>
      <c r="C352" s="1" t="s">
        <v>820</v>
      </c>
      <c r="D352" s="1" t="s">
        <v>1073</v>
      </c>
      <c r="E352" s="3">
        <v>4.666666666666667</v>
      </c>
      <c r="F352" s="3">
        <v>0</v>
      </c>
      <c r="G352" s="3">
        <v>0.57777777777777772</v>
      </c>
      <c r="H352" s="3">
        <v>0.13333333333333333</v>
      </c>
      <c r="I352" s="3">
        <v>0.82011111111111135</v>
      </c>
      <c r="J352" s="3">
        <v>0</v>
      </c>
      <c r="K352" s="3">
        <v>0</v>
      </c>
      <c r="L352" s="3">
        <v>0.26077777777777772</v>
      </c>
      <c r="M352" s="3">
        <v>1.0744444444444454</v>
      </c>
      <c r="N352" s="3">
        <v>0</v>
      </c>
      <c r="O352" s="3">
        <f>SUM(Table2[[#This Row],[Qualified Social Work Staff Hours]:[Other Social Work Staff Hours]])/Table2[[#This Row],[MDS Census]]</f>
        <v>0.23023809523809544</v>
      </c>
      <c r="P352" s="3">
        <v>0</v>
      </c>
      <c r="Q352" s="3">
        <v>0</v>
      </c>
      <c r="R352" s="3">
        <f>SUM(Table2[[#This Row],[Qualified Activities Professional Hours]:[Other Activities Professional Hours]])/Table2[[#This Row],[MDS Census]]</f>
        <v>0</v>
      </c>
      <c r="S352" s="3">
        <v>2.8475555555555552</v>
      </c>
      <c r="T352" s="3">
        <v>1.4207777777777779</v>
      </c>
      <c r="U352" s="3">
        <v>0</v>
      </c>
      <c r="V352" s="3">
        <f>SUM(Table2[[#This Row],[Occupational Therapist Hours]:[OT Aide Hours]])/Table2[[#This Row],[MDS Census]]</f>
        <v>0.91464285714285698</v>
      </c>
      <c r="W352" s="3">
        <v>1.2560000000000002</v>
      </c>
      <c r="X352" s="3">
        <v>2.4863333333333335</v>
      </c>
      <c r="Y352" s="3">
        <v>0</v>
      </c>
      <c r="Z352" s="3">
        <f>SUM(Table2[[#This Row],[Physical Therapist (PT) Hours]:[PT Aide Hours]])/Table2[[#This Row],[MDS Census]]</f>
        <v>0.80192857142857144</v>
      </c>
      <c r="AA352" s="3">
        <v>0</v>
      </c>
      <c r="AB352" s="3">
        <v>0</v>
      </c>
      <c r="AC352" s="3">
        <v>0</v>
      </c>
      <c r="AD352" s="3">
        <v>0</v>
      </c>
      <c r="AE352" s="3">
        <v>0</v>
      </c>
      <c r="AF352" s="3">
        <v>0</v>
      </c>
      <c r="AG352" s="3">
        <v>0.57777777777777772</v>
      </c>
      <c r="AH352" s="1" t="s">
        <v>350</v>
      </c>
      <c r="AI352" s="17">
        <v>4</v>
      </c>
      <c r="AJ352" s="1"/>
    </row>
    <row r="353" spans="1:36" x14ac:dyDescent="0.2">
      <c r="A353" s="1" t="s">
        <v>407</v>
      </c>
      <c r="B353" s="1" t="s">
        <v>761</v>
      </c>
      <c r="C353" s="1" t="s">
        <v>880</v>
      </c>
      <c r="D353" s="1" t="s">
        <v>1047</v>
      </c>
      <c r="E353" s="3">
        <v>70.011111111111106</v>
      </c>
      <c r="F353" s="3">
        <v>5.0666666666666664</v>
      </c>
      <c r="G353" s="3">
        <v>1.4429999999999994</v>
      </c>
      <c r="H353" s="3">
        <v>0.30555555555555558</v>
      </c>
      <c r="I353" s="3">
        <v>0.26666666666666666</v>
      </c>
      <c r="J353" s="3">
        <v>0</v>
      </c>
      <c r="K353" s="3">
        <v>0</v>
      </c>
      <c r="L353" s="3">
        <v>6.2267777777777784</v>
      </c>
      <c r="M353" s="3">
        <v>5.1888888888888891</v>
      </c>
      <c r="N353" s="3">
        <v>0</v>
      </c>
      <c r="O353" s="3">
        <f>SUM(Table2[[#This Row],[Qualified Social Work Staff Hours]:[Other Social Work Staff Hours]])/Table2[[#This Row],[MDS Census]]</f>
        <v>7.4115219806379945E-2</v>
      </c>
      <c r="P353" s="3">
        <v>5.6533333333333324</v>
      </c>
      <c r="Q353" s="3">
        <v>9.98677777777778</v>
      </c>
      <c r="R353" s="3">
        <f>SUM(Table2[[#This Row],[Qualified Activities Professional Hours]:[Other Activities Professional Hours]])/Table2[[#This Row],[MDS Census]]</f>
        <v>0.2233946992540867</v>
      </c>
      <c r="S353" s="3">
        <v>8.6691111111111123</v>
      </c>
      <c r="T353" s="3">
        <v>7.2422222222222219</v>
      </c>
      <c r="U353" s="3">
        <v>0</v>
      </c>
      <c r="V353" s="3">
        <f>SUM(Table2[[#This Row],[Occupational Therapist Hours]:[OT Aide Hours]])/Table2[[#This Row],[MDS Census]]</f>
        <v>0.2272686875099191</v>
      </c>
      <c r="W353" s="3">
        <v>15.149555555555553</v>
      </c>
      <c r="X353" s="3">
        <v>7.3574444444444467</v>
      </c>
      <c r="Y353" s="3">
        <v>6.5441111111111079</v>
      </c>
      <c r="Z353" s="3">
        <f>SUM(Table2[[#This Row],[Physical Therapist (PT) Hours]:[PT Aide Hours]])/Table2[[#This Row],[MDS Census]]</f>
        <v>0.41495000793524833</v>
      </c>
      <c r="AA353" s="3">
        <v>0</v>
      </c>
      <c r="AB353" s="3">
        <v>0</v>
      </c>
      <c r="AC353" s="3">
        <v>0</v>
      </c>
      <c r="AD353" s="3">
        <v>0</v>
      </c>
      <c r="AE353" s="3">
        <v>0</v>
      </c>
      <c r="AF353" s="3">
        <v>0</v>
      </c>
      <c r="AG353" s="3">
        <v>0</v>
      </c>
      <c r="AH353" s="1" t="s">
        <v>351</v>
      </c>
      <c r="AI353" s="17">
        <v>4</v>
      </c>
      <c r="AJ353" s="1"/>
    </row>
    <row r="354" spans="1:36" x14ac:dyDescent="0.2">
      <c r="A354" s="1" t="s">
        <v>407</v>
      </c>
      <c r="B354" s="1" t="s">
        <v>762</v>
      </c>
      <c r="C354" s="1" t="s">
        <v>827</v>
      </c>
      <c r="D354" s="1" t="s">
        <v>1088</v>
      </c>
      <c r="E354" s="3">
        <v>43.755555555555553</v>
      </c>
      <c r="F354" s="3">
        <v>5.333333333333333</v>
      </c>
      <c r="G354" s="3">
        <v>3.3333333333333333E-2</v>
      </c>
      <c r="H354" s="3">
        <v>0.72777777777777775</v>
      </c>
      <c r="I354" s="3">
        <v>0.56666666666666665</v>
      </c>
      <c r="J354" s="3">
        <v>0</v>
      </c>
      <c r="K354" s="3">
        <v>0</v>
      </c>
      <c r="L354" s="3">
        <v>5.0083333333333337</v>
      </c>
      <c r="M354" s="3">
        <v>0</v>
      </c>
      <c r="N354" s="3">
        <v>4.95</v>
      </c>
      <c r="O354" s="3">
        <f>SUM(Table2[[#This Row],[Qualified Social Work Staff Hours]:[Other Social Work Staff Hours]])/Table2[[#This Row],[MDS Census]]</f>
        <v>0.11312849162011174</v>
      </c>
      <c r="P354" s="3">
        <v>4.8111111111111109</v>
      </c>
      <c r="Q354" s="3">
        <v>2.5611111111111109</v>
      </c>
      <c r="R354" s="3">
        <f>SUM(Table2[[#This Row],[Qualified Activities Professional Hours]:[Other Activities Professional Hours]])/Table2[[#This Row],[MDS Census]]</f>
        <v>0.16848654139156932</v>
      </c>
      <c r="S354" s="3">
        <v>5.3805555555555555</v>
      </c>
      <c r="T354" s="3">
        <v>4.5972222222222223</v>
      </c>
      <c r="U354" s="3">
        <v>0</v>
      </c>
      <c r="V354" s="3">
        <f>SUM(Table2[[#This Row],[Occupational Therapist Hours]:[OT Aide Hours]])/Table2[[#This Row],[MDS Census]]</f>
        <v>0.22803453529710516</v>
      </c>
      <c r="W354" s="3">
        <v>4.1416666666666666</v>
      </c>
      <c r="X354" s="3">
        <v>6.0861111111111112</v>
      </c>
      <c r="Y354" s="3">
        <v>0</v>
      </c>
      <c r="Z354" s="3">
        <f>SUM(Table2[[#This Row],[Physical Therapist (PT) Hours]:[PT Aide Hours]])/Table2[[#This Row],[MDS Census]]</f>
        <v>0.23374809547993908</v>
      </c>
      <c r="AA354" s="3">
        <v>0</v>
      </c>
      <c r="AB354" s="3">
        <v>0</v>
      </c>
      <c r="AC354" s="3">
        <v>0</v>
      </c>
      <c r="AD354" s="3">
        <v>0</v>
      </c>
      <c r="AE354" s="3">
        <v>0</v>
      </c>
      <c r="AF354" s="3">
        <v>0</v>
      </c>
      <c r="AG354" s="3">
        <v>0</v>
      </c>
      <c r="AH354" s="1" t="s">
        <v>352</v>
      </c>
      <c r="AI354" s="17">
        <v>4</v>
      </c>
      <c r="AJ354" s="1"/>
    </row>
    <row r="355" spans="1:36" x14ac:dyDescent="0.2">
      <c r="A355" s="1" t="s">
        <v>407</v>
      </c>
      <c r="B355" s="1" t="s">
        <v>763</v>
      </c>
      <c r="C355" s="1" t="s">
        <v>830</v>
      </c>
      <c r="D355" s="1" t="s">
        <v>1065</v>
      </c>
      <c r="E355" s="3">
        <v>47.922222222222224</v>
      </c>
      <c r="F355" s="3">
        <v>5.6888888888888891</v>
      </c>
      <c r="G355" s="3">
        <v>0</v>
      </c>
      <c r="H355" s="3">
        <v>0.8</v>
      </c>
      <c r="I355" s="3">
        <v>2.1874444444444445</v>
      </c>
      <c r="J355" s="3">
        <v>0</v>
      </c>
      <c r="K355" s="3">
        <v>0</v>
      </c>
      <c r="L355" s="3">
        <v>7.6042222222222193</v>
      </c>
      <c r="M355" s="3">
        <v>2.9888888888888889</v>
      </c>
      <c r="N355" s="3">
        <v>0</v>
      </c>
      <c r="O355" s="3">
        <f>SUM(Table2[[#This Row],[Qualified Social Work Staff Hours]:[Other Social Work Staff Hours]])/Table2[[#This Row],[MDS Census]]</f>
        <v>6.2369580338511477E-2</v>
      </c>
      <c r="P355" s="3">
        <v>5.1805555555555554</v>
      </c>
      <c r="Q355" s="3">
        <v>0</v>
      </c>
      <c r="R355" s="3">
        <f>SUM(Table2[[#This Row],[Qualified Activities Professional Hours]:[Other Activities Professional Hours]])/Table2[[#This Row],[MDS Census]]</f>
        <v>0.1081034083004869</v>
      </c>
      <c r="S355" s="3">
        <v>7.9590000000000005</v>
      </c>
      <c r="T355" s="3">
        <v>8.1171111111111109</v>
      </c>
      <c r="U355" s="3">
        <v>0</v>
      </c>
      <c r="V355" s="3">
        <f>SUM(Table2[[#This Row],[Occupational Therapist Hours]:[OT Aide Hours]])/Table2[[#This Row],[MDS Census]]</f>
        <v>0.33546255506607925</v>
      </c>
      <c r="W355" s="3">
        <v>7.048444444444443</v>
      </c>
      <c r="X355" s="3">
        <v>14.089000000000002</v>
      </c>
      <c r="Y355" s="3">
        <v>4.0711111111111107</v>
      </c>
      <c r="Z355" s="3">
        <f>SUM(Table2[[#This Row],[Physical Therapist (PT) Hours]:[PT Aide Hours]])/Table2[[#This Row],[MDS Census]]</f>
        <v>0.52603060514722932</v>
      </c>
      <c r="AA355" s="3">
        <v>0</v>
      </c>
      <c r="AB355" s="3">
        <v>0</v>
      </c>
      <c r="AC355" s="3">
        <v>0</v>
      </c>
      <c r="AD355" s="3">
        <v>0</v>
      </c>
      <c r="AE355" s="3">
        <v>0</v>
      </c>
      <c r="AF355" s="3">
        <v>0</v>
      </c>
      <c r="AG355" s="3">
        <v>0</v>
      </c>
      <c r="AH355" s="1" t="s">
        <v>353</v>
      </c>
      <c r="AI355" s="17">
        <v>4</v>
      </c>
      <c r="AJ355" s="1"/>
    </row>
    <row r="356" spans="1:36" x14ac:dyDescent="0.2">
      <c r="A356" s="1" t="s">
        <v>407</v>
      </c>
      <c r="B356" s="1" t="s">
        <v>764</v>
      </c>
      <c r="C356" s="1" t="s">
        <v>1001</v>
      </c>
      <c r="D356" s="1" t="s">
        <v>1056</v>
      </c>
      <c r="E356" s="3">
        <v>68.87777777777778</v>
      </c>
      <c r="F356" s="3">
        <v>6.511111111111112</v>
      </c>
      <c r="G356" s="3">
        <v>0.4</v>
      </c>
      <c r="H356" s="3">
        <v>0.44777777777777772</v>
      </c>
      <c r="I356" s="3">
        <v>0.28888888888888886</v>
      </c>
      <c r="J356" s="3">
        <v>0</v>
      </c>
      <c r="K356" s="3">
        <v>3.6177777777777789</v>
      </c>
      <c r="L356" s="3">
        <v>8.1276666666666646</v>
      </c>
      <c r="M356" s="3">
        <v>5.6331111111111136</v>
      </c>
      <c r="N356" s="3">
        <v>0</v>
      </c>
      <c r="O356" s="3">
        <f>SUM(Table2[[#This Row],[Qualified Social Work Staff Hours]:[Other Social Work Staff Hours]])/Table2[[#This Row],[MDS Census]]</f>
        <v>8.1784158735279916E-2</v>
      </c>
      <c r="P356" s="3">
        <v>4.7161111111111094</v>
      </c>
      <c r="Q356" s="3">
        <v>9.7133333333333312</v>
      </c>
      <c r="R356" s="3">
        <f>SUM(Table2[[#This Row],[Qualified Activities Professional Hours]:[Other Activities Professional Hours]])/Table2[[#This Row],[MDS Census]]</f>
        <v>0.20949346668817545</v>
      </c>
      <c r="S356" s="3">
        <v>4.3411111111111111</v>
      </c>
      <c r="T356" s="3">
        <v>5.0243333333333338</v>
      </c>
      <c r="U356" s="3">
        <v>0</v>
      </c>
      <c r="V356" s="3">
        <f>SUM(Table2[[#This Row],[Occupational Therapist Hours]:[OT Aide Hours]])/Table2[[#This Row],[MDS Census]]</f>
        <v>0.13597193095660592</v>
      </c>
      <c r="W356" s="3">
        <v>4.9596666666666653</v>
      </c>
      <c r="X356" s="3">
        <v>5.1560000000000006</v>
      </c>
      <c r="Y356" s="3">
        <v>0</v>
      </c>
      <c r="Z356" s="3">
        <f>SUM(Table2[[#This Row],[Physical Therapist (PT) Hours]:[PT Aide Hours]])/Table2[[#This Row],[MDS Census]]</f>
        <v>0.14686401032424584</v>
      </c>
      <c r="AA356" s="3">
        <v>0.70111111111111102</v>
      </c>
      <c r="AB356" s="3">
        <v>0</v>
      </c>
      <c r="AC356" s="3">
        <v>0</v>
      </c>
      <c r="AD356" s="3">
        <v>0</v>
      </c>
      <c r="AE356" s="3">
        <v>0</v>
      </c>
      <c r="AF356" s="3">
        <v>0</v>
      </c>
      <c r="AG356" s="3">
        <v>0</v>
      </c>
      <c r="AH356" s="1" t="s">
        <v>354</v>
      </c>
      <c r="AI356" s="17">
        <v>4</v>
      </c>
      <c r="AJ356" s="1"/>
    </row>
    <row r="357" spans="1:36" x14ac:dyDescent="0.2">
      <c r="A357" s="1" t="s">
        <v>407</v>
      </c>
      <c r="B357" s="1" t="s">
        <v>765</v>
      </c>
      <c r="C357" s="1" t="s">
        <v>894</v>
      </c>
      <c r="D357" s="1" t="s">
        <v>1051</v>
      </c>
      <c r="E357" s="3">
        <v>33.5</v>
      </c>
      <c r="F357" s="3">
        <v>0</v>
      </c>
      <c r="G357" s="3">
        <v>0</v>
      </c>
      <c r="H357" s="3">
        <v>0.30277777777777776</v>
      </c>
      <c r="I357" s="3">
        <v>0</v>
      </c>
      <c r="J357" s="3">
        <v>0</v>
      </c>
      <c r="K357" s="3">
        <v>0</v>
      </c>
      <c r="L357" s="3">
        <v>0.16977777777777778</v>
      </c>
      <c r="M357" s="3">
        <v>0</v>
      </c>
      <c r="N357" s="3">
        <v>5.0377777777777801</v>
      </c>
      <c r="O357" s="3">
        <f>SUM(Table2[[#This Row],[Qualified Social Work Staff Hours]:[Other Social Work Staff Hours]])/Table2[[#This Row],[MDS Census]]</f>
        <v>0.15038142620232178</v>
      </c>
      <c r="P357" s="3">
        <v>5.6422222222222214</v>
      </c>
      <c r="Q357" s="3">
        <v>4.0733333333333333</v>
      </c>
      <c r="R357" s="3">
        <f>SUM(Table2[[#This Row],[Qualified Activities Professional Hours]:[Other Activities Professional Hours]])/Table2[[#This Row],[MDS Census]]</f>
        <v>0.29001658374792699</v>
      </c>
      <c r="S357" s="3">
        <v>5.0446666666666662</v>
      </c>
      <c r="T357" s="3">
        <v>0</v>
      </c>
      <c r="U357" s="3">
        <v>0</v>
      </c>
      <c r="V357" s="3">
        <f>SUM(Table2[[#This Row],[Occupational Therapist Hours]:[OT Aide Hours]])/Table2[[#This Row],[MDS Census]]</f>
        <v>0.15058706467661689</v>
      </c>
      <c r="W357" s="3">
        <v>8.8743333333333343</v>
      </c>
      <c r="X357" s="3">
        <v>3.0313333333333334</v>
      </c>
      <c r="Y357" s="3">
        <v>0</v>
      </c>
      <c r="Z357" s="3">
        <f>SUM(Table2[[#This Row],[Physical Therapist (PT) Hours]:[PT Aide Hours]])/Table2[[#This Row],[MDS Census]]</f>
        <v>0.3553930348258707</v>
      </c>
      <c r="AA357" s="3">
        <v>0</v>
      </c>
      <c r="AB357" s="3">
        <v>0</v>
      </c>
      <c r="AC357" s="3">
        <v>0</v>
      </c>
      <c r="AD357" s="3">
        <v>0</v>
      </c>
      <c r="AE357" s="3">
        <v>0</v>
      </c>
      <c r="AF357" s="3">
        <v>0</v>
      </c>
      <c r="AG357" s="3">
        <v>1.1111111111111112E-2</v>
      </c>
      <c r="AH357" s="1" t="s">
        <v>355</v>
      </c>
      <c r="AI357" s="17">
        <v>4</v>
      </c>
      <c r="AJ357" s="1"/>
    </row>
    <row r="358" spans="1:36" x14ac:dyDescent="0.2">
      <c r="A358" s="1" t="s">
        <v>407</v>
      </c>
      <c r="B358" s="1" t="s">
        <v>766</v>
      </c>
      <c r="C358" s="1" t="s">
        <v>825</v>
      </c>
      <c r="D358" s="1" t="s">
        <v>1076</v>
      </c>
      <c r="E358" s="3">
        <v>81.011111111111106</v>
      </c>
      <c r="F358" s="3">
        <v>6.8233333333333324</v>
      </c>
      <c r="G358" s="3">
        <v>0.26666666666666666</v>
      </c>
      <c r="H358" s="3">
        <v>0.33333333333333331</v>
      </c>
      <c r="I358" s="3">
        <v>0</v>
      </c>
      <c r="J358" s="3">
        <v>0</v>
      </c>
      <c r="K358" s="3">
        <v>0</v>
      </c>
      <c r="L358" s="3">
        <v>1.2286666666666664</v>
      </c>
      <c r="M358" s="3">
        <v>0</v>
      </c>
      <c r="N358" s="3">
        <v>1.2711111111111111</v>
      </c>
      <c r="O358" s="3">
        <f>SUM(Table2[[#This Row],[Qualified Social Work Staff Hours]:[Other Social Work Staff Hours]])/Table2[[#This Row],[MDS Census]]</f>
        <v>1.5690577424221645E-2</v>
      </c>
      <c r="P358" s="3">
        <v>5.2633333333333354</v>
      </c>
      <c r="Q358" s="3">
        <v>0</v>
      </c>
      <c r="R358" s="3">
        <f>SUM(Table2[[#This Row],[Qualified Activities Professional Hours]:[Other Activities Professional Hours]])/Table2[[#This Row],[MDS Census]]</f>
        <v>6.4970511589631089E-2</v>
      </c>
      <c r="S358" s="3">
        <v>3.6333333333333333</v>
      </c>
      <c r="T358" s="3">
        <v>4.6683333333333339</v>
      </c>
      <c r="U358" s="3">
        <v>0</v>
      </c>
      <c r="V358" s="3">
        <f>SUM(Table2[[#This Row],[Occupational Therapist Hours]:[OT Aide Hours]])/Table2[[#This Row],[MDS Census]]</f>
        <v>0.102475654917021</v>
      </c>
      <c r="W358" s="3">
        <v>7.6367777777777759</v>
      </c>
      <c r="X358" s="3">
        <v>9.3482222222222244</v>
      </c>
      <c r="Y358" s="3">
        <v>0</v>
      </c>
      <c r="Z358" s="3">
        <f>SUM(Table2[[#This Row],[Physical Therapist (PT) Hours]:[PT Aide Hours]])/Table2[[#This Row],[MDS Census]]</f>
        <v>0.20966259772322041</v>
      </c>
      <c r="AA358" s="3">
        <v>0</v>
      </c>
      <c r="AB358" s="3">
        <v>0</v>
      </c>
      <c r="AC358" s="3">
        <v>0</v>
      </c>
      <c r="AD358" s="3">
        <v>0</v>
      </c>
      <c r="AE358" s="3">
        <v>0</v>
      </c>
      <c r="AF358" s="3">
        <v>0</v>
      </c>
      <c r="AG358" s="3">
        <v>0</v>
      </c>
      <c r="AH358" s="1" t="s">
        <v>356</v>
      </c>
      <c r="AI358" s="17">
        <v>4</v>
      </c>
      <c r="AJ358" s="1"/>
    </row>
    <row r="359" spans="1:36" x14ac:dyDescent="0.2">
      <c r="A359" s="1" t="s">
        <v>407</v>
      </c>
      <c r="B359" s="1" t="s">
        <v>767</v>
      </c>
      <c r="C359" s="1" t="s">
        <v>822</v>
      </c>
      <c r="D359" s="1" t="s">
        <v>1049</v>
      </c>
      <c r="E359" s="3">
        <v>65.055555555555557</v>
      </c>
      <c r="F359" s="3">
        <v>5.6</v>
      </c>
      <c r="G359" s="3">
        <v>0.33333333333333331</v>
      </c>
      <c r="H359" s="3">
        <v>0.4</v>
      </c>
      <c r="I359" s="3">
        <v>0</v>
      </c>
      <c r="J359" s="3">
        <v>0</v>
      </c>
      <c r="K359" s="3">
        <v>0</v>
      </c>
      <c r="L359" s="3">
        <v>4.633</v>
      </c>
      <c r="M359" s="3">
        <v>5.4222222222222225</v>
      </c>
      <c r="N359" s="3">
        <v>0</v>
      </c>
      <c r="O359" s="3">
        <f>SUM(Table2[[#This Row],[Qualified Social Work Staff Hours]:[Other Social Work Staff Hours]])/Table2[[#This Row],[MDS Census]]</f>
        <v>8.3347566182749785E-2</v>
      </c>
      <c r="P359" s="3">
        <v>5.4681111111111109</v>
      </c>
      <c r="Q359" s="3">
        <v>0</v>
      </c>
      <c r="R359" s="3">
        <f>SUM(Table2[[#This Row],[Qualified Activities Professional Hours]:[Other Activities Professional Hours]])/Table2[[#This Row],[MDS Census]]</f>
        <v>8.4052946199829198E-2</v>
      </c>
      <c r="S359" s="3">
        <v>1.5371111111111111</v>
      </c>
      <c r="T359" s="3">
        <v>4.6457777777777771</v>
      </c>
      <c r="U359" s="3">
        <v>0</v>
      </c>
      <c r="V359" s="3">
        <f>SUM(Table2[[#This Row],[Occupational Therapist Hours]:[OT Aide Hours]])/Table2[[#This Row],[MDS Census]]</f>
        <v>9.5040136635354378E-2</v>
      </c>
      <c r="W359" s="3">
        <v>1.3227777777777778</v>
      </c>
      <c r="X359" s="3">
        <v>9.5958888888888882</v>
      </c>
      <c r="Y359" s="3">
        <v>0</v>
      </c>
      <c r="Z359" s="3">
        <f>SUM(Table2[[#This Row],[Physical Therapist (PT) Hours]:[PT Aide Hours]])/Table2[[#This Row],[MDS Census]]</f>
        <v>0.16783603757472246</v>
      </c>
      <c r="AA359" s="3">
        <v>0</v>
      </c>
      <c r="AB359" s="3">
        <v>0</v>
      </c>
      <c r="AC359" s="3">
        <v>0</v>
      </c>
      <c r="AD359" s="3">
        <v>0</v>
      </c>
      <c r="AE359" s="3">
        <v>0</v>
      </c>
      <c r="AF359" s="3">
        <v>0</v>
      </c>
      <c r="AG359" s="3">
        <v>0</v>
      </c>
      <c r="AH359" s="1" t="s">
        <v>357</v>
      </c>
      <c r="AI359" s="17">
        <v>4</v>
      </c>
      <c r="AJ359" s="1"/>
    </row>
    <row r="360" spans="1:36" x14ac:dyDescent="0.2">
      <c r="A360" s="1" t="s">
        <v>407</v>
      </c>
      <c r="B360" s="1" t="s">
        <v>768</v>
      </c>
      <c r="C360" s="1" t="s">
        <v>1002</v>
      </c>
      <c r="D360" s="1" t="s">
        <v>1036</v>
      </c>
      <c r="E360" s="3">
        <v>69.388888888888886</v>
      </c>
      <c r="F360" s="3">
        <v>5.6</v>
      </c>
      <c r="G360" s="3">
        <v>1.0666666666666667</v>
      </c>
      <c r="H360" s="3">
        <v>0</v>
      </c>
      <c r="I360" s="3">
        <v>0</v>
      </c>
      <c r="J360" s="3">
        <v>0</v>
      </c>
      <c r="K360" s="3">
        <v>0</v>
      </c>
      <c r="L360" s="3">
        <v>5.5563333333333329</v>
      </c>
      <c r="M360" s="3">
        <v>5.6</v>
      </c>
      <c r="N360" s="3">
        <v>0</v>
      </c>
      <c r="O360" s="3">
        <f>SUM(Table2[[#This Row],[Qualified Social Work Staff Hours]:[Other Social Work Staff Hours]])/Table2[[#This Row],[MDS Census]]</f>
        <v>8.0704563650920741E-2</v>
      </c>
      <c r="P360" s="3">
        <v>4.583333333333333</v>
      </c>
      <c r="Q360" s="3">
        <v>3.1166666666666667</v>
      </c>
      <c r="R360" s="3">
        <f>SUM(Table2[[#This Row],[Qualified Activities Professional Hours]:[Other Activities Professional Hours]])/Table2[[#This Row],[MDS Census]]</f>
        <v>0.11096877502001601</v>
      </c>
      <c r="S360" s="3">
        <v>9.2474444444444437</v>
      </c>
      <c r="T360" s="3">
        <v>6.9972222222222236</v>
      </c>
      <c r="U360" s="3">
        <v>0</v>
      </c>
      <c r="V360" s="3">
        <f>SUM(Table2[[#This Row],[Occupational Therapist Hours]:[OT Aide Hours]])/Table2[[#This Row],[MDS Census]]</f>
        <v>0.23411048839071258</v>
      </c>
      <c r="W360" s="3">
        <v>5.5969999999999995</v>
      </c>
      <c r="X360" s="3">
        <v>10.927444444444445</v>
      </c>
      <c r="Y360" s="3">
        <v>0</v>
      </c>
      <c r="Z360" s="3">
        <f>SUM(Table2[[#This Row],[Physical Therapist (PT) Hours]:[PT Aide Hours]])/Table2[[#This Row],[MDS Census]]</f>
        <v>0.23814251401120898</v>
      </c>
      <c r="AA360" s="3">
        <v>0</v>
      </c>
      <c r="AB360" s="3">
        <v>0</v>
      </c>
      <c r="AC360" s="3">
        <v>0</v>
      </c>
      <c r="AD360" s="3">
        <v>0</v>
      </c>
      <c r="AE360" s="3">
        <v>0</v>
      </c>
      <c r="AF360" s="3">
        <v>0</v>
      </c>
      <c r="AG360" s="3">
        <v>0</v>
      </c>
      <c r="AH360" s="1" t="s">
        <v>358</v>
      </c>
      <c r="AI360" s="17">
        <v>4</v>
      </c>
      <c r="AJ360" s="1"/>
    </row>
    <row r="361" spans="1:36" x14ac:dyDescent="0.2">
      <c r="A361" s="1" t="s">
        <v>407</v>
      </c>
      <c r="B361" s="1" t="s">
        <v>769</v>
      </c>
      <c r="C361" s="1" t="s">
        <v>1003</v>
      </c>
      <c r="D361" s="1" t="s">
        <v>1016</v>
      </c>
      <c r="E361" s="3">
        <v>74.977777777777774</v>
      </c>
      <c r="F361" s="3">
        <v>6.3111111111111109</v>
      </c>
      <c r="G361" s="3">
        <v>0</v>
      </c>
      <c r="H361" s="3">
        <v>0</v>
      </c>
      <c r="I361" s="3">
        <v>0.37777777777777777</v>
      </c>
      <c r="J361" s="3">
        <v>0</v>
      </c>
      <c r="K361" s="3">
        <v>0</v>
      </c>
      <c r="L361" s="3">
        <v>5.2888888888888879</v>
      </c>
      <c r="M361" s="3">
        <v>5.4222222222222225</v>
      </c>
      <c r="N361" s="3">
        <v>0</v>
      </c>
      <c r="O361" s="3">
        <f>SUM(Table2[[#This Row],[Qualified Social Work Staff Hours]:[Other Social Work Staff Hours]])/Table2[[#This Row],[MDS Census]]</f>
        <v>7.2317723770005934E-2</v>
      </c>
      <c r="P361" s="3">
        <v>5.7583333333333337</v>
      </c>
      <c r="Q361" s="3">
        <v>5.2249999999999996</v>
      </c>
      <c r="R361" s="3">
        <f>SUM(Table2[[#This Row],[Qualified Activities Professional Hours]:[Other Activities Professional Hours]])/Table2[[#This Row],[MDS Census]]</f>
        <v>0.14648784825133374</v>
      </c>
      <c r="S361" s="3">
        <v>5.4112222222222233</v>
      </c>
      <c r="T361" s="3">
        <v>7.55</v>
      </c>
      <c r="U361" s="3">
        <v>0</v>
      </c>
      <c r="V361" s="3">
        <f>SUM(Table2[[#This Row],[Occupational Therapist Hours]:[OT Aide Hours]])/Table2[[#This Row],[MDS Census]]</f>
        <v>0.17286751630112626</v>
      </c>
      <c r="W361" s="3">
        <v>5.6498888888888903</v>
      </c>
      <c r="X361" s="3">
        <v>5.1653333333333329</v>
      </c>
      <c r="Y361" s="3">
        <v>3.4950000000000001</v>
      </c>
      <c r="Z361" s="3">
        <f>SUM(Table2[[#This Row],[Physical Therapist (PT) Hours]:[PT Aide Hours]])/Table2[[#This Row],[MDS Census]]</f>
        <v>0.19085951393005335</v>
      </c>
      <c r="AA361" s="3">
        <v>0</v>
      </c>
      <c r="AB361" s="3">
        <v>0</v>
      </c>
      <c r="AC361" s="3">
        <v>0</v>
      </c>
      <c r="AD361" s="3">
        <v>0</v>
      </c>
      <c r="AE361" s="3">
        <v>0</v>
      </c>
      <c r="AF361" s="3">
        <v>0</v>
      </c>
      <c r="AG361" s="3">
        <v>0</v>
      </c>
      <c r="AH361" s="1" t="s">
        <v>359</v>
      </c>
      <c r="AI361" s="17">
        <v>4</v>
      </c>
      <c r="AJ361" s="1"/>
    </row>
    <row r="362" spans="1:36" x14ac:dyDescent="0.2">
      <c r="A362" s="1" t="s">
        <v>407</v>
      </c>
      <c r="B362" s="1" t="s">
        <v>770</v>
      </c>
      <c r="C362" s="1" t="s">
        <v>832</v>
      </c>
      <c r="D362" s="1" t="s">
        <v>1065</v>
      </c>
      <c r="E362" s="3">
        <v>1.5222222222222221</v>
      </c>
      <c r="F362" s="3">
        <v>5.6888888888888891</v>
      </c>
      <c r="G362" s="3">
        <v>0.13333333333333333</v>
      </c>
      <c r="H362" s="3">
        <v>0.26666666666666666</v>
      </c>
      <c r="I362" s="3">
        <v>0.14444444444444443</v>
      </c>
      <c r="J362" s="3">
        <v>0</v>
      </c>
      <c r="K362" s="3">
        <v>0</v>
      </c>
      <c r="L362" s="3">
        <v>0.27922222222222221</v>
      </c>
      <c r="M362" s="3">
        <v>5.4611111111111112</v>
      </c>
      <c r="N362" s="3">
        <v>0</v>
      </c>
      <c r="O362" s="3">
        <f>SUM(Table2[[#This Row],[Qualified Social Work Staff Hours]:[Other Social Work Staff Hours]])/Table2[[#This Row],[MDS Census]]</f>
        <v>3.5875912408759127</v>
      </c>
      <c r="P362" s="3">
        <v>0</v>
      </c>
      <c r="Q362" s="3">
        <v>3.6464444444444446</v>
      </c>
      <c r="R362" s="3">
        <f>SUM(Table2[[#This Row],[Qualified Activities Professional Hours]:[Other Activities Professional Hours]])/Table2[[#This Row],[MDS Census]]</f>
        <v>2.3954744525547449</v>
      </c>
      <c r="S362" s="3">
        <v>1.2418888888888888</v>
      </c>
      <c r="T362" s="3">
        <v>2.4111111111111111E-2</v>
      </c>
      <c r="U362" s="3">
        <v>0</v>
      </c>
      <c r="V362" s="3">
        <f>SUM(Table2[[#This Row],[Occupational Therapist Hours]:[OT Aide Hours]])/Table2[[#This Row],[MDS Census]]</f>
        <v>0.83167883211678839</v>
      </c>
      <c r="W362" s="3">
        <v>1.4622222222222221</v>
      </c>
      <c r="X362" s="3">
        <v>1.0091111111111113</v>
      </c>
      <c r="Y362" s="3">
        <v>0</v>
      </c>
      <c r="Z362" s="3">
        <f>SUM(Table2[[#This Row],[Physical Therapist (PT) Hours]:[PT Aide Hours]])/Table2[[#This Row],[MDS Census]]</f>
        <v>1.6235036496350366</v>
      </c>
      <c r="AA362" s="3">
        <v>0</v>
      </c>
      <c r="AB362" s="3">
        <v>0</v>
      </c>
      <c r="AC362" s="3">
        <v>0</v>
      </c>
      <c r="AD362" s="3">
        <v>0</v>
      </c>
      <c r="AE362" s="3">
        <v>0</v>
      </c>
      <c r="AF362" s="3">
        <v>0</v>
      </c>
      <c r="AG362" s="3">
        <v>0</v>
      </c>
      <c r="AH362" s="1" t="s">
        <v>360</v>
      </c>
      <c r="AI362" s="17">
        <v>4</v>
      </c>
      <c r="AJ362" s="1"/>
    </row>
    <row r="363" spans="1:36" x14ac:dyDescent="0.2">
      <c r="A363" s="1" t="s">
        <v>407</v>
      </c>
      <c r="B363" s="1" t="s">
        <v>771</v>
      </c>
      <c r="C363" s="1" t="s">
        <v>991</v>
      </c>
      <c r="D363" s="1" t="s">
        <v>1031</v>
      </c>
      <c r="E363" s="3">
        <v>77.977777777777774</v>
      </c>
      <c r="F363" s="3">
        <v>5.2333333333333334</v>
      </c>
      <c r="G363" s="3">
        <v>1.086111111111111</v>
      </c>
      <c r="H363" s="3">
        <v>0.50288888888888883</v>
      </c>
      <c r="I363" s="3">
        <v>0.82499999999999996</v>
      </c>
      <c r="J363" s="3">
        <v>0</v>
      </c>
      <c r="K363" s="3">
        <v>0</v>
      </c>
      <c r="L363" s="3">
        <v>3.6235555555555563</v>
      </c>
      <c r="M363" s="3">
        <v>4.4537777777777761</v>
      </c>
      <c r="N363" s="3">
        <v>0</v>
      </c>
      <c r="O363" s="3">
        <f>SUM(Table2[[#This Row],[Qualified Social Work Staff Hours]:[Other Social Work Staff Hours]])/Table2[[#This Row],[MDS Census]]</f>
        <v>5.7115987460815025E-2</v>
      </c>
      <c r="P363" s="3">
        <v>4.6502222222222223</v>
      </c>
      <c r="Q363" s="3">
        <v>9.5333333333333339E-2</v>
      </c>
      <c r="R363" s="3">
        <f>SUM(Table2[[#This Row],[Qualified Activities Professional Hours]:[Other Activities Professional Hours]])/Table2[[#This Row],[MDS Census]]</f>
        <v>6.0857794243374189E-2</v>
      </c>
      <c r="S363" s="3">
        <v>13.236444444444441</v>
      </c>
      <c r="T363" s="3">
        <v>9.4445555555555547</v>
      </c>
      <c r="U363" s="3">
        <v>0</v>
      </c>
      <c r="V363" s="3">
        <f>SUM(Table2[[#This Row],[Occupational Therapist Hours]:[OT Aide Hours]])/Table2[[#This Row],[MDS Census]]</f>
        <v>0.29086491878027926</v>
      </c>
      <c r="W363" s="3">
        <v>7.4751111111111106</v>
      </c>
      <c r="X363" s="3">
        <v>11.323888888888886</v>
      </c>
      <c r="Y363" s="3">
        <v>0</v>
      </c>
      <c r="Z363" s="3">
        <f>SUM(Table2[[#This Row],[Physical Therapist (PT) Hours]:[PT Aide Hours]])/Table2[[#This Row],[MDS Census]]</f>
        <v>0.2410815047021943</v>
      </c>
      <c r="AA363" s="3">
        <v>0</v>
      </c>
      <c r="AB363" s="3">
        <v>0</v>
      </c>
      <c r="AC363" s="3">
        <v>0</v>
      </c>
      <c r="AD363" s="3">
        <v>0</v>
      </c>
      <c r="AE363" s="3">
        <v>0</v>
      </c>
      <c r="AF363" s="3">
        <v>0</v>
      </c>
      <c r="AG363" s="3">
        <v>0</v>
      </c>
      <c r="AH363" s="1" t="s">
        <v>361</v>
      </c>
      <c r="AI363" s="17">
        <v>4</v>
      </c>
      <c r="AJ363" s="1"/>
    </row>
    <row r="364" spans="1:36" x14ac:dyDescent="0.2">
      <c r="A364" s="1" t="s">
        <v>407</v>
      </c>
      <c r="B364" s="1" t="s">
        <v>772</v>
      </c>
      <c r="C364" s="1" t="s">
        <v>868</v>
      </c>
      <c r="D364" s="1" t="s">
        <v>1045</v>
      </c>
      <c r="E364" s="3">
        <v>45.788888888888891</v>
      </c>
      <c r="F364" s="3">
        <v>5.6888888888888891</v>
      </c>
      <c r="G364" s="3">
        <v>6.6666666666666666E-2</v>
      </c>
      <c r="H364" s="3">
        <v>0.42499999999999999</v>
      </c>
      <c r="I364" s="3">
        <v>0.85555555555555551</v>
      </c>
      <c r="J364" s="3">
        <v>0</v>
      </c>
      <c r="K364" s="3">
        <v>0</v>
      </c>
      <c r="L364" s="3">
        <v>1.3839999999999999</v>
      </c>
      <c r="M364" s="3">
        <v>2.3111111111111109</v>
      </c>
      <c r="N364" s="3">
        <v>0</v>
      </c>
      <c r="O364" s="3">
        <f>SUM(Table2[[#This Row],[Qualified Social Work Staff Hours]:[Other Social Work Staff Hours]])/Table2[[#This Row],[MDS Census]]</f>
        <v>5.0473186119873809E-2</v>
      </c>
      <c r="P364" s="3">
        <v>0</v>
      </c>
      <c r="Q364" s="3">
        <v>0</v>
      </c>
      <c r="R364" s="3">
        <f>SUM(Table2[[#This Row],[Qualified Activities Professional Hours]:[Other Activities Professional Hours]])/Table2[[#This Row],[MDS Census]]</f>
        <v>0</v>
      </c>
      <c r="S364" s="3">
        <v>1.7456666666666665</v>
      </c>
      <c r="T364" s="3">
        <v>6.0222222222222219E-2</v>
      </c>
      <c r="U364" s="3">
        <v>0</v>
      </c>
      <c r="V364" s="3">
        <f>SUM(Table2[[#This Row],[Occupational Therapist Hours]:[OT Aide Hours]])/Table2[[#This Row],[MDS Census]]</f>
        <v>3.9439456442611008E-2</v>
      </c>
      <c r="W364" s="3">
        <v>1.5792222222222219</v>
      </c>
      <c r="X364" s="3">
        <v>3.8345555555555553</v>
      </c>
      <c r="Y364" s="3">
        <v>0</v>
      </c>
      <c r="Z364" s="3">
        <f>SUM(Table2[[#This Row],[Physical Therapist (PT) Hours]:[PT Aide Hours]])/Table2[[#This Row],[MDS Census]]</f>
        <v>0.11823343848580439</v>
      </c>
      <c r="AA364" s="3">
        <v>0</v>
      </c>
      <c r="AB364" s="3">
        <v>16.568444444444442</v>
      </c>
      <c r="AC364" s="3">
        <v>0</v>
      </c>
      <c r="AD364" s="3">
        <v>0</v>
      </c>
      <c r="AE364" s="3">
        <v>0</v>
      </c>
      <c r="AF364" s="3">
        <v>0</v>
      </c>
      <c r="AG364" s="3">
        <v>0</v>
      </c>
      <c r="AH364" s="1" t="s">
        <v>362</v>
      </c>
      <c r="AI364" s="17">
        <v>4</v>
      </c>
      <c r="AJ364" s="1"/>
    </row>
    <row r="365" spans="1:36" x14ac:dyDescent="0.2">
      <c r="A365" s="1" t="s">
        <v>407</v>
      </c>
      <c r="B365" s="1" t="s">
        <v>773</v>
      </c>
      <c r="C365" s="1" t="s">
        <v>880</v>
      </c>
      <c r="D365" s="1" t="s">
        <v>1047</v>
      </c>
      <c r="E365" s="3">
        <v>96.077777777777783</v>
      </c>
      <c r="F365" s="3">
        <v>5.6888888888888891</v>
      </c>
      <c r="G365" s="3">
        <v>1.0666666666666667</v>
      </c>
      <c r="H365" s="3">
        <v>0</v>
      </c>
      <c r="I365" s="3">
        <v>1.3222222222222222</v>
      </c>
      <c r="J365" s="3">
        <v>0</v>
      </c>
      <c r="K365" s="3">
        <v>0</v>
      </c>
      <c r="L365" s="3">
        <v>8.9768888888888938</v>
      </c>
      <c r="M365" s="3">
        <v>5.6888888888888891</v>
      </c>
      <c r="N365" s="3">
        <v>1.586111111111111</v>
      </c>
      <c r="O365" s="3">
        <f>SUM(Table2[[#This Row],[Qualified Social Work Staff Hours]:[Other Social Work Staff Hours]])/Table2[[#This Row],[MDS Census]]</f>
        <v>7.5719902856482016E-2</v>
      </c>
      <c r="P365" s="3">
        <v>5.5472222222222225</v>
      </c>
      <c r="Q365" s="3">
        <v>0.78611111111111109</v>
      </c>
      <c r="R365" s="3">
        <f>SUM(Table2[[#This Row],[Qualified Activities Professional Hours]:[Other Activities Professional Hours]])/Table2[[#This Row],[MDS Census]]</f>
        <v>6.591881577425697E-2</v>
      </c>
      <c r="S365" s="3">
        <v>8.1267777777777788</v>
      </c>
      <c r="T365" s="3">
        <v>4.6495555555555557</v>
      </c>
      <c r="U365" s="3">
        <v>0</v>
      </c>
      <c r="V365" s="3">
        <f>SUM(Table2[[#This Row],[Occupational Therapist Hours]:[OT Aide Hours]])/Table2[[#This Row],[MDS Census]]</f>
        <v>0.13297906788481553</v>
      </c>
      <c r="W365" s="3">
        <v>10.956444444444442</v>
      </c>
      <c r="X365" s="3">
        <v>12.382999999999997</v>
      </c>
      <c r="Y365" s="3">
        <v>0</v>
      </c>
      <c r="Z365" s="3">
        <f>SUM(Table2[[#This Row],[Physical Therapist (PT) Hours]:[PT Aide Hours]])/Table2[[#This Row],[MDS Census]]</f>
        <v>0.24292240083265865</v>
      </c>
      <c r="AA365" s="3">
        <v>0</v>
      </c>
      <c r="AB365" s="3">
        <v>0</v>
      </c>
      <c r="AC365" s="3">
        <v>0</v>
      </c>
      <c r="AD365" s="3">
        <v>0</v>
      </c>
      <c r="AE365" s="3">
        <v>0</v>
      </c>
      <c r="AF365" s="3">
        <v>0</v>
      </c>
      <c r="AG365" s="3">
        <v>0</v>
      </c>
      <c r="AH365" s="1" t="s">
        <v>363</v>
      </c>
      <c r="AI365" s="17">
        <v>4</v>
      </c>
      <c r="AJ365" s="1"/>
    </row>
    <row r="366" spans="1:36" x14ac:dyDescent="0.2">
      <c r="A366" s="1" t="s">
        <v>407</v>
      </c>
      <c r="B366" s="1" t="s">
        <v>774</v>
      </c>
      <c r="C366" s="1" t="s">
        <v>848</v>
      </c>
      <c r="D366" s="1" t="s">
        <v>1041</v>
      </c>
      <c r="E366" s="3">
        <v>66.24444444444444</v>
      </c>
      <c r="F366" s="3">
        <v>5.4555555555555557</v>
      </c>
      <c r="G366" s="3">
        <v>1.1555555555555554</v>
      </c>
      <c r="H366" s="3">
        <v>0</v>
      </c>
      <c r="I366" s="3">
        <v>2.7555555555555555</v>
      </c>
      <c r="J366" s="3">
        <v>4.3555555555555552</v>
      </c>
      <c r="K366" s="3">
        <v>0</v>
      </c>
      <c r="L366" s="3">
        <v>4.810555555555557</v>
      </c>
      <c r="M366" s="3">
        <v>10.577777777777778</v>
      </c>
      <c r="N366" s="3">
        <v>0</v>
      </c>
      <c r="O366" s="3">
        <f>SUM(Table2[[#This Row],[Qualified Social Work Staff Hours]:[Other Social Work Staff Hours]])/Table2[[#This Row],[MDS Census]]</f>
        <v>0.1596779604159678</v>
      </c>
      <c r="P366" s="3">
        <v>6.72088888888889</v>
      </c>
      <c r="Q366" s="3">
        <v>6.4316666666666684</v>
      </c>
      <c r="R366" s="3">
        <f>SUM(Table2[[#This Row],[Qualified Activities Professional Hours]:[Other Activities Professional Hours]])/Table2[[#This Row],[MDS Census]]</f>
        <v>0.19854579000335465</v>
      </c>
      <c r="S366" s="3">
        <v>4.873333333333334</v>
      </c>
      <c r="T366" s="3">
        <v>5.0444444444444434</v>
      </c>
      <c r="U366" s="3">
        <v>0</v>
      </c>
      <c r="V366" s="3">
        <f>SUM(Table2[[#This Row],[Occupational Therapist Hours]:[OT Aide Hours]])/Table2[[#This Row],[MDS Census]]</f>
        <v>0.14971486078497148</v>
      </c>
      <c r="W366" s="3">
        <v>7.7951111111111109</v>
      </c>
      <c r="X366" s="3">
        <v>4.1785555555555565</v>
      </c>
      <c r="Y366" s="3">
        <v>0</v>
      </c>
      <c r="Z366" s="3">
        <f>SUM(Table2[[#This Row],[Physical Therapist (PT) Hours]:[PT Aide Hours]])/Table2[[#This Row],[MDS Census]]</f>
        <v>0.18074974840657498</v>
      </c>
      <c r="AA366" s="3">
        <v>0.71111111111111114</v>
      </c>
      <c r="AB366" s="3">
        <v>0</v>
      </c>
      <c r="AC366" s="3">
        <v>0</v>
      </c>
      <c r="AD366" s="3">
        <v>0</v>
      </c>
      <c r="AE366" s="3">
        <v>0</v>
      </c>
      <c r="AF366" s="3">
        <v>0</v>
      </c>
      <c r="AG366" s="3">
        <v>0</v>
      </c>
      <c r="AH366" s="1" t="s">
        <v>364</v>
      </c>
      <c r="AI366" s="17">
        <v>4</v>
      </c>
      <c r="AJ366" s="1"/>
    </row>
    <row r="367" spans="1:36" x14ac:dyDescent="0.2">
      <c r="A367" s="1" t="s">
        <v>407</v>
      </c>
      <c r="B367" s="1" t="s">
        <v>775</v>
      </c>
      <c r="C367" s="1" t="s">
        <v>837</v>
      </c>
      <c r="D367" s="1" t="s">
        <v>1038</v>
      </c>
      <c r="E367" s="3">
        <v>62.3</v>
      </c>
      <c r="F367" s="3">
        <v>0</v>
      </c>
      <c r="G367" s="3">
        <v>0.26666666666666666</v>
      </c>
      <c r="H367" s="3">
        <v>0.81111111111111112</v>
      </c>
      <c r="I367" s="3">
        <v>5.3375555555555554</v>
      </c>
      <c r="J367" s="3">
        <v>0</v>
      </c>
      <c r="K367" s="3">
        <v>0</v>
      </c>
      <c r="L367" s="3">
        <v>5.0678888888888887</v>
      </c>
      <c r="M367" s="3">
        <v>5.6888888888888891</v>
      </c>
      <c r="N367" s="3">
        <v>0</v>
      </c>
      <c r="O367" s="3">
        <f>SUM(Table2[[#This Row],[Qualified Social Work Staff Hours]:[Other Social Work Staff Hours]])/Table2[[#This Row],[MDS Census]]</f>
        <v>9.1314428393080085E-2</v>
      </c>
      <c r="P367" s="3">
        <v>5.3365555555555559</v>
      </c>
      <c r="Q367" s="3">
        <v>0.46666666666666667</v>
      </c>
      <c r="R367" s="3">
        <f>SUM(Table2[[#This Row],[Qualified Activities Professional Hours]:[Other Activities Professional Hours]])/Table2[[#This Row],[MDS Census]]</f>
        <v>9.3149634385589458E-2</v>
      </c>
      <c r="S367" s="3">
        <v>5.5246666666666666</v>
      </c>
      <c r="T367" s="3">
        <v>3.6505555555555556</v>
      </c>
      <c r="U367" s="3">
        <v>0</v>
      </c>
      <c r="V367" s="3">
        <f>SUM(Table2[[#This Row],[Occupational Therapist Hours]:[OT Aide Hours]])/Table2[[#This Row],[MDS Census]]</f>
        <v>0.14727483502764402</v>
      </c>
      <c r="W367" s="3">
        <v>4.679333333333334</v>
      </c>
      <c r="X367" s="3">
        <v>4.2527777777777782</v>
      </c>
      <c r="Y367" s="3">
        <v>4.445444444444445</v>
      </c>
      <c r="Z367" s="3">
        <f>SUM(Table2[[#This Row],[Physical Therapist (PT) Hours]:[PT Aide Hours]])/Table2[[#This Row],[MDS Census]]</f>
        <v>0.21472801854824328</v>
      </c>
      <c r="AA367" s="3">
        <v>0</v>
      </c>
      <c r="AB367" s="3">
        <v>0</v>
      </c>
      <c r="AC367" s="3">
        <v>0</v>
      </c>
      <c r="AD367" s="3">
        <v>0</v>
      </c>
      <c r="AE367" s="3">
        <v>0</v>
      </c>
      <c r="AF367" s="3">
        <v>0</v>
      </c>
      <c r="AG367" s="3">
        <v>0</v>
      </c>
      <c r="AH367" s="1" t="s">
        <v>365</v>
      </c>
      <c r="AI367" s="17">
        <v>4</v>
      </c>
      <c r="AJ367" s="1"/>
    </row>
    <row r="368" spans="1:36" x14ac:dyDescent="0.2">
      <c r="A368" s="1" t="s">
        <v>407</v>
      </c>
      <c r="B368" s="1" t="s">
        <v>776</v>
      </c>
      <c r="C368" s="1" t="s">
        <v>841</v>
      </c>
      <c r="D368" s="1" t="s">
        <v>1017</v>
      </c>
      <c r="E368" s="3">
        <v>50.577777777777776</v>
      </c>
      <c r="F368" s="3">
        <v>5.2088888888888887</v>
      </c>
      <c r="G368" s="3">
        <v>0.33333333333333331</v>
      </c>
      <c r="H368" s="3">
        <v>0.33611111111111114</v>
      </c>
      <c r="I368" s="3">
        <v>0</v>
      </c>
      <c r="J368" s="3">
        <v>0</v>
      </c>
      <c r="K368" s="3">
        <v>0</v>
      </c>
      <c r="L368" s="3">
        <v>8.6999999999999994E-2</v>
      </c>
      <c r="M368" s="3">
        <v>0</v>
      </c>
      <c r="N368" s="3">
        <v>0</v>
      </c>
      <c r="O368" s="3">
        <f>SUM(Table2[[#This Row],[Qualified Social Work Staff Hours]:[Other Social Work Staff Hours]])/Table2[[#This Row],[MDS Census]]</f>
        <v>0</v>
      </c>
      <c r="P368" s="3">
        <v>5.3500000000000014</v>
      </c>
      <c r="Q368" s="3">
        <v>0</v>
      </c>
      <c r="R368" s="3">
        <f>SUM(Table2[[#This Row],[Qualified Activities Professional Hours]:[Other Activities Professional Hours]])/Table2[[#This Row],[MDS Census]]</f>
        <v>0.10577768014059757</v>
      </c>
      <c r="S368" s="3">
        <v>2.4415555555555559</v>
      </c>
      <c r="T368" s="3">
        <v>1.6094444444444451</v>
      </c>
      <c r="U368" s="3">
        <v>0</v>
      </c>
      <c r="V368" s="3">
        <f>SUM(Table2[[#This Row],[Occupational Therapist Hours]:[OT Aide Hours]])/Table2[[#This Row],[MDS Census]]</f>
        <v>8.0094463971880511E-2</v>
      </c>
      <c r="W368" s="3">
        <v>5.7653333333333334</v>
      </c>
      <c r="X368" s="3">
        <v>7.0777777777777773E-2</v>
      </c>
      <c r="Y368" s="3">
        <v>0</v>
      </c>
      <c r="Z368" s="3">
        <f>SUM(Table2[[#This Row],[Physical Therapist (PT) Hours]:[PT Aide Hours]])/Table2[[#This Row],[MDS Census]]</f>
        <v>0.11538884007029877</v>
      </c>
      <c r="AA368" s="3">
        <v>0</v>
      </c>
      <c r="AB368" s="3">
        <v>0</v>
      </c>
      <c r="AC368" s="3">
        <v>0</v>
      </c>
      <c r="AD368" s="3">
        <v>0</v>
      </c>
      <c r="AE368" s="3">
        <v>0</v>
      </c>
      <c r="AF368" s="3">
        <v>0</v>
      </c>
      <c r="AG368" s="3">
        <v>0.22500000000000001</v>
      </c>
      <c r="AH368" s="1" t="s">
        <v>366</v>
      </c>
      <c r="AI368" s="17">
        <v>4</v>
      </c>
      <c r="AJ368" s="1"/>
    </row>
    <row r="369" spans="1:36" x14ac:dyDescent="0.2">
      <c r="A369" s="1" t="s">
        <v>407</v>
      </c>
      <c r="B369" s="1" t="s">
        <v>777</v>
      </c>
      <c r="C369" s="1" t="s">
        <v>841</v>
      </c>
      <c r="D369" s="1" t="s">
        <v>1017</v>
      </c>
      <c r="E369" s="3">
        <v>98.688888888888883</v>
      </c>
      <c r="F369" s="3">
        <v>5.2888888888888888</v>
      </c>
      <c r="G369" s="3">
        <v>0.33333333333333331</v>
      </c>
      <c r="H369" s="3">
        <v>1.1000000000000001</v>
      </c>
      <c r="I369" s="3">
        <v>1.6888888888888889</v>
      </c>
      <c r="J369" s="3">
        <v>0.66666666666666663</v>
      </c>
      <c r="K369" s="3">
        <v>0</v>
      </c>
      <c r="L369" s="3">
        <v>6.6438888888888892</v>
      </c>
      <c r="M369" s="3">
        <v>5.927777777777778</v>
      </c>
      <c r="N369" s="3">
        <v>0</v>
      </c>
      <c r="O369" s="3">
        <f>SUM(Table2[[#This Row],[Qualified Social Work Staff Hours]:[Other Social Work Staff Hours]])/Table2[[#This Row],[MDS Census]]</f>
        <v>6.0065300607971182E-2</v>
      </c>
      <c r="P369" s="3">
        <v>5.4055555555555559</v>
      </c>
      <c r="Q369" s="3">
        <v>9.5477777777777799</v>
      </c>
      <c r="R369" s="3">
        <f>SUM(Table2[[#This Row],[Qualified Activities Professional Hours]:[Other Activities Professional Hours]])/Table2[[#This Row],[MDS Census]]</f>
        <v>0.15151992794415675</v>
      </c>
      <c r="S369" s="3">
        <v>4.7256666666666671</v>
      </c>
      <c r="T369" s="3">
        <v>13.613777777777775</v>
      </c>
      <c r="U369" s="3">
        <v>0</v>
      </c>
      <c r="V369" s="3">
        <f>SUM(Table2[[#This Row],[Occupational Therapist Hours]:[OT Aide Hours]])/Table2[[#This Row],[MDS Census]]</f>
        <v>0.18583089394280566</v>
      </c>
      <c r="W369" s="3">
        <v>5.7405555555555567</v>
      </c>
      <c r="X369" s="3">
        <v>18.318888888888889</v>
      </c>
      <c r="Y369" s="3">
        <v>0.74866666666666681</v>
      </c>
      <c r="Z369" s="3">
        <f>SUM(Table2[[#This Row],[Physical Therapist (PT) Hours]:[PT Aide Hours]])/Table2[[#This Row],[MDS Census]]</f>
        <v>0.25137694213015088</v>
      </c>
      <c r="AA369" s="3">
        <v>0</v>
      </c>
      <c r="AB369" s="3">
        <v>0</v>
      </c>
      <c r="AC369" s="3">
        <v>0</v>
      </c>
      <c r="AD369" s="3">
        <v>0</v>
      </c>
      <c r="AE369" s="3">
        <v>0</v>
      </c>
      <c r="AF369" s="3">
        <v>0</v>
      </c>
      <c r="AG369" s="3">
        <v>0</v>
      </c>
      <c r="AH369" s="1" t="s">
        <v>367</v>
      </c>
      <c r="AI369" s="17">
        <v>4</v>
      </c>
      <c r="AJ369" s="1"/>
    </row>
    <row r="370" spans="1:36" x14ac:dyDescent="0.2">
      <c r="A370" s="1" t="s">
        <v>407</v>
      </c>
      <c r="B370" s="1" t="s">
        <v>778</v>
      </c>
      <c r="C370" s="1" t="s">
        <v>865</v>
      </c>
      <c r="D370" s="1" t="s">
        <v>1045</v>
      </c>
      <c r="E370" s="3">
        <v>85.188888888888883</v>
      </c>
      <c r="F370" s="3">
        <v>5.0666666666666664</v>
      </c>
      <c r="G370" s="3">
        <v>3.2888888888888888</v>
      </c>
      <c r="H370" s="3">
        <v>0</v>
      </c>
      <c r="I370" s="3">
        <v>4.2</v>
      </c>
      <c r="J370" s="3">
        <v>0</v>
      </c>
      <c r="K370" s="3">
        <v>0</v>
      </c>
      <c r="L370" s="3">
        <v>8.8481111111111126</v>
      </c>
      <c r="M370" s="3">
        <v>0</v>
      </c>
      <c r="N370" s="3">
        <v>20.745333333333331</v>
      </c>
      <c r="O370" s="3">
        <f>SUM(Table2[[#This Row],[Qualified Social Work Staff Hours]:[Other Social Work Staff Hours]])/Table2[[#This Row],[MDS Census]]</f>
        <v>0.2435215860179992</v>
      </c>
      <c r="P370" s="3">
        <v>1.6594444444444441</v>
      </c>
      <c r="Q370" s="3">
        <v>2.1343333333333332</v>
      </c>
      <c r="R370" s="3">
        <f>SUM(Table2[[#This Row],[Qualified Activities Professional Hours]:[Other Activities Professional Hours]])/Table2[[#This Row],[MDS Census]]</f>
        <v>4.4533715925394547E-2</v>
      </c>
      <c r="S370" s="3">
        <v>6.1884444444444462</v>
      </c>
      <c r="T370" s="3">
        <v>11.805777777777775</v>
      </c>
      <c r="U370" s="3">
        <v>0</v>
      </c>
      <c r="V370" s="3">
        <f>SUM(Table2[[#This Row],[Occupational Therapist Hours]:[OT Aide Hours]])/Table2[[#This Row],[MDS Census]]</f>
        <v>0.2112273379418286</v>
      </c>
      <c r="W370" s="3">
        <v>5.1922222222222221</v>
      </c>
      <c r="X370" s="3">
        <v>9.4813333333333318</v>
      </c>
      <c r="Y370" s="3">
        <v>0</v>
      </c>
      <c r="Z370" s="3">
        <f>SUM(Table2[[#This Row],[Physical Therapist (PT) Hours]:[PT Aide Hours]])/Table2[[#This Row],[MDS Census]]</f>
        <v>0.17224729359593061</v>
      </c>
      <c r="AA370" s="3">
        <v>0</v>
      </c>
      <c r="AB370" s="3">
        <v>0</v>
      </c>
      <c r="AC370" s="3">
        <v>0</v>
      </c>
      <c r="AD370" s="3">
        <v>0</v>
      </c>
      <c r="AE370" s="3">
        <v>0</v>
      </c>
      <c r="AF370" s="3">
        <v>0</v>
      </c>
      <c r="AG370" s="3">
        <v>0</v>
      </c>
      <c r="AH370" s="1" t="s">
        <v>368</v>
      </c>
      <c r="AI370" s="17">
        <v>4</v>
      </c>
      <c r="AJ370" s="1"/>
    </row>
    <row r="371" spans="1:36" x14ac:dyDescent="0.2">
      <c r="A371" s="1" t="s">
        <v>407</v>
      </c>
      <c r="B371" s="1" t="s">
        <v>779</v>
      </c>
      <c r="C371" s="1" t="s">
        <v>839</v>
      </c>
      <c r="D371" s="1" t="s">
        <v>1043</v>
      </c>
      <c r="E371" s="3">
        <v>77.12222222222222</v>
      </c>
      <c r="F371" s="3">
        <v>4.9777777777777779</v>
      </c>
      <c r="G371" s="3">
        <v>0</v>
      </c>
      <c r="H371" s="3">
        <v>0</v>
      </c>
      <c r="I371" s="3">
        <v>1.9666666666666666</v>
      </c>
      <c r="J371" s="3">
        <v>0</v>
      </c>
      <c r="K371" s="3">
        <v>0</v>
      </c>
      <c r="L371" s="3">
        <v>4.4188888888888895</v>
      </c>
      <c r="M371" s="3">
        <v>5.2444444444444445</v>
      </c>
      <c r="N371" s="3">
        <v>4.5333333333333332</v>
      </c>
      <c r="O371" s="3">
        <f>SUM(Table2[[#This Row],[Qualified Social Work Staff Hours]:[Other Social Work Staff Hours]])/Table2[[#This Row],[MDS Census]]</f>
        <v>0.12678288431061807</v>
      </c>
      <c r="P371" s="3">
        <v>5.5697777777777775</v>
      </c>
      <c r="Q371" s="3">
        <v>0</v>
      </c>
      <c r="R371" s="3">
        <f>SUM(Table2[[#This Row],[Qualified Activities Professional Hours]:[Other Activities Professional Hours]])/Table2[[#This Row],[MDS Census]]</f>
        <v>7.2220141190030257E-2</v>
      </c>
      <c r="S371" s="3">
        <v>4.7614444444444439</v>
      </c>
      <c r="T371" s="3">
        <v>2.2261111111111114</v>
      </c>
      <c r="U371" s="3">
        <v>0</v>
      </c>
      <c r="V371" s="3">
        <f>SUM(Table2[[#This Row],[Occupational Therapist Hours]:[OT Aide Hours]])/Table2[[#This Row],[MDS Census]]</f>
        <v>9.0603659415069884E-2</v>
      </c>
      <c r="W371" s="3">
        <v>2.5472222222222225</v>
      </c>
      <c r="X371" s="3">
        <v>4.7624444444444443</v>
      </c>
      <c r="Y371" s="3">
        <v>0</v>
      </c>
      <c r="Z371" s="3">
        <f>SUM(Table2[[#This Row],[Physical Therapist (PT) Hours]:[PT Aide Hours]])/Table2[[#This Row],[MDS Census]]</f>
        <v>9.4780291024348082E-2</v>
      </c>
      <c r="AA371" s="3">
        <v>0</v>
      </c>
      <c r="AB371" s="3">
        <v>0</v>
      </c>
      <c r="AC371" s="3">
        <v>0</v>
      </c>
      <c r="AD371" s="3">
        <v>0</v>
      </c>
      <c r="AE371" s="3">
        <v>0</v>
      </c>
      <c r="AF371" s="3">
        <v>0</v>
      </c>
      <c r="AG371" s="3">
        <v>0</v>
      </c>
      <c r="AH371" s="1" t="s">
        <v>369</v>
      </c>
      <c r="AI371" s="17">
        <v>4</v>
      </c>
      <c r="AJ371" s="1"/>
    </row>
    <row r="372" spans="1:36" x14ac:dyDescent="0.2">
      <c r="A372" s="1" t="s">
        <v>407</v>
      </c>
      <c r="B372" s="1" t="s">
        <v>780</v>
      </c>
      <c r="C372" s="1" t="s">
        <v>880</v>
      </c>
      <c r="D372" s="1" t="s">
        <v>1047</v>
      </c>
      <c r="E372" s="3">
        <v>89.844444444444449</v>
      </c>
      <c r="F372" s="3">
        <v>4.791666666666667</v>
      </c>
      <c r="G372" s="3">
        <v>0</v>
      </c>
      <c r="H372" s="3">
        <v>1.6</v>
      </c>
      <c r="I372" s="3">
        <v>10.605555555555556</v>
      </c>
      <c r="J372" s="3">
        <v>0</v>
      </c>
      <c r="K372" s="3">
        <v>0</v>
      </c>
      <c r="L372" s="3">
        <v>11.020222222222223</v>
      </c>
      <c r="M372" s="3">
        <v>5.6888888888888891</v>
      </c>
      <c r="N372" s="3">
        <v>5.9305555555555554</v>
      </c>
      <c r="O372" s="3">
        <f>SUM(Table2[[#This Row],[Qualified Social Work Staff Hours]:[Other Social Work Staff Hours]])/Table2[[#This Row],[MDS Census]]</f>
        <v>0.12932846895869402</v>
      </c>
      <c r="P372" s="3">
        <v>5.1902222222222223</v>
      </c>
      <c r="Q372" s="3">
        <v>9.2833333333333332</v>
      </c>
      <c r="R372" s="3">
        <f>SUM(Table2[[#This Row],[Qualified Activities Professional Hours]:[Other Activities Professional Hours]])/Table2[[#This Row],[MDS Census]]</f>
        <v>0.16109572099925798</v>
      </c>
      <c r="S372" s="3">
        <v>22.469222222222218</v>
      </c>
      <c r="T372" s="3">
        <v>12.208111111111112</v>
      </c>
      <c r="U372" s="3">
        <v>0</v>
      </c>
      <c r="V372" s="3">
        <f>SUM(Table2[[#This Row],[Occupational Therapist Hours]:[OT Aide Hours]])/Table2[[#This Row],[MDS Census]]</f>
        <v>0.38597081375216419</v>
      </c>
      <c r="W372" s="3">
        <v>13.688222222222226</v>
      </c>
      <c r="X372" s="3">
        <v>17.284222222222223</v>
      </c>
      <c r="Y372" s="3">
        <v>17.266666666666666</v>
      </c>
      <c r="Z372" s="3">
        <f>SUM(Table2[[#This Row],[Physical Therapist (PT) Hours]:[PT Aide Hours]])/Table2[[#This Row],[MDS Census]]</f>
        <v>0.53691813010140987</v>
      </c>
      <c r="AA372" s="3">
        <v>0</v>
      </c>
      <c r="AB372" s="3">
        <v>0</v>
      </c>
      <c r="AC372" s="3">
        <v>0</v>
      </c>
      <c r="AD372" s="3">
        <v>0</v>
      </c>
      <c r="AE372" s="3">
        <v>0</v>
      </c>
      <c r="AF372" s="3">
        <v>0</v>
      </c>
      <c r="AG372" s="3">
        <v>0</v>
      </c>
      <c r="AH372" s="1" t="s">
        <v>370</v>
      </c>
      <c r="AI372" s="17">
        <v>4</v>
      </c>
      <c r="AJ372" s="1"/>
    </row>
    <row r="373" spans="1:36" x14ac:dyDescent="0.2">
      <c r="A373" s="1" t="s">
        <v>407</v>
      </c>
      <c r="B373" s="1" t="s">
        <v>781</v>
      </c>
      <c r="C373" s="1" t="s">
        <v>903</v>
      </c>
      <c r="D373" s="1" t="s">
        <v>1046</v>
      </c>
      <c r="E373" s="3">
        <v>68.188888888888883</v>
      </c>
      <c r="F373" s="3">
        <v>5.6888888888888891</v>
      </c>
      <c r="G373" s="3">
        <v>0.35566666666666674</v>
      </c>
      <c r="H373" s="3">
        <v>8.8888888888888892E-2</v>
      </c>
      <c r="I373" s="3">
        <v>1.3333333333333333</v>
      </c>
      <c r="J373" s="3">
        <v>0</v>
      </c>
      <c r="K373" s="3">
        <v>0</v>
      </c>
      <c r="L373" s="3">
        <v>7.9009999999999989</v>
      </c>
      <c r="M373" s="3">
        <v>5.5555555555555558E-3</v>
      </c>
      <c r="N373" s="3">
        <v>0</v>
      </c>
      <c r="O373" s="3">
        <f>SUM(Table2[[#This Row],[Qualified Social Work Staff Hours]:[Other Social Work Staff Hours]])/Table2[[#This Row],[MDS Census]]</f>
        <v>8.147303242626691E-5</v>
      </c>
      <c r="P373" s="3">
        <v>5.6749999999999998</v>
      </c>
      <c r="Q373" s="3">
        <v>4.1444444444444448</v>
      </c>
      <c r="R373" s="3">
        <f>SUM(Table2[[#This Row],[Qualified Activities Professional Hours]:[Other Activities Professional Hours]])/Table2[[#This Row],[MDS Census]]</f>
        <v>0.14400358481342676</v>
      </c>
      <c r="S373" s="3">
        <v>6.1982222222222196</v>
      </c>
      <c r="T373" s="3">
        <v>10.400222222222222</v>
      </c>
      <c r="U373" s="3">
        <v>0</v>
      </c>
      <c r="V373" s="3">
        <f>SUM(Table2[[#This Row],[Occupational Therapist Hours]:[OT Aide Hours]])/Table2[[#This Row],[MDS Census]]</f>
        <v>0.24341860844060614</v>
      </c>
      <c r="W373" s="3">
        <v>10.419888888888888</v>
      </c>
      <c r="X373" s="3">
        <v>12.461555555555559</v>
      </c>
      <c r="Y373" s="3">
        <v>0</v>
      </c>
      <c r="Z373" s="3">
        <f>SUM(Table2[[#This Row],[Physical Therapist (PT) Hours]:[PT Aide Hours]])/Table2[[#This Row],[MDS Census]]</f>
        <v>0.33555971973276855</v>
      </c>
      <c r="AA373" s="3">
        <v>0</v>
      </c>
      <c r="AB373" s="3">
        <v>0</v>
      </c>
      <c r="AC373" s="3">
        <v>0</v>
      </c>
      <c r="AD373" s="3">
        <v>3.8916666666666666</v>
      </c>
      <c r="AE373" s="3">
        <v>0</v>
      </c>
      <c r="AF373" s="3">
        <v>0</v>
      </c>
      <c r="AG373" s="3">
        <v>0</v>
      </c>
      <c r="AH373" s="1" t="s">
        <v>371</v>
      </c>
      <c r="AI373" s="17">
        <v>4</v>
      </c>
      <c r="AJ373" s="1"/>
    </row>
    <row r="374" spans="1:36" x14ac:dyDescent="0.2">
      <c r="A374" s="1" t="s">
        <v>407</v>
      </c>
      <c r="B374" s="1" t="s">
        <v>782</v>
      </c>
      <c r="C374" s="1" t="s">
        <v>838</v>
      </c>
      <c r="D374" s="1" t="s">
        <v>1042</v>
      </c>
      <c r="E374" s="3">
        <v>1.4555555555555555</v>
      </c>
      <c r="F374" s="3">
        <v>0</v>
      </c>
      <c r="G374" s="3">
        <v>0</v>
      </c>
      <c r="H374" s="3">
        <v>0</v>
      </c>
      <c r="I374" s="3">
        <v>0</v>
      </c>
      <c r="J374" s="3">
        <v>0</v>
      </c>
      <c r="K374" s="3">
        <v>0</v>
      </c>
      <c r="L374" s="3">
        <v>0.3143333333333333</v>
      </c>
      <c r="M374" s="3">
        <v>0</v>
      </c>
      <c r="N374" s="3">
        <v>0</v>
      </c>
      <c r="O374" s="3">
        <f>SUM(Table2[[#This Row],[Qualified Social Work Staff Hours]:[Other Social Work Staff Hours]])/Table2[[#This Row],[MDS Census]]</f>
        <v>0</v>
      </c>
      <c r="P374" s="3">
        <v>0</v>
      </c>
      <c r="Q374" s="3">
        <v>0</v>
      </c>
      <c r="R374" s="3">
        <f>SUM(Table2[[#This Row],[Qualified Activities Professional Hours]:[Other Activities Professional Hours]])/Table2[[#This Row],[MDS Census]]</f>
        <v>0</v>
      </c>
      <c r="S374" s="3">
        <v>0.23022222222222222</v>
      </c>
      <c r="T374" s="3">
        <v>0.62522222222222212</v>
      </c>
      <c r="U374" s="3">
        <v>0</v>
      </c>
      <c r="V374" s="3">
        <f>SUM(Table2[[#This Row],[Occupational Therapist Hours]:[OT Aide Hours]])/Table2[[#This Row],[MDS Census]]</f>
        <v>0.58770992366412211</v>
      </c>
      <c r="W374" s="3">
        <v>0.26577777777777778</v>
      </c>
      <c r="X374" s="3">
        <v>0.69988888888888878</v>
      </c>
      <c r="Y374" s="3">
        <v>0</v>
      </c>
      <c r="Z374" s="3">
        <f>SUM(Table2[[#This Row],[Physical Therapist (PT) Hours]:[PT Aide Hours]])/Table2[[#This Row],[MDS Census]]</f>
        <v>0.66343511450381676</v>
      </c>
      <c r="AA374" s="3">
        <v>0</v>
      </c>
      <c r="AB374" s="3">
        <v>0</v>
      </c>
      <c r="AC374" s="3">
        <v>0</v>
      </c>
      <c r="AD374" s="3">
        <v>0</v>
      </c>
      <c r="AE374" s="3">
        <v>0</v>
      </c>
      <c r="AF374" s="3">
        <v>0</v>
      </c>
      <c r="AG374" s="3">
        <v>0</v>
      </c>
      <c r="AH374" s="1" t="s">
        <v>372</v>
      </c>
      <c r="AI374" s="17">
        <v>4</v>
      </c>
      <c r="AJ374" s="1"/>
    </row>
    <row r="375" spans="1:36" x14ac:dyDescent="0.2">
      <c r="A375" s="1" t="s">
        <v>407</v>
      </c>
      <c r="B375" s="1" t="s">
        <v>783</v>
      </c>
      <c r="C375" s="1" t="s">
        <v>882</v>
      </c>
      <c r="D375" s="1" t="s">
        <v>1064</v>
      </c>
      <c r="E375" s="3">
        <v>66.922222222222217</v>
      </c>
      <c r="F375" s="3">
        <v>5.3755555555555556</v>
      </c>
      <c r="G375" s="3">
        <v>0</v>
      </c>
      <c r="H375" s="3">
        <v>0</v>
      </c>
      <c r="I375" s="3">
        <v>0</v>
      </c>
      <c r="J375" s="3">
        <v>0</v>
      </c>
      <c r="K375" s="3">
        <v>0</v>
      </c>
      <c r="L375" s="3">
        <v>2.6976666666666675</v>
      </c>
      <c r="M375" s="3">
        <v>0</v>
      </c>
      <c r="N375" s="3">
        <v>5.3044444444444432</v>
      </c>
      <c r="O375" s="3">
        <f>SUM(Table2[[#This Row],[Qualified Social Work Staff Hours]:[Other Social Work Staff Hours]])/Table2[[#This Row],[MDS Census]]</f>
        <v>7.9262825834301831E-2</v>
      </c>
      <c r="P375" s="3">
        <v>4.0188888888888901</v>
      </c>
      <c r="Q375" s="3">
        <v>2.0577777777777775</v>
      </c>
      <c r="R375" s="3">
        <f>SUM(Table2[[#This Row],[Qualified Activities Professional Hours]:[Other Activities Professional Hours]])/Table2[[#This Row],[MDS Census]]</f>
        <v>9.0801925950523027E-2</v>
      </c>
      <c r="S375" s="3">
        <v>4.2861111111111123</v>
      </c>
      <c r="T375" s="3">
        <v>3.8971111111111112</v>
      </c>
      <c r="U375" s="3">
        <v>0</v>
      </c>
      <c r="V375" s="3">
        <f>SUM(Table2[[#This Row],[Occupational Therapist Hours]:[OT Aide Hours]])/Table2[[#This Row],[MDS Census]]</f>
        <v>0.12227959488626933</v>
      </c>
      <c r="W375" s="3">
        <v>4.1465555555555556</v>
      </c>
      <c r="X375" s="3">
        <v>8.7746666666666702</v>
      </c>
      <c r="Y375" s="3">
        <v>0</v>
      </c>
      <c r="Z375" s="3">
        <f>SUM(Table2[[#This Row],[Physical Therapist (PT) Hours]:[PT Aide Hours]])/Table2[[#This Row],[MDS Census]]</f>
        <v>0.19307820023244238</v>
      </c>
      <c r="AA375" s="3">
        <v>0</v>
      </c>
      <c r="AB375" s="3">
        <v>0</v>
      </c>
      <c r="AC375" s="3">
        <v>0</v>
      </c>
      <c r="AD375" s="3">
        <v>0</v>
      </c>
      <c r="AE375" s="3">
        <v>0</v>
      </c>
      <c r="AF375" s="3">
        <v>0</v>
      </c>
      <c r="AG375" s="3">
        <v>0</v>
      </c>
      <c r="AH375" s="1" t="s">
        <v>373</v>
      </c>
      <c r="AI375" s="17">
        <v>4</v>
      </c>
      <c r="AJ375" s="1"/>
    </row>
    <row r="376" spans="1:36" x14ac:dyDescent="0.2">
      <c r="A376" s="1" t="s">
        <v>407</v>
      </c>
      <c r="B376" s="1" t="s">
        <v>784</v>
      </c>
      <c r="C376" s="1" t="s">
        <v>873</v>
      </c>
      <c r="D376" s="1" t="s">
        <v>1046</v>
      </c>
      <c r="E376" s="3">
        <v>90.444444444444443</v>
      </c>
      <c r="F376" s="3">
        <v>0</v>
      </c>
      <c r="G376" s="3">
        <v>2.3111111111111109</v>
      </c>
      <c r="H376" s="3">
        <v>0.75555555555555554</v>
      </c>
      <c r="I376" s="3">
        <v>10.28888888888889</v>
      </c>
      <c r="J376" s="3">
        <v>3.3777777777777778</v>
      </c>
      <c r="K376" s="3">
        <v>3.4666666666666668</v>
      </c>
      <c r="L376" s="3">
        <v>3.7905555555555548</v>
      </c>
      <c r="M376" s="3">
        <v>14.755555555555556</v>
      </c>
      <c r="N376" s="3">
        <v>0</v>
      </c>
      <c r="O376" s="3">
        <f>SUM(Table2[[#This Row],[Qualified Social Work Staff Hours]:[Other Social Work Staff Hours]])/Table2[[#This Row],[MDS Census]]</f>
        <v>0.16314496314496316</v>
      </c>
      <c r="P376" s="3">
        <v>5.9658888888888884</v>
      </c>
      <c r="Q376" s="3">
        <v>9.8705555555555584</v>
      </c>
      <c r="R376" s="3">
        <f>SUM(Table2[[#This Row],[Qualified Activities Professional Hours]:[Other Activities Professional Hours]])/Table2[[#This Row],[MDS Census]]</f>
        <v>0.17509582309582311</v>
      </c>
      <c r="S376" s="3">
        <v>11.351666666666668</v>
      </c>
      <c r="T376" s="3">
        <v>12.499777777777776</v>
      </c>
      <c r="U376" s="3">
        <v>0</v>
      </c>
      <c r="V376" s="3">
        <f>SUM(Table2[[#This Row],[Occupational Therapist Hours]:[OT Aide Hours]])/Table2[[#This Row],[MDS Census]]</f>
        <v>0.26371375921375922</v>
      </c>
      <c r="W376" s="3">
        <v>11.511444444444445</v>
      </c>
      <c r="X376" s="3">
        <v>25.549888888888898</v>
      </c>
      <c r="Y376" s="3">
        <v>4.1391111111111094</v>
      </c>
      <c r="Z376" s="3">
        <f>SUM(Table2[[#This Row],[Physical Therapist (PT) Hours]:[PT Aide Hours]])/Table2[[#This Row],[MDS Census]]</f>
        <v>0.45553316953316969</v>
      </c>
      <c r="AA376" s="3">
        <v>0.13333333333333333</v>
      </c>
      <c r="AB376" s="3">
        <v>0</v>
      </c>
      <c r="AC376" s="3">
        <v>0</v>
      </c>
      <c r="AD376" s="3">
        <v>0</v>
      </c>
      <c r="AE376" s="3">
        <v>0</v>
      </c>
      <c r="AF376" s="3">
        <v>0</v>
      </c>
      <c r="AG376" s="3">
        <v>0</v>
      </c>
      <c r="AH376" s="1" t="s">
        <v>374</v>
      </c>
      <c r="AI376" s="17">
        <v>4</v>
      </c>
      <c r="AJ376" s="1"/>
    </row>
    <row r="377" spans="1:36" x14ac:dyDescent="0.2">
      <c r="A377" s="1" t="s">
        <v>407</v>
      </c>
      <c r="B377" s="1" t="s">
        <v>785</v>
      </c>
      <c r="C377" s="1" t="s">
        <v>834</v>
      </c>
      <c r="D377" s="1" t="s">
        <v>1059</v>
      </c>
      <c r="E377" s="3">
        <v>12</v>
      </c>
      <c r="F377" s="3">
        <v>4.8722222222222218</v>
      </c>
      <c r="G377" s="3">
        <v>0.10833333333333334</v>
      </c>
      <c r="H377" s="3">
        <v>0</v>
      </c>
      <c r="I377" s="3">
        <v>0.28888888888888886</v>
      </c>
      <c r="J377" s="3">
        <v>0</v>
      </c>
      <c r="K377" s="3">
        <v>0</v>
      </c>
      <c r="L377" s="3">
        <v>0</v>
      </c>
      <c r="M377" s="3">
        <v>5</v>
      </c>
      <c r="N377" s="3">
        <v>0</v>
      </c>
      <c r="O377" s="3">
        <f>SUM(Table2[[#This Row],[Qualified Social Work Staff Hours]:[Other Social Work Staff Hours]])/Table2[[#This Row],[MDS Census]]</f>
        <v>0.41666666666666669</v>
      </c>
      <c r="P377" s="3">
        <v>4.7533333333333339</v>
      </c>
      <c r="Q377" s="3">
        <v>4.7077777777777783</v>
      </c>
      <c r="R377" s="3">
        <f>SUM(Table2[[#This Row],[Qualified Activities Professional Hours]:[Other Activities Professional Hours]])/Table2[[#This Row],[MDS Census]]</f>
        <v>0.78842592592592597</v>
      </c>
      <c r="S377" s="3">
        <v>0</v>
      </c>
      <c r="T377" s="3">
        <v>0</v>
      </c>
      <c r="U377" s="3">
        <v>0</v>
      </c>
      <c r="V377" s="3">
        <f>SUM(Table2[[#This Row],[Occupational Therapist Hours]:[OT Aide Hours]])/Table2[[#This Row],[MDS Census]]</f>
        <v>0</v>
      </c>
      <c r="W377" s="3">
        <v>0</v>
      </c>
      <c r="X377" s="3">
        <v>0</v>
      </c>
      <c r="Y377" s="3">
        <v>0</v>
      </c>
      <c r="Z377" s="3">
        <f>SUM(Table2[[#This Row],[Physical Therapist (PT) Hours]:[PT Aide Hours]])/Table2[[#This Row],[MDS Census]]</f>
        <v>0</v>
      </c>
      <c r="AA377" s="3">
        <v>0</v>
      </c>
      <c r="AB377" s="3">
        <v>0</v>
      </c>
      <c r="AC377" s="3">
        <v>0</v>
      </c>
      <c r="AD377" s="3">
        <v>2.5333333333333332</v>
      </c>
      <c r="AE377" s="3">
        <v>0</v>
      </c>
      <c r="AF377" s="3">
        <v>0</v>
      </c>
      <c r="AG377" s="3">
        <v>0</v>
      </c>
      <c r="AH377" s="1" t="s">
        <v>375</v>
      </c>
      <c r="AI377" s="17">
        <v>4</v>
      </c>
      <c r="AJ377" s="1"/>
    </row>
    <row r="378" spans="1:36" x14ac:dyDescent="0.2">
      <c r="A378" s="1" t="s">
        <v>407</v>
      </c>
      <c r="B378" s="1" t="s">
        <v>786</v>
      </c>
      <c r="C378" s="1" t="s">
        <v>880</v>
      </c>
      <c r="D378" s="1" t="s">
        <v>1047</v>
      </c>
      <c r="E378" s="3">
        <v>34.788888888888891</v>
      </c>
      <c r="F378" s="3">
        <v>5.0399999999999947</v>
      </c>
      <c r="G378" s="3">
        <v>0.4</v>
      </c>
      <c r="H378" s="3">
        <v>0</v>
      </c>
      <c r="I378" s="3">
        <v>5.0399999999999947</v>
      </c>
      <c r="J378" s="3">
        <v>0</v>
      </c>
      <c r="K378" s="3">
        <v>0</v>
      </c>
      <c r="L378" s="3">
        <v>0.39255555555555544</v>
      </c>
      <c r="M378" s="3">
        <v>0</v>
      </c>
      <c r="N378" s="3">
        <v>5.1199999999999948</v>
      </c>
      <c r="O378" s="3">
        <f>SUM(Table2[[#This Row],[Qualified Social Work Staff Hours]:[Other Social Work Staff Hours]])/Table2[[#This Row],[MDS Census]]</f>
        <v>0.14717342702012121</v>
      </c>
      <c r="P378" s="3">
        <v>0</v>
      </c>
      <c r="Q378" s="3">
        <v>5.0399999999999947</v>
      </c>
      <c r="R378" s="3">
        <f>SUM(Table2[[#This Row],[Qualified Activities Professional Hours]:[Other Activities Professional Hours]])/Table2[[#This Row],[MDS Census]]</f>
        <v>0.14487384222293181</v>
      </c>
      <c r="S378" s="3">
        <v>3.2015555555555562</v>
      </c>
      <c r="T378" s="3">
        <v>0</v>
      </c>
      <c r="U378" s="3">
        <v>0</v>
      </c>
      <c r="V378" s="3">
        <f>SUM(Table2[[#This Row],[Occupational Therapist Hours]:[OT Aide Hours]])/Table2[[#This Row],[MDS Census]]</f>
        <v>9.2028106036410109E-2</v>
      </c>
      <c r="W378" s="3">
        <v>1.3011111111111111</v>
      </c>
      <c r="X378" s="3">
        <v>0.82077777777777783</v>
      </c>
      <c r="Y378" s="3">
        <v>0</v>
      </c>
      <c r="Z378" s="3">
        <f>SUM(Table2[[#This Row],[Physical Therapist (PT) Hours]:[PT Aide Hours]])/Table2[[#This Row],[MDS Census]]</f>
        <v>6.0993292877674861E-2</v>
      </c>
      <c r="AA378" s="3">
        <v>0</v>
      </c>
      <c r="AB378" s="3">
        <v>0</v>
      </c>
      <c r="AC378" s="3">
        <v>0</v>
      </c>
      <c r="AD378" s="3">
        <v>0</v>
      </c>
      <c r="AE378" s="3">
        <v>0</v>
      </c>
      <c r="AF378" s="3">
        <v>0</v>
      </c>
      <c r="AG378" s="3">
        <v>0</v>
      </c>
      <c r="AH378" s="1" t="s">
        <v>376</v>
      </c>
      <c r="AI378" s="17">
        <v>4</v>
      </c>
      <c r="AJ378" s="1"/>
    </row>
    <row r="379" spans="1:36" x14ac:dyDescent="0.2">
      <c r="A379" s="1" t="s">
        <v>407</v>
      </c>
      <c r="B379" s="1" t="s">
        <v>787</v>
      </c>
      <c r="C379" s="1" t="s">
        <v>824</v>
      </c>
      <c r="D379" s="1" t="s">
        <v>1045</v>
      </c>
      <c r="E379" s="3">
        <v>119.4</v>
      </c>
      <c r="F379" s="3">
        <v>7.8388888888888886</v>
      </c>
      <c r="G379" s="3">
        <v>0.76666666666666672</v>
      </c>
      <c r="H379" s="3">
        <v>0.98888888888888893</v>
      </c>
      <c r="I379" s="3">
        <v>2.7666666666666666</v>
      </c>
      <c r="J379" s="3">
        <v>0</v>
      </c>
      <c r="K379" s="3">
        <v>0</v>
      </c>
      <c r="L379" s="3">
        <v>9.0625555555555568</v>
      </c>
      <c r="M379" s="3">
        <v>8.17011111111111</v>
      </c>
      <c r="N379" s="3">
        <v>0</v>
      </c>
      <c r="O379" s="3">
        <f>SUM(Table2[[#This Row],[Qualified Social Work Staff Hours]:[Other Social Work Staff Hours]])/Table2[[#This Row],[MDS Census]]</f>
        <v>6.8426391215335933E-2</v>
      </c>
      <c r="P379" s="3">
        <v>6.1059999999999981</v>
      </c>
      <c r="Q379" s="3">
        <v>0</v>
      </c>
      <c r="R379" s="3">
        <f>SUM(Table2[[#This Row],[Qualified Activities Professional Hours]:[Other Activities Professional Hours]])/Table2[[#This Row],[MDS Census]]</f>
        <v>5.1139028475711876E-2</v>
      </c>
      <c r="S379" s="3">
        <v>7.7794444444444464</v>
      </c>
      <c r="T379" s="3">
        <v>14.463555555555553</v>
      </c>
      <c r="U379" s="3">
        <v>0</v>
      </c>
      <c r="V379" s="3">
        <f>SUM(Table2[[#This Row],[Occupational Therapist Hours]:[OT Aide Hours]])/Table2[[#This Row],[MDS Census]]</f>
        <v>0.18628978224455608</v>
      </c>
      <c r="W379" s="3">
        <v>12.273777777777779</v>
      </c>
      <c r="X379" s="3">
        <v>25.922888888888888</v>
      </c>
      <c r="Y379" s="3">
        <v>0</v>
      </c>
      <c r="Z379" s="3">
        <f>SUM(Table2[[#This Row],[Physical Therapist (PT) Hours]:[PT Aide Hours]])/Table2[[#This Row],[MDS Census]]</f>
        <v>0.3199050809603573</v>
      </c>
      <c r="AA379" s="3">
        <v>0</v>
      </c>
      <c r="AB379" s="3">
        <v>0</v>
      </c>
      <c r="AC379" s="3">
        <v>0</v>
      </c>
      <c r="AD379" s="3">
        <v>0</v>
      </c>
      <c r="AE379" s="3">
        <v>0</v>
      </c>
      <c r="AF379" s="3">
        <v>0</v>
      </c>
      <c r="AG379" s="3">
        <v>0</v>
      </c>
      <c r="AH379" s="1" t="s">
        <v>377</v>
      </c>
      <c r="AI379" s="17">
        <v>4</v>
      </c>
      <c r="AJ379" s="1"/>
    </row>
    <row r="380" spans="1:36" x14ac:dyDescent="0.2">
      <c r="A380" s="1" t="s">
        <v>407</v>
      </c>
      <c r="B380" s="1" t="s">
        <v>788</v>
      </c>
      <c r="C380" s="1" t="s">
        <v>1004</v>
      </c>
      <c r="D380" s="1" t="s">
        <v>1045</v>
      </c>
      <c r="E380" s="3">
        <v>99.666666666666671</v>
      </c>
      <c r="F380" s="3">
        <v>4.5277777777777777</v>
      </c>
      <c r="G380" s="3">
        <v>0.58888888888888891</v>
      </c>
      <c r="H380" s="3">
        <v>0.87777777777777777</v>
      </c>
      <c r="I380" s="3">
        <v>2.8</v>
      </c>
      <c r="J380" s="3">
        <v>0</v>
      </c>
      <c r="K380" s="3">
        <v>0</v>
      </c>
      <c r="L380" s="3">
        <v>8.5978888888888889</v>
      </c>
      <c r="M380" s="3">
        <v>5.6255555555555556</v>
      </c>
      <c r="N380" s="3">
        <v>0</v>
      </c>
      <c r="O380" s="3">
        <f>SUM(Table2[[#This Row],[Qualified Social Work Staff Hours]:[Other Social Work Staff Hours]])/Table2[[#This Row],[MDS Census]]</f>
        <v>5.6443701226309921E-2</v>
      </c>
      <c r="P380" s="3">
        <v>5.0818888888888898</v>
      </c>
      <c r="Q380" s="3">
        <v>8.0887777777777785</v>
      </c>
      <c r="R380" s="3">
        <f>SUM(Table2[[#This Row],[Qualified Activities Professional Hours]:[Other Activities Professional Hours]])/Table2[[#This Row],[MDS Census]]</f>
        <v>0.13214715719063547</v>
      </c>
      <c r="S380" s="3">
        <v>11.050555555555555</v>
      </c>
      <c r="T380" s="3">
        <v>15.850111111111108</v>
      </c>
      <c r="U380" s="3">
        <v>0</v>
      </c>
      <c r="V380" s="3">
        <f>SUM(Table2[[#This Row],[Occupational Therapist Hours]:[OT Aide Hours]])/Table2[[#This Row],[MDS Census]]</f>
        <v>0.26990635451505013</v>
      </c>
      <c r="W380" s="3">
        <v>6.0182222222222217</v>
      </c>
      <c r="X380" s="3">
        <v>18.044555555555554</v>
      </c>
      <c r="Y380" s="3">
        <v>0</v>
      </c>
      <c r="Z380" s="3">
        <f>SUM(Table2[[#This Row],[Physical Therapist (PT) Hours]:[PT Aide Hours]])/Table2[[#This Row],[MDS Census]]</f>
        <v>0.24143255295429206</v>
      </c>
      <c r="AA380" s="3">
        <v>0</v>
      </c>
      <c r="AB380" s="3">
        <v>0</v>
      </c>
      <c r="AC380" s="3">
        <v>0</v>
      </c>
      <c r="AD380" s="3">
        <v>0</v>
      </c>
      <c r="AE380" s="3">
        <v>0</v>
      </c>
      <c r="AF380" s="3">
        <v>0</v>
      </c>
      <c r="AG380" s="3">
        <v>0</v>
      </c>
      <c r="AH380" s="1" t="s">
        <v>378</v>
      </c>
      <c r="AI380" s="17">
        <v>4</v>
      </c>
      <c r="AJ380" s="1"/>
    </row>
    <row r="381" spans="1:36" x14ac:dyDescent="0.2">
      <c r="A381" s="1" t="s">
        <v>407</v>
      </c>
      <c r="B381" s="1" t="s">
        <v>789</v>
      </c>
      <c r="C381" s="1" t="s">
        <v>1005</v>
      </c>
      <c r="D381" s="1" t="s">
        <v>1095</v>
      </c>
      <c r="E381" s="3">
        <v>72.722222222222229</v>
      </c>
      <c r="F381" s="3">
        <v>6.0444444444444443</v>
      </c>
      <c r="G381" s="3">
        <v>0</v>
      </c>
      <c r="H381" s="3">
        <v>0</v>
      </c>
      <c r="I381" s="3">
        <v>0</v>
      </c>
      <c r="J381" s="3">
        <v>0</v>
      </c>
      <c r="K381" s="3">
        <v>0</v>
      </c>
      <c r="L381" s="3">
        <v>4.4901111111111129</v>
      </c>
      <c r="M381" s="3">
        <v>5.5111111111111111</v>
      </c>
      <c r="N381" s="3">
        <v>0</v>
      </c>
      <c r="O381" s="3">
        <f>SUM(Table2[[#This Row],[Qualified Social Work Staff Hours]:[Other Social Work Staff Hours]])/Table2[[#This Row],[MDS Census]]</f>
        <v>7.5783040488922829E-2</v>
      </c>
      <c r="P381" s="3">
        <v>6.0194444444444448</v>
      </c>
      <c r="Q381" s="3">
        <v>4.4249999999999998</v>
      </c>
      <c r="R381" s="3">
        <f>SUM(Table2[[#This Row],[Qualified Activities Professional Hours]:[Other Activities Professional Hours]])/Table2[[#This Row],[MDS Census]]</f>
        <v>0.14362108479755537</v>
      </c>
      <c r="S381" s="3">
        <v>3.4244444444444451</v>
      </c>
      <c r="T381" s="3">
        <v>7.5804444444444421</v>
      </c>
      <c r="U381" s="3">
        <v>0</v>
      </c>
      <c r="V381" s="3">
        <f>SUM(Table2[[#This Row],[Occupational Therapist Hours]:[OT Aide Hours]])/Table2[[#This Row],[MDS Census]]</f>
        <v>0.15132773109243694</v>
      </c>
      <c r="W381" s="3">
        <v>9.9216666666666669</v>
      </c>
      <c r="X381" s="3">
        <v>3.0285555555555548</v>
      </c>
      <c r="Y381" s="3">
        <v>3.9155555555555539</v>
      </c>
      <c r="Z381" s="3">
        <f>SUM(Table2[[#This Row],[Physical Therapist (PT) Hours]:[PT Aide Hours]])/Table2[[#This Row],[MDS Census]]</f>
        <v>0.23192055003819706</v>
      </c>
      <c r="AA381" s="3">
        <v>0</v>
      </c>
      <c r="AB381" s="3">
        <v>0</v>
      </c>
      <c r="AC381" s="3">
        <v>0</v>
      </c>
      <c r="AD381" s="3">
        <v>0</v>
      </c>
      <c r="AE381" s="3">
        <v>0</v>
      </c>
      <c r="AF381" s="3">
        <v>0</v>
      </c>
      <c r="AG381" s="3">
        <v>0</v>
      </c>
      <c r="AH381" s="1" t="s">
        <v>379</v>
      </c>
      <c r="AI381" s="17">
        <v>4</v>
      </c>
      <c r="AJ381" s="1"/>
    </row>
    <row r="382" spans="1:36" x14ac:dyDescent="0.2">
      <c r="A382" s="1" t="s">
        <v>407</v>
      </c>
      <c r="B382" s="1" t="s">
        <v>790</v>
      </c>
      <c r="C382" s="1" t="s">
        <v>1006</v>
      </c>
      <c r="D382" s="1" t="s">
        <v>1021</v>
      </c>
      <c r="E382" s="3">
        <v>80.966666666666669</v>
      </c>
      <c r="F382" s="3">
        <v>5.1555555555555559</v>
      </c>
      <c r="G382" s="3">
        <v>0.26666666666666666</v>
      </c>
      <c r="H382" s="3">
        <v>1.3916666666666666</v>
      </c>
      <c r="I382" s="3">
        <v>5.1444444444444448</v>
      </c>
      <c r="J382" s="3">
        <v>0</v>
      </c>
      <c r="K382" s="3">
        <v>0</v>
      </c>
      <c r="L382" s="3">
        <v>3.2748888888888885</v>
      </c>
      <c r="M382" s="3">
        <v>4.6222222222222218</v>
      </c>
      <c r="N382" s="3">
        <v>14.747222222222222</v>
      </c>
      <c r="O382" s="3">
        <f>SUM(Table2[[#This Row],[Qualified Social Work Staff Hours]:[Other Social Work Staff Hours]])/Table2[[#This Row],[MDS Census]]</f>
        <v>0.23922739124468229</v>
      </c>
      <c r="P382" s="3">
        <v>4.9777777777777779</v>
      </c>
      <c r="Q382" s="3">
        <v>9.2888888888888896</v>
      </c>
      <c r="R382" s="3">
        <f>SUM(Table2[[#This Row],[Qualified Activities Professional Hours]:[Other Activities Professional Hours]])/Table2[[#This Row],[MDS Census]]</f>
        <v>0.17620419925895431</v>
      </c>
      <c r="S382" s="3">
        <v>4.6650000000000009</v>
      </c>
      <c r="T382" s="3">
        <v>13.432222222222226</v>
      </c>
      <c r="U382" s="3">
        <v>0</v>
      </c>
      <c r="V382" s="3">
        <f>SUM(Table2[[#This Row],[Occupational Therapist Hours]:[OT Aide Hours]])/Table2[[#This Row],[MDS Census]]</f>
        <v>0.22351447783724449</v>
      </c>
      <c r="W382" s="3">
        <v>5.5484444444444456</v>
      </c>
      <c r="X382" s="3">
        <v>8.4904444444444458</v>
      </c>
      <c r="Y382" s="3">
        <v>0</v>
      </c>
      <c r="Z382" s="3">
        <f>SUM(Table2[[#This Row],[Physical Therapist (PT) Hours]:[PT Aide Hours]])/Table2[[#This Row],[MDS Census]]</f>
        <v>0.17339097022094144</v>
      </c>
      <c r="AA382" s="3">
        <v>0</v>
      </c>
      <c r="AB382" s="3">
        <v>0</v>
      </c>
      <c r="AC382" s="3">
        <v>0</v>
      </c>
      <c r="AD382" s="3">
        <v>0.78888888888888886</v>
      </c>
      <c r="AE382" s="3">
        <v>0</v>
      </c>
      <c r="AF382" s="3">
        <v>0</v>
      </c>
      <c r="AG382" s="3">
        <v>0</v>
      </c>
      <c r="AH382" s="1" t="s">
        <v>380</v>
      </c>
      <c r="AI382" s="17">
        <v>4</v>
      </c>
      <c r="AJ382" s="1"/>
    </row>
    <row r="383" spans="1:36" x14ac:dyDescent="0.2">
      <c r="A383" s="1" t="s">
        <v>407</v>
      </c>
      <c r="B383" s="1" t="s">
        <v>791</v>
      </c>
      <c r="C383" s="1" t="s">
        <v>838</v>
      </c>
      <c r="D383" s="1" t="s">
        <v>1042</v>
      </c>
      <c r="E383" s="3">
        <v>86.166666666666671</v>
      </c>
      <c r="F383" s="3">
        <v>8</v>
      </c>
      <c r="G383" s="3">
        <v>0</v>
      </c>
      <c r="H383" s="3">
        <v>1.1611111111111112</v>
      </c>
      <c r="I383" s="3">
        <v>6.2531111111111137</v>
      </c>
      <c r="J383" s="3">
        <v>0</v>
      </c>
      <c r="K383" s="3">
        <v>0</v>
      </c>
      <c r="L383" s="3">
        <v>6.8946666666666667</v>
      </c>
      <c r="M383" s="3">
        <v>4.9527777777777775</v>
      </c>
      <c r="N383" s="3">
        <v>0</v>
      </c>
      <c r="O383" s="3">
        <f>SUM(Table2[[#This Row],[Qualified Social Work Staff Hours]:[Other Social Work Staff Hours]])/Table2[[#This Row],[MDS Census]]</f>
        <v>5.7479045776918113E-2</v>
      </c>
      <c r="P383" s="3">
        <v>5.3138888888888891</v>
      </c>
      <c r="Q383" s="3">
        <v>0</v>
      </c>
      <c r="R383" s="3">
        <f>SUM(Table2[[#This Row],[Qualified Activities Professional Hours]:[Other Activities Professional Hours]])/Table2[[#This Row],[MDS Census]]</f>
        <v>6.1669890393294645E-2</v>
      </c>
      <c r="S383" s="3">
        <v>3.6345555555555555</v>
      </c>
      <c r="T383" s="3">
        <v>5.3008888888888883</v>
      </c>
      <c r="U383" s="3">
        <v>0</v>
      </c>
      <c r="V383" s="3">
        <f>SUM(Table2[[#This Row],[Occupational Therapist Hours]:[OT Aide Hours]])/Table2[[#This Row],[MDS Census]]</f>
        <v>0.10369954867827208</v>
      </c>
      <c r="W383" s="3">
        <v>4.5004444444444438</v>
      </c>
      <c r="X383" s="3">
        <v>4.3472222222222241</v>
      </c>
      <c r="Y383" s="3">
        <v>0</v>
      </c>
      <c r="Z383" s="3">
        <f>SUM(Table2[[#This Row],[Physical Therapist (PT) Hours]:[PT Aide Hours]])/Table2[[#This Row],[MDS Census]]</f>
        <v>0.10268085106382981</v>
      </c>
      <c r="AA383" s="3">
        <v>0</v>
      </c>
      <c r="AB383" s="3">
        <v>0</v>
      </c>
      <c r="AC383" s="3">
        <v>0</v>
      </c>
      <c r="AD383" s="3">
        <v>0</v>
      </c>
      <c r="AE383" s="3">
        <v>0</v>
      </c>
      <c r="AF383" s="3">
        <v>0</v>
      </c>
      <c r="AG383" s="3">
        <v>0</v>
      </c>
      <c r="AH383" s="1" t="s">
        <v>381</v>
      </c>
      <c r="AI383" s="17">
        <v>4</v>
      </c>
      <c r="AJ383" s="1"/>
    </row>
    <row r="384" spans="1:36" x14ac:dyDescent="0.2">
      <c r="A384" s="1" t="s">
        <v>407</v>
      </c>
      <c r="B384" s="1" t="s">
        <v>792</v>
      </c>
      <c r="C384" s="1" t="s">
        <v>865</v>
      </c>
      <c r="D384" s="1" t="s">
        <v>1045</v>
      </c>
      <c r="E384" s="3">
        <v>64.166666666666671</v>
      </c>
      <c r="F384" s="3">
        <v>0</v>
      </c>
      <c r="G384" s="3">
        <v>0</v>
      </c>
      <c r="H384" s="3">
        <v>0</v>
      </c>
      <c r="I384" s="3">
        <v>0</v>
      </c>
      <c r="J384" s="3">
        <v>0</v>
      </c>
      <c r="K384" s="3">
        <v>0</v>
      </c>
      <c r="L384" s="3">
        <v>0</v>
      </c>
      <c r="M384" s="3">
        <v>5.2249999999999996</v>
      </c>
      <c r="N384" s="3">
        <v>0</v>
      </c>
      <c r="O384" s="3">
        <f>SUM(Table2[[#This Row],[Qualified Social Work Staff Hours]:[Other Social Work Staff Hours]])/Table2[[#This Row],[MDS Census]]</f>
        <v>8.142857142857142E-2</v>
      </c>
      <c r="P384" s="3">
        <v>0</v>
      </c>
      <c r="Q384" s="3">
        <v>9.9861111111111107</v>
      </c>
      <c r="R384" s="3">
        <f>SUM(Table2[[#This Row],[Qualified Activities Professional Hours]:[Other Activities Professional Hours]])/Table2[[#This Row],[MDS Census]]</f>
        <v>0.15562770562770561</v>
      </c>
      <c r="S384" s="3">
        <v>0</v>
      </c>
      <c r="T384" s="3">
        <v>0</v>
      </c>
      <c r="U384" s="3">
        <v>0</v>
      </c>
      <c r="V384" s="3">
        <f>SUM(Table2[[#This Row],[Occupational Therapist Hours]:[OT Aide Hours]])/Table2[[#This Row],[MDS Census]]</f>
        <v>0</v>
      </c>
      <c r="W384" s="3">
        <v>0</v>
      </c>
      <c r="X384" s="3">
        <v>0</v>
      </c>
      <c r="Y384" s="3">
        <v>0</v>
      </c>
      <c r="Z384" s="3">
        <f>SUM(Table2[[#This Row],[Physical Therapist (PT) Hours]:[PT Aide Hours]])/Table2[[#This Row],[MDS Census]]</f>
        <v>0</v>
      </c>
      <c r="AA384" s="3">
        <v>0</v>
      </c>
      <c r="AB384" s="3">
        <v>0</v>
      </c>
      <c r="AC384" s="3">
        <v>0</v>
      </c>
      <c r="AD384" s="3">
        <v>0</v>
      </c>
      <c r="AE384" s="3">
        <v>0</v>
      </c>
      <c r="AF384" s="3">
        <v>0</v>
      </c>
      <c r="AG384" s="3">
        <v>0</v>
      </c>
      <c r="AH384" s="1" t="s">
        <v>382</v>
      </c>
      <c r="AI384" s="17">
        <v>4</v>
      </c>
      <c r="AJ384" s="1"/>
    </row>
    <row r="385" spans="1:36" x14ac:dyDescent="0.2">
      <c r="A385" s="1" t="s">
        <v>407</v>
      </c>
      <c r="B385" s="1" t="s">
        <v>793</v>
      </c>
      <c r="C385" s="1" t="s">
        <v>826</v>
      </c>
      <c r="D385" s="1" t="s">
        <v>1035</v>
      </c>
      <c r="E385" s="3">
        <v>72.477777777777774</v>
      </c>
      <c r="F385" s="3">
        <v>5.6888888888888891</v>
      </c>
      <c r="G385" s="3">
        <v>0.05</v>
      </c>
      <c r="H385" s="3">
        <v>0.33888888888888891</v>
      </c>
      <c r="I385" s="3">
        <v>3.3333333333333335</v>
      </c>
      <c r="J385" s="3">
        <v>0</v>
      </c>
      <c r="K385" s="3">
        <v>0</v>
      </c>
      <c r="L385" s="3">
        <v>3.8805555555555555</v>
      </c>
      <c r="M385" s="3">
        <v>0</v>
      </c>
      <c r="N385" s="3">
        <v>4.8055555555555554</v>
      </c>
      <c r="O385" s="3">
        <f>SUM(Table2[[#This Row],[Qualified Social Work Staff Hours]:[Other Social Work Staff Hours]])/Table2[[#This Row],[MDS Census]]</f>
        <v>6.6303847922734943E-2</v>
      </c>
      <c r="P385" s="3">
        <v>4.6388888888888893</v>
      </c>
      <c r="Q385" s="3">
        <v>4.5583333333333336</v>
      </c>
      <c r="R385" s="3">
        <f>SUM(Table2[[#This Row],[Qualified Activities Professional Hours]:[Other Activities Professional Hours]])/Table2[[#This Row],[MDS Census]]</f>
        <v>0.12689713322091065</v>
      </c>
      <c r="S385" s="3">
        <v>9.6777777777777771</v>
      </c>
      <c r="T385" s="3">
        <v>0</v>
      </c>
      <c r="U385" s="3">
        <v>0</v>
      </c>
      <c r="V385" s="3">
        <f>SUM(Table2[[#This Row],[Occupational Therapist Hours]:[OT Aide Hours]])/Table2[[#This Row],[MDS Census]]</f>
        <v>0.1335275180131841</v>
      </c>
      <c r="W385" s="3">
        <v>4.7888888888888888</v>
      </c>
      <c r="X385" s="3">
        <v>0.53333333333333333</v>
      </c>
      <c r="Y385" s="3">
        <v>0</v>
      </c>
      <c r="Z385" s="3">
        <f>SUM(Table2[[#This Row],[Physical Therapist (PT) Hours]:[PT Aide Hours]])/Table2[[#This Row],[MDS Census]]</f>
        <v>7.3432469722520308E-2</v>
      </c>
      <c r="AA385" s="3">
        <v>0</v>
      </c>
      <c r="AB385" s="3">
        <v>0</v>
      </c>
      <c r="AC385" s="3">
        <v>0</v>
      </c>
      <c r="AD385" s="3">
        <v>0</v>
      </c>
      <c r="AE385" s="3">
        <v>0</v>
      </c>
      <c r="AF385" s="3">
        <v>0</v>
      </c>
      <c r="AG385" s="3">
        <v>0</v>
      </c>
      <c r="AH385" s="1" t="s">
        <v>383</v>
      </c>
      <c r="AI385" s="17">
        <v>4</v>
      </c>
      <c r="AJ385" s="1"/>
    </row>
    <row r="386" spans="1:36" x14ac:dyDescent="0.2">
      <c r="A386" s="1" t="s">
        <v>407</v>
      </c>
      <c r="B386" s="1" t="s">
        <v>794</v>
      </c>
      <c r="C386" s="1" t="s">
        <v>839</v>
      </c>
      <c r="D386" s="1" t="s">
        <v>1043</v>
      </c>
      <c r="E386" s="3">
        <v>88.177777777777777</v>
      </c>
      <c r="F386" s="3">
        <v>5.5526666666666671</v>
      </c>
      <c r="G386" s="3">
        <v>2.2888888888888888</v>
      </c>
      <c r="H386" s="3">
        <v>0.65</v>
      </c>
      <c r="I386" s="3">
        <v>1.0583333333333333</v>
      </c>
      <c r="J386" s="3">
        <v>0</v>
      </c>
      <c r="K386" s="3">
        <v>1.8777777777777778</v>
      </c>
      <c r="L386" s="3">
        <v>18.779555555555557</v>
      </c>
      <c r="M386" s="3">
        <v>0</v>
      </c>
      <c r="N386" s="3">
        <v>8.5128888888888881</v>
      </c>
      <c r="O386" s="3">
        <f>SUM(Table2[[#This Row],[Qualified Social Work Staff Hours]:[Other Social Work Staff Hours]])/Table2[[#This Row],[MDS Census]]</f>
        <v>9.6542338709677405E-2</v>
      </c>
      <c r="P386" s="3">
        <v>4.871555555555557</v>
      </c>
      <c r="Q386" s="3">
        <v>5.4388888888888891</v>
      </c>
      <c r="R386" s="3">
        <f>SUM(Table2[[#This Row],[Qualified Activities Professional Hours]:[Other Activities Professional Hours]])/Table2[[#This Row],[MDS Census]]</f>
        <v>0.11692792338709679</v>
      </c>
      <c r="S386" s="3">
        <v>5.8893333333333331</v>
      </c>
      <c r="T386" s="3">
        <v>10.590555555555552</v>
      </c>
      <c r="U386" s="3">
        <v>0</v>
      </c>
      <c r="V386" s="3">
        <f>SUM(Table2[[#This Row],[Occupational Therapist Hours]:[OT Aide Hours]])/Table2[[#This Row],[MDS Census]]</f>
        <v>0.18689390120967739</v>
      </c>
      <c r="W386" s="3">
        <v>3.4847777777777775</v>
      </c>
      <c r="X386" s="3">
        <v>12.373555555555551</v>
      </c>
      <c r="Y386" s="3">
        <v>0</v>
      </c>
      <c r="Z386" s="3">
        <f>SUM(Table2[[#This Row],[Physical Therapist (PT) Hours]:[PT Aide Hours]])/Table2[[#This Row],[MDS Census]]</f>
        <v>0.1798450100806451</v>
      </c>
      <c r="AA386" s="3">
        <v>0</v>
      </c>
      <c r="AB386" s="3">
        <v>5.2194444444444441</v>
      </c>
      <c r="AC386" s="3">
        <v>0</v>
      </c>
      <c r="AD386" s="3">
        <v>0</v>
      </c>
      <c r="AE386" s="3">
        <v>0</v>
      </c>
      <c r="AF386" s="3">
        <v>0</v>
      </c>
      <c r="AG386" s="3">
        <v>1.0666666666666667</v>
      </c>
      <c r="AH386" s="1" t="s">
        <v>384</v>
      </c>
      <c r="AI386" s="17">
        <v>4</v>
      </c>
      <c r="AJ386" s="1"/>
    </row>
    <row r="387" spans="1:36" x14ac:dyDescent="0.2">
      <c r="A387" s="1" t="s">
        <v>407</v>
      </c>
      <c r="B387" s="1" t="s">
        <v>795</v>
      </c>
      <c r="C387" s="1" t="s">
        <v>880</v>
      </c>
      <c r="D387" s="1" t="s">
        <v>1047</v>
      </c>
      <c r="E387" s="3">
        <v>88.155555555555551</v>
      </c>
      <c r="F387" s="3">
        <v>5.9117777777777771</v>
      </c>
      <c r="G387" s="3">
        <v>0</v>
      </c>
      <c r="H387" s="3">
        <v>0.40833333333333333</v>
      </c>
      <c r="I387" s="3">
        <v>5.583333333333333</v>
      </c>
      <c r="J387" s="3">
        <v>0</v>
      </c>
      <c r="K387" s="3">
        <v>0</v>
      </c>
      <c r="L387" s="3">
        <v>15.902777777777779</v>
      </c>
      <c r="M387" s="3">
        <v>7.2298888888888895</v>
      </c>
      <c r="N387" s="3">
        <v>5.8722222222222218</v>
      </c>
      <c r="O387" s="3">
        <f>SUM(Table2[[#This Row],[Qualified Social Work Staff Hours]:[Other Social Work Staff Hours]])/Table2[[#This Row],[MDS Census]]</f>
        <v>0.14862490547012855</v>
      </c>
      <c r="P387" s="3">
        <v>5.6</v>
      </c>
      <c r="Q387" s="3">
        <v>15.744444444444444</v>
      </c>
      <c r="R387" s="3">
        <f>SUM(Table2[[#This Row],[Qualified Activities Professional Hours]:[Other Activities Professional Hours]])/Table2[[#This Row],[MDS Census]]</f>
        <v>0.24212251071338542</v>
      </c>
      <c r="S387" s="3">
        <v>14.027777777777779</v>
      </c>
      <c r="T387" s="3">
        <v>39.024999999999999</v>
      </c>
      <c r="U387" s="3">
        <v>0</v>
      </c>
      <c r="V387" s="3">
        <f>SUM(Table2[[#This Row],[Occupational Therapist Hours]:[OT Aide Hours]])/Table2[[#This Row],[MDS Census]]</f>
        <v>0.60180867154020667</v>
      </c>
      <c r="W387" s="3">
        <v>23.711111111111112</v>
      </c>
      <c r="X387" s="3">
        <v>22.883333333333333</v>
      </c>
      <c r="Y387" s="3">
        <v>0</v>
      </c>
      <c r="Z387" s="3">
        <f>SUM(Table2[[#This Row],[Physical Therapist (PT) Hours]:[PT Aide Hours]])/Table2[[#This Row],[MDS Census]]</f>
        <v>0.52854802117469124</v>
      </c>
      <c r="AA387" s="3">
        <v>0</v>
      </c>
      <c r="AB387" s="3">
        <v>0</v>
      </c>
      <c r="AC387" s="3">
        <v>0</v>
      </c>
      <c r="AD387" s="3">
        <v>0</v>
      </c>
      <c r="AE387" s="3">
        <v>0</v>
      </c>
      <c r="AF387" s="3">
        <v>0</v>
      </c>
      <c r="AG387" s="3">
        <v>0</v>
      </c>
      <c r="AH387" s="1" t="s">
        <v>385</v>
      </c>
      <c r="AI387" s="17">
        <v>4</v>
      </c>
      <c r="AJ387" s="1"/>
    </row>
    <row r="388" spans="1:36" x14ac:dyDescent="0.2">
      <c r="A388" s="1" t="s">
        <v>407</v>
      </c>
      <c r="B388" s="1" t="s">
        <v>796</v>
      </c>
      <c r="C388" s="1" t="s">
        <v>839</v>
      </c>
      <c r="D388" s="1" t="s">
        <v>1043</v>
      </c>
      <c r="E388" s="3">
        <v>61.366666666666667</v>
      </c>
      <c r="F388" s="3">
        <v>5.5111111111111111</v>
      </c>
      <c r="G388" s="3">
        <v>8.8888888888888892E-2</v>
      </c>
      <c r="H388" s="3">
        <v>0.34499999999999997</v>
      </c>
      <c r="I388" s="3">
        <v>0.9194444444444444</v>
      </c>
      <c r="J388" s="3">
        <v>0</v>
      </c>
      <c r="K388" s="3">
        <v>0</v>
      </c>
      <c r="L388" s="3">
        <v>4.125</v>
      </c>
      <c r="M388" s="3">
        <v>0</v>
      </c>
      <c r="N388" s="3">
        <v>5.6027777777777779</v>
      </c>
      <c r="O388" s="3">
        <f>SUM(Table2[[#This Row],[Qualified Social Work Staff Hours]:[Other Social Work Staff Hours]])/Table2[[#This Row],[MDS Census]]</f>
        <v>9.1300018106101763E-2</v>
      </c>
      <c r="P388" s="3">
        <v>0</v>
      </c>
      <c r="Q388" s="3">
        <v>12.605555555555556</v>
      </c>
      <c r="R388" s="3">
        <f>SUM(Table2[[#This Row],[Qualified Activities Professional Hours]:[Other Activities Professional Hours]])/Table2[[#This Row],[MDS Census]]</f>
        <v>0.20541372442513128</v>
      </c>
      <c r="S388" s="3">
        <v>3.9305555555555554</v>
      </c>
      <c r="T388" s="3">
        <v>6.2361111111111107</v>
      </c>
      <c r="U388" s="3">
        <v>0</v>
      </c>
      <c r="V388" s="3">
        <f>SUM(Table2[[#This Row],[Occupational Therapist Hours]:[OT Aide Hours]])/Table2[[#This Row],[MDS Census]]</f>
        <v>0.16567083107007061</v>
      </c>
      <c r="W388" s="3">
        <v>12.358333333333333</v>
      </c>
      <c r="X388" s="3">
        <v>3.2277777777777779</v>
      </c>
      <c r="Y388" s="3">
        <v>0</v>
      </c>
      <c r="Z388" s="3">
        <f>SUM(Table2[[#This Row],[Physical Therapist (PT) Hours]:[PT Aide Hours]])/Table2[[#This Row],[MDS Census]]</f>
        <v>0.2539833423863842</v>
      </c>
      <c r="AA388" s="3">
        <v>0</v>
      </c>
      <c r="AB388" s="3">
        <v>0</v>
      </c>
      <c r="AC388" s="3">
        <v>0</v>
      </c>
      <c r="AD388" s="3">
        <v>0</v>
      </c>
      <c r="AE388" s="3">
        <v>0</v>
      </c>
      <c r="AF388" s="3">
        <v>0</v>
      </c>
      <c r="AG388" s="3">
        <v>0</v>
      </c>
      <c r="AH388" s="1" t="s">
        <v>386</v>
      </c>
      <c r="AI388" s="17">
        <v>4</v>
      </c>
      <c r="AJ388" s="1"/>
    </row>
    <row r="389" spans="1:36" x14ac:dyDescent="0.2">
      <c r="A389" s="1" t="s">
        <v>407</v>
      </c>
      <c r="B389" s="1" t="s">
        <v>797</v>
      </c>
      <c r="C389" s="1" t="s">
        <v>896</v>
      </c>
      <c r="D389" s="1" t="s">
        <v>1048</v>
      </c>
      <c r="E389" s="3">
        <v>88.488888888888894</v>
      </c>
      <c r="F389" s="3">
        <v>0</v>
      </c>
      <c r="G389" s="3">
        <v>0</v>
      </c>
      <c r="H389" s="3">
        <v>0.8666666666666667</v>
      </c>
      <c r="I389" s="3">
        <v>8.4333333333333336</v>
      </c>
      <c r="J389" s="3">
        <v>0</v>
      </c>
      <c r="K389" s="3">
        <v>0</v>
      </c>
      <c r="L389" s="3">
        <v>6.6824444444444442</v>
      </c>
      <c r="M389" s="3">
        <v>5.6472222222222221</v>
      </c>
      <c r="N389" s="3">
        <v>5.3405555555555555</v>
      </c>
      <c r="O389" s="3">
        <f>SUM(Table2[[#This Row],[Qualified Social Work Staff Hours]:[Other Social Work Staff Hours]])/Table2[[#This Row],[MDS Census]]</f>
        <v>0.12417127071823203</v>
      </c>
      <c r="P389" s="3">
        <v>5.9361111111111109</v>
      </c>
      <c r="Q389" s="3">
        <v>9.2170000000000005</v>
      </c>
      <c r="R389" s="3">
        <f>SUM(Table2[[#This Row],[Qualified Activities Professional Hours]:[Other Activities Professional Hours]])/Table2[[#This Row],[MDS Census]]</f>
        <v>0.17124309392265194</v>
      </c>
      <c r="S389" s="3">
        <v>1.9106666666666676</v>
      </c>
      <c r="T389" s="3">
        <v>3.7399999999999989</v>
      </c>
      <c r="U389" s="3">
        <v>0</v>
      </c>
      <c r="V389" s="3">
        <f>SUM(Table2[[#This Row],[Occupational Therapist Hours]:[OT Aide Hours]])/Table2[[#This Row],[MDS Census]]</f>
        <v>6.3857358111501741E-2</v>
      </c>
      <c r="W389" s="3">
        <v>4.6201111111111102</v>
      </c>
      <c r="X389" s="3">
        <v>4.6166666666666663</v>
      </c>
      <c r="Y389" s="3">
        <v>0</v>
      </c>
      <c r="Z389" s="3">
        <f>SUM(Table2[[#This Row],[Physical Therapist (PT) Hours]:[PT Aide Hours]])/Table2[[#This Row],[MDS Census]]</f>
        <v>0.1043834756403817</v>
      </c>
      <c r="AA389" s="3">
        <v>0</v>
      </c>
      <c r="AB389" s="3">
        <v>0</v>
      </c>
      <c r="AC389" s="3">
        <v>0</v>
      </c>
      <c r="AD389" s="3">
        <v>0</v>
      </c>
      <c r="AE389" s="3">
        <v>0</v>
      </c>
      <c r="AF389" s="3">
        <v>0</v>
      </c>
      <c r="AG389" s="3">
        <v>0</v>
      </c>
      <c r="AH389" s="1" t="s">
        <v>387</v>
      </c>
      <c r="AI389" s="17">
        <v>4</v>
      </c>
      <c r="AJ389" s="1"/>
    </row>
    <row r="390" spans="1:36" x14ac:dyDescent="0.2">
      <c r="A390" s="1" t="s">
        <v>407</v>
      </c>
      <c r="B390" s="1" t="s">
        <v>798</v>
      </c>
      <c r="C390" s="1" t="s">
        <v>952</v>
      </c>
      <c r="D390" s="1" t="s">
        <v>1033</v>
      </c>
      <c r="E390" s="3">
        <v>19.488888888888887</v>
      </c>
      <c r="F390" s="3">
        <v>5.6888888888888891</v>
      </c>
      <c r="G390" s="3">
        <v>0</v>
      </c>
      <c r="H390" s="3">
        <v>0.23333333333333334</v>
      </c>
      <c r="I390" s="3">
        <v>0</v>
      </c>
      <c r="J390" s="3">
        <v>0</v>
      </c>
      <c r="K390" s="3">
        <v>1.4666666666666666</v>
      </c>
      <c r="L390" s="3">
        <v>5.1230000000000011</v>
      </c>
      <c r="M390" s="3">
        <v>3.0222222222222221</v>
      </c>
      <c r="N390" s="3">
        <v>3.0222222222222221</v>
      </c>
      <c r="O390" s="3">
        <f>SUM(Table2[[#This Row],[Qualified Social Work Staff Hours]:[Other Social Work Staff Hours]])/Table2[[#This Row],[MDS Census]]</f>
        <v>0.31014823261117447</v>
      </c>
      <c r="P390" s="3">
        <v>0</v>
      </c>
      <c r="Q390" s="3">
        <v>10.025</v>
      </c>
      <c r="R390" s="3">
        <f>SUM(Table2[[#This Row],[Qualified Activities Professional Hours]:[Other Activities Professional Hours]])/Table2[[#This Row],[MDS Census]]</f>
        <v>0.51439566704675033</v>
      </c>
      <c r="S390" s="3">
        <v>5.4237777777777785</v>
      </c>
      <c r="T390" s="3">
        <v>5.4388888888888873</v>
      </c>
      <c r="U390" s="3">
        <v>0</v>
      </c>
      <c r="V390" s="3">
        <f>SUM(Table2[[#This Row],[Occupational Therapist Hours]:[OT Aide Hours]])/Table2[[#This Row],[MDS Census]]</f>
        <v>0.55737742303306725</v>
      </c>
      <c r="W390" s="3">
        <v>10.463555555555553</v>
      </c>
      <c r="X390" s="3">
        <v>9.3187777777777772</v>
      </c>
      <c r="Y390" s="3">
        <v>0</v>
      </c>
      <c r="Z390" s="3">
        <f>SUM(Table2[[#This Row],[Physical Therapist (PT) Hours]:[PT Aide Hours]])/Table2[[#This Row],[MDS Census]]</f>
        <v>1.0150570125427594</v>
      </c>
      <c r="AA390" s="3">
        <v>0</v>
      </c>
      <c r="AB390" s="3">
        <v>0</v>
      </c>
      <c r="AC390" s="3">
        <v>0</v>
      </c>
      <c r="AD390" s="3">
        <v>0</v>
      </c>
      <c r="AE390" s="3">
        <v>0</v>
      </c>
      <c r="AF390" s="3">
        <v>0</v>
      </c>
      <c r="AG390" s="3">
        <v>0.8</v>
      </c>
      <c r="AH390" s="1" t="s">
        <v>388</v>
      </c>
      <c r="AI390" s="17">
        <v>4</v>
      </c>
      <c r="AJ390" s="1"/>
    </row>
    <row r="391" spans="1:36" x14ac:dyDescent="0.2">
      <c r="A391" s="1" t="s">
        <v>407</v>
      </c>
      <c r="B391" s="1" t="s">
        <v>799</v>
      </c>
      <c r="C391" s="1" t="s">
        <v>920</v>
      </c>
      <c r="D391" s="1" t="s">
        <v>1068</v>
      </c>
      <c r="E391" s="3">
        <v>85.911111111111111</v>
      </c>
      <c r="F391" s="3">
        <v>0</v>
      </c>
      <c r="G391" s="3">
        <v>0</v>
      </c>
      <c r="H391" s="3">
        <v>0.88977777777777778</v>
      </c>
      <c r="I391" s="3">
        <v>11.105555555555556</v>
      </c>
      <c r="J391" s="3">
        <v>0</v>
      </c>
      <c r="K391" s="3">
        <v>0</v>
      </c>
      <c r="L391" s="3">
        <v>2.5474444444444444</v>
      </c>
      <c r="M391" s="3">
        <v>6.0714444444444453</v>
      </c>
      <c r="N391" s="3">
        <v>4.875</v>
      </c>
      <c r="O391" s="3">
        <f>SUM(Table2[[#This Row],[Qualified Social Work Staff Hours]:[Other Social Work Staff Hours]])/Table2[[#This Row],[MDS Census]]</f>
        <v>0.1274159337816865</v>
      </c>
      <c r="P391" s="3">
        <v>4.927777777777778</v>
      </c>
      <c r="Q391" s="3">
        <v>30.585000000000001</v>
      </c>
      <c r="R391" s="3">
        <f>SUM(Table2[[#This Row],[Qualified Activities Professional Hours]:[Other Activities Professional Hours]])/Table2[[#This Row],[MDS Census]]</f>
        <v>0.41336652871184687</v>
      </c>
      <c r="S391" s="3">
        <v>2.6152222222222217</v>
      </c>
      <c r="T391" s="3">
        <v>9.8454444444444427</v>
      </c>
      <c r="U391" s="3">
        <v>0</v>
      </c>
      <c r="V391" s="3">
        <f>SUM(Table2[[#This Row],[Occupational Therapist Hours]:[OT Aide Hours]])/Table2[[#This Row],[MDS Census]]</f>
        <v>0.14504138644593892</v>
      </c>
      <c r="W391" s="3">
        <v>5.8285555555555559</v>
      </c>
      <c r="X391" s="3">
        <v>7.783777777777777</v>
      </c>
      <c r="Y391" s="3">
        <v>0</v>
      </c>
      <c r="Z391" s="3">
        <f>SUM(Table2[[#This Row],[Physical Therapist (PT) Hours]:[PT Aide Hours]])/Table2[[#This Row],[MDS Census]]</f>
        <v>0.15844671495085358</v>
      </c>
      <c r="AA391" s="3">
        <v>0</v>
      </c>
      <c r="AB391" s="3">
        <v>0</v>
      </c>
      <c r="AC391" s="3">
        <v>0</v>
      </c>
      <c r="AD391" s="3">
        <v>0</v>
      </c>
      <c r="AE391" s="3">
        <v>0</v>
      </c>
      <c r="AF391" s="3">
        <v>0</v>
      </c>
      <c r="AG391" s="3">
        <v>0</v>
      </c>
      <c r="AH391" s="1" t="s">
        <v>389</v>
      </c>
      <c r="AI391" s="17">
        <v>4</v>
      </c>
      <c r="AJ391" s="1"/>
    </row>
    <row r="392" spans="1:36" x14ac:dyDescent="0.2">
      <c r="A392" s="1" t="s">
        <v>407</v>
      </c>
      <c r="B392" s="1" t="s">
        <v>800</v>
      </c>
      <c r="C392" s="1" t="s">
        <v>998</v>
      </c>
      <c r="D392" s="1" t="s">
        <v>1047</v>
      </c>
      <c r="E392" s="3">
        <v>88.966666666666669</v>
      </c>
      <c r="F392" s="3">
        <v>7.1111111111111107</v>
      </c>
      <c r="G392" s="3">
        <v>0</v>
      </c>
      <c r="H392" s="3">
        <v>0.3888888888888889</v>
      </c>
      <c r="I392" s="3">
        <v>0</v>
      </c>
      <c r="J392" s="3">
        <v>0</v>
      </c>
      <c r="K392" s="3">
        <v>0</v>
      </c>
      <c r="L392" s="3">
        <v>3.9556666666666667</v>
      </c>
      <c r="M392" s="3">
        <v>5.6</v>
      </c>
      <c r="N392" s="3">
        <v>0</v>
      </c>
      <c r="O392" s="3">
        <f>SUM(Table2[[#This Row],[Qualified Social Work Staff Hours]:[Other Social Work Staff Hours]])/Table2[[#This Row],[MDS Census]]</f>
        <v>6.294492319220682E-2</v>
      </c>
      <c r="P392" s="3">
        <v>1.3916666666666666</v>
      </c>
      <c r="Q392" s="3">
        <v>8.0583333333333336</v>
      </c>
      <c r="R392" s="3">
        <f>SUM(Table2[[#This Row],[Qualified Activities Professional Hours]:[Other Activities Professional Hours]])/Table2[[#This Row],[MDS Census]]</f>
        <v>0.106219557886849</v>
      </c>
      <c r="S392" s="3">
        <v>8.059222222222223</v>
      </c>
      <c r="T392" s="3">
        <v>11.965333333333332</v>
      </c>
      <c r="U392" s="3">
        <v>0</v>
      </c>
      <c r="V392" s="3">
        <f>SUM(Table2[[#This Row],[Occupational Therapist Hours]:[OT Aide Hours]])/Table2[[#This Row],[MDS Census]]</f>
        <v>0.22507930560759334</v>
      </c>
      <c r="W392" s="3">
        <v>8.2689999999999966</v>
      </c>
      <c r="X392" s="3">
        <v>7.7763333333333371</v>
      </c>
      <c r="Y392" s="3">
        <v>0.14077777777777778</v>
      </c>
      <c r="Z392" s="3">
        <f>SUM(Table2[[#This Row],[Physical Therapist (PT) Hours]:[PT Aide Hours]])/Table2[[#This Row],[MDS Census]]</f>
        <v>0.18193455726239538</v>
      </c>
      <c r="AA392" s="3">
        <v>0</v>
      </c>
      <c r="AB392" s="3">
        <v>0</v>
      </c>
      <c r="AC392" s="3">
        <v>0</v>
      </c>
      <c r="AD392" s="3">
        <v>0</v>
      </c>
      <c r="AE392" s="3">
        <v>0</v>
      </c>
      <c r="AF392" s="3">
        <v>0</v>
      </c>
      <c r="AG392" s="3">
        <v>0</v>
      </c>
      <c r="AH392" s="1" t="s">
        <v>390</v>
      </c>
      <c r="AI392" s="17">
        <v>4</v>
      </c>
      <c r="AJ392" s="1"/>
    </row>
    <row r="393" spans="1:36" x14ac:dyDescent="0.2">
      <c r="A393" s="1" t="s">
        <v>407</v>
      </c>
      <c r="B393" s="1" t="s">
        <v>801</v>
      </c>
      <c r="C393" s="1" t="s">
        <v>1007</v>
      </c>
      <c r="D393" s="1" t="s">
        <v>1046</v>
      </c>
      <c r="E393" s="3">
        <v>55.033333333333331</v>
      </c>
      <c r="F393" s="3">
        <v>6.3638888888888889</v>
      </c>
      <c r="G393" s="3">
        <v>0</v>
      </c>
      <c r="H393" s="3">
        <v>0.93333333333333335</v>
      </c>
      <c r="I393" s="3">
        <v>0.26666666666666666</v>
      </c>
      <c r="J393" s="3">
        <v>0</v>
      </c>
      <c r="K393" s="3">
        <v>0</v>
      </c>
      <c r="L393" s="3">
        <v>4.9580000000000011</v>
      </c>
      <c r="M393" s="3">
        <v>10.814888888888889</v>
      </c>
      <c r="N393" s="3">
        <v>0</v>
      </c>
      <c r="O393" s="3">
        <f>SUM(Table2[[#This Row],[Qualified Social Work Staff Hours]:[Other Social Work Staff Hours]])/Table2[[#This Row],[MDS Census]]</f>
        <v>0.19651524328689685</v>
      </c>
      <c r="P393" s="3">
        <v>5.2133333333333329</v>
      </c>
      <c r="Q393" s="3">
        <v>4.690888888888888</v>
      </c>
      <c r="R393" s="3">
        <f>SUM(Table2[[#This Row],[Qualified Activities Professional Hours]:[Other Activities Professional Hours]])/Table2[[#This Row],[MDS Census]]</f>
        <v>0.17996769634564908</v>
      </c>
      <c r="S393" s="3">
        <v>5.4143333333333334</v>
      </c>
      <c r="T393" s="3">
        <v>10.162222222222221</v>
      </c>
      <c r="U393" s="3">
        <v>0</v>
      </c>
      <c r="V393" s="3">
        <f>SUM(Table2[[#This Row],[Occupational Therapist Hours]:[OT Aide Hours]])/Table2[[#This Row],[MDS Census]]</f>
        <v>0.28303856248738135</v>
      </c>
      <c r="W393" s="3">
        <v>6.9164444444444459</v>
      </c>
      <c r="X393" s="3">
        <v>7.1799999999999979</v>
      </c>
      <c r="Y393" s="3">
        <v>4.7284444444444444</v>
      </c>
      <c r="Z393" s="3">
        <f>SUM(Table2[[#This Row],[Physical Therapist (PT) Hours]:[PT Aide Hours]])/Table2[[#This Row],[MDS Census]]</f>
        <v>0.34206339592166368</v>
      </c>
      <c r="AA393" s="3">
        <v>0</v>
      </c>
      <c r="AB393" s="3">
        <v>0</v>
      </c>
      <c r="AC393" s="3">
        <v>0</v>
      </c>
      <c r="AD393" s="3">
        <v>0</v>
      </c>
      <c r="AE393" s="3">
        <v>0</v>
      </c>
      <c r="AF393" s="3">
        <v>0</v>
      </c>
      <c r="AG393" s="3">
        <v>0</v>
      </c>
      <c r="AH393" s="1" t="s">
        <v>391</v>
      </c>
      <c r="AI393" s="17">
        <v>4</v>
      </c>
      <c r="AJ393" s="1"/>
    </row>
    <row r="394" spans="1:36" x14ac:dyDescent="0.2">
      <c r="A394" s="1" t="s">
        <v>407</v>
      </c>
      <c r="B394" s="1" t="s">
        <v>802</v>
      </c>
      <c r="C394" s="1" t="s">
        <v>873</v>
      </c>
      <c r="D394" s="1" t="s">
        <v>1046</v>
      </c>
      <c r="E394" s="3">
        <v>82.7</v>
      </c>
      <c r="F394" s="3">
        <v>5.4722222222222232</v>
      </c>
      <c r="G394" s="3">
        <v>0</v>
      </c>
      <c r="H394" s="3">
        <v>1.1758888888888888</v>
      </c>
      <c r="I394" s="3">
        <v>0</v>
      </c>
      <c r="J394" s="3">
        <v>0</v>
      </c>
      <c r="K394" s="3">
        <v>0</v>
      </c>
      <c r="L394" s="3">
        <v>4.8163333333333327</v>
      </c>
      <c r="M394" s="3">
        <v>0</v>
      </c>
      <c r="N394" s="3">
        <v>7.1744444444444433</v>
      </c>
      <c r="O394" s="3">
        <f>SUM(Table2[[#This Row],[Qualified Social Work Staff Hours]:[Other Social Work Staff Hours]])/Table2[[#This Row],[MDS Census]]</f>
        <v>8.6752653499932803E-2</v>
      </c>
      <c r="P394" s="3">
        <v>4.4055555555555568</v>
      </c>
      <c r="Q394" s="3">
        <v>0</v>
      </c>
      <c r="R394" s="3">
        <f>SUM(Table2[[#This Row],[Qualified Activities Professional Hours]:[Other Activities Professional Hours]])/Table2[[#This Row],[MDS Census]]</f>
        <v>5.3271530296923296E-2</v>
      </c>
      <c r="S394" s="3">
        <v>10.286222222222223</v>
      </c>
      <c r="T394" s="3">
        <v>12.696000000000002</v>
      </c>
      <c r="U394" s="3">
        <v>0</v>
      </c>
      <c r="V394" s="3">
        <f>SUM(Table2[[#This Row],[Occupational Therapist Hours]:[OT Aide Hours]])/Table2[[#This Row],[MDS Census]]</f>
        <v>0.27789869676205836</v>
      </c>
      <c r="W394" s="3">
        <v>10.746222222222222</v>
      </c>
      <c r="X394" s="3">
        <v>11.686333333333334</v>
      </c>
      <c r="Y394" s="3">
        <v>0</v>
      </c>
      <c r="Z394" s="3">
        <f>SUM(Table2[[#This Row],[Physical Therapist (PT) Hours]:[PT Aide Hours]])/Table2[[#This Row],[MDS Census]]</f>
        <v>0.2712521832594384</v>
      </c>
      <c r="AA394" s="3">
        <v>0</v>
      </c>
      <c r="AB394" s="3">
        <v>0</v>
      </c>
      <c r="AC394" s="3">
        <v>0</v>
      </c>
      <c r="AD394" s="3">
        <v>0</v>
      </c>
      <c r="AE394" s="3">
        <v>0</v>
      </c>
      <c r="AF394" s="3">
        <v>0</v>
      </c>
      <c r="AG394" s="3">
        <v>0</v>
      </c>
      <c r="AH394" s="1" t="s">
        <v>392</v>
      </c>
      <c r="AI394" s="17">
        <v>4</v>
      </c>
      <c r="AJ394" s="1"/>
    </row>
    <row r="395" spans="1:36" x14ac:dyDescent="0.2">
      <c r="A395" s="1" t="s">
        <v>407</v>
      </c>
      <c r="B395" s="1" t="s">
        <v>803</v>
      </c>
      <c r="C395" s="1" t="s">
        <v>873</v>
      </c>
      <c r="D395" s="1" t="s">
        <v>1046</v>
      </c>
      <c r="E395" s="3">
        <v>7.2</v>
      </c>
      <c r="F395" s="3">
        <v>5.6</v>
      </c>
      <c r="G395" s="3">
        <v>0.28888888888888886</v>
      </c>
      <c r="H395" s="3">
        <v>0.15999999999999998</v>
      </c>
      <c r="I395" s="3">
        <v>1.4777777777777779</v>
      </c>
      <c r="J395" s="3">
        <v>0</v>
      </c>
      <c r="K395" s="3">
        <v>1.0666666666666667</v>
      </c>
      <c r="L395" s="3">
        <v>1.0147777777777773</v>
      </c>
      <c r="M395" s="3">
        <v>5.6</v>
      </c>
      <c r="N395" s="3">
        <v>0</v>
      </c>
      <c r="O395" s="3">
        <f>SUM(Table2[[#This Row],[Qualified Social Work Staff Hours]:[Other Social Work Staff Hours]])/Table2[[#This Row],[MDS Census]]</f>
        <v>0.77777777777777768</v>
      </c>
      <c r="P395" s="3">
        <v>0</v>
      </c>
      <c r="Q395" s="3">
        <v>4.3267777777777772</v>
      </c>
      <c r="R395" s="3">
        <f>SUM(Table2[[#This Row],[Qualified Activities Professional Hours]:[Other Activities Professional Hours]])/Table2[[#This Row],[MDS Census]]</f>
        <v>0.60094135802469129</v>
      </c>
      <c r="S395" s="3">
        <v>3.5162222222222219</v>
      </c>
      <c r="T395" s="3">
        <v>0.52333333333333332</v>
      </c>
      <c r="U395" s="3">
        <v>0</v>
      </c>
      <c r="V395" s="3">
        <f>SUM(Table2[[#This Row],[Occupational Therapist Hours]:[OT Aide Hours]])/Table2[[#This Row],[MDS Census]]</f>
        <v>0.56104938271604932</v>
      </c>
      <c r="W395" s="3">
        <v>3.8494444444444458</v>
      </c>
      <c r="X395" s="3">
        <v>0.65699999999999992</v>
      </c>
      <c r="Y395" s="3">
        <v>0</v>
      </c>
      <c r="Z395" s="3">
        <f>SUM(Table2[[#This Row],[Physical Therapist (PT) Hours]:[PT Aide Hours]])/Table2[[#This Row],[MDS Census]]</f>
        <v>0.62589506172839526</v>
      </c>
      <c r="AA395" s="3">
        <v>0</v>
      </c>
      <c r="AB395" s="3">
        <v>0</v>
      </c>
      <c r="AC395" s="3">
        <v>0</v>
      </c>
      <c r="AD395" s="3">
        <v>0</v>
      </c>
      <c r="AE395" s="3">
        <v>0</v>
      </c>
      <c r="AF395" s="3">
        <v>0</v>
      </c>
      <c r="AG395" s="3">
        <v>0</v>
      </c>
      <c r="AH395" s="1" t="s">
        <v>393</v>
      </c>
      <c r="AI395" s="17">
        <v>4</v>
      </c>
      <c r="AJ395" s="1"/>
    </row>
    <row r="396" spans="1:36" x14ac:dyDescent="0.2">
      <c r="A396" s="1" t="s">
        <v>407</v>
      </c>
      <c r="B396" s="1" t="s">
        <v>804</v>
      </c>
      <c r="C396" s="1" t="s">
        <v>913</v>
      </c>
      <c r="D396" s="1" t="s">
        <v>1033</v>
      </c>
      <c r="E396" s="3">
        <v>75.522222222222226</v>
      </c>
      <c r="F396" s="3">
        <v>0.97777777777777775</v>
      </c>
      <c r="G396" s="3">
        <v>0.2722222222222222</v>
      </c>
      <c r="H396" s="3">
        <v>0.26111111111111113</v>
      </c>
      <c r="I396" s="3">
        <v>0</v>
      </c>
      <c r="J396" s="3">
        <v>0</v>
      </c>
      <c r="K396" s="3">
        <v>0</v>
      </c>
      <c r="L396" s="3">
        <v>9.9503333333333348</v>
      </c>
      <c r="M396" s="3">
        <v>0</v>
      </c>
      <c r="N396" s="3">
        <v>5.6166666666666663</v>
      </c>
      <c r="O396" s="3">
        <f>SUM(Table2[[#This Row],[Qualified Social Work Staff Hours]:[Other Social Work Staff Hours]])/Table2[[#This Row],[MDS Census]]</f>
        <v>7.4371046049727815E-2</v>
      </c>
      <c r="P396" s="3">
        <v>15.638888888888889</v>
      </c>
      <c r="Q396" s="3">
        <v>0</v>
      </c>
      <c r="R396" s="3">
        <f>SUM(Table2[[#This Row],[Qualified Activities Professional Hours]:[Other Activities Professional Hours]])/Table2[[#This Row],[MDS Census]]</f>
        <v>0.20707665146388113</v>
      </c>
      <c r="S396" s="3">
        <v>5.0209999999999999</v>
      </c>
      <c r="T396" s="3">
        <v>4.5593333333333339</v>
      </c>
      <c r="U396" s="3">
        <v>0</v>
      </c>
      <c r="V396" s="3">
        <f>SUM(Table2[[#This Row],[Occupational Therapist Hours]:[OT Aide Hours]])/Table2[[#This Row],[MDS Census]]</f>
        <v>0.12685449462998383</v>
      </c>
      <c r="W396" s="3">
        <v>9.5988888888888884</v>
      </c>
      <c r="X396" s="3">
        <v>6.1842222222222212</v>
      </c>
      <c r="Y396" s="3">
        <v>0</v>
      </c>
      <c r="Z396" s="3">
        <f>SUM(Table2[[#This Row],[Physical Therapist (PT) Hours]:[PT Aide Hours]])/Table2[[#This Row],[MDS Census]]</f>
        <v>0.20898631749301158</v>
      </c>
      <c r="AA396" s="3">
        <v>0.12222222222222222</v>
      </c>
      <c r="AB396" s="3">
        <v>0</v>
      </c>
      <c r="AC396" s="3">
        <v>0</v>
      </c>
      <c r="AD396" s="3">
        <v>9.7944444444444443</v>
      </c>
      <c r="AE396" s="3">
        <v>0</v>
      </c>
      <c r="AF396" s="3">
        <v>0</v>
      </c>
      <c r="AG396" s="3">
        <v>0</v>
      </c>
      <c r="AH396" s="1" t="s">
        <v>394</v>
      </c>
      <c r="AI396" s="17">
        <v>4</v>
      </c>
      <c r="AJ396" s="1"/>
    </row>
    <row r="397" spans="1:36" x14ac:dyDescent="0.2">
      <c r="A397" s="1" t="s">
        <v>407</v>
      </c>
      <c r="B397" s="1" t="s">
        <v>805</v>
      </c>
      <c r="C397" s="1" t="s">
        <v>843</v>
      </c>
      <c r="D397" s="1" t="s">
        <v>1021</v>
      </c>
      <c r="E397" s="3">
        <v>77.933333333333337</v>
      </c>
      <c r="F397" s="3">
        <v>5.4222222222222225</v>
      </c>
      <c r="G397" s="3">
        <v>0</v>
      </c>
      <c r="H397" s="3">
        <v>1.0666666666666667</v>
      </c>
      <c r="I397" s="3">
        <v>6.666666666666667</v>
      </c>
      <c r="J397" s="3">
        <v>0</v>
      </c>
      <c r="K397" s="3">
        <v>0</v>
      </c>
      <c r="L397" s="3">
        <v>6.9644444444444424</v>
      </c>
      <c r="M397" s="3">
        <v>5.333333333333333</v>
      </c>
      <c r="N397" s="3">
        <v>0</v>
      </c>
      <c r="O397" s="3">
        <f>SUM(Table2[[#This Row],[Qualified Social Work Staff Hours]:[Other Social Work Staff Hours]])/Table2[[#This Row],[MDS Census]]</f>
        <v>6.8434559452523511E-2</v>
      </c>
      <c r="P397" s="3">
        <v>5.1947777777777775</v>
      </c>
      <c r="Q397" s="3">
        <v>0</v>
      </c>
      <c r="R397" s="3">
        <f>SUM(Table2[[#This Row],[Qualified Activities Professional Hours]:[Other Activities Professional Hours]])/Table2[[#This Row],[MDS Census]]</f>
        <v>6.6656686626746495E-2</v>
      </c>
      <c r="S397" s="3">
        <v>14.565000000000005</v>
      </c>
      <c r="T397" s="3">
        <v>12.659444444444443</v>
      </c>
      <c r="U397" s="3">
        <v>0</v>
      </c>
      <c r="V397" s="3">
        <f>SUM(Table2[[#This Row],[Occupational Therapist Hours]:[OT Aide Hours]])/Table2[[#This Row],[MDS Census]]</f>
        <v>0.34932991160536075</v>
      </c>
      <c r="W397" s="3">
        <v>12.462888888888886</v>
      </c>
      <c r="X397" s="3">
        <v>11.620666666666668</v>
      </c>
      <c r="Y397" s="3">
        <v>4.858888888888889</v>
      </c>
      <c r="Z397" s="3">
        <f>SUM(Table2[[#This Row],[Physical Therapist (PT) Hours]:[PT Aide Hours]])/Table2[[#This Row],[MDS Census]]</f>
        <v>0.3713743940690048</v>
      </c>
      <c r="AA397" s="3">
        <v>0</v>
      </c>
      <c r="AB397" s="3">
        <v>0</v>
      </c>
      <c r="AC397" s="3">
        <v>0</v>
      </c>
      <c r="AD397" s="3">
        <v>0</v>
      </c>
      <c r="AE397" s="3">
        <v>0</v>
      </c>
      <c r="AF397" s="3">
        <v>0</v>
      </c>
      <c r="AG397" s="3">
        <v>0</v>
      </c>
      <c r="AH397" s="1" t="s">
        <v>395</v>
      </c>
      <c r="AI397" s="17">
        <v>4</v>
      </c>
      <c r="AJ397" s="1"/>
    </row>
    <row r="398" spans="1:36" x14ac:dyDescent="0.2">
      <c r="A398" s="1" t="s">
        <v>407</v>
      </c>
      <c r="B398" s="1" t="s">
        <v>806</v>
      </c>
      <c r="C398" s="1" t="s">
        <v>1008</v>
      </c>
      <c r="D398" s="1" t="s">
        <v>1046</v>
      </c>
      <c r="E398" s="3">
        <v>85.13333333333334</v>
      </c>
      <c r="F398" s="3">
        <v>5.6</v>
      </c>
      <c r="G398" s="3">
        <v>3.3333333333333333E-2</v>
      </c>
      <c r="H398" s="3">
        <v>0.45088888888888889</v>
      </c>
      <c r="I398" s="3">
        <v>1.7777777777777777</v>
      </c>
      <c r="J398" s="3">
        <v>0</v>
      </c>
      <c r="K398" s="3">
        <v>0</v>
      </c>
      <c r="L398" s="3">
        <v>6.4638888888888886</v>
      </c>
      <c r="M398" s="3">
        <v>0</v>
      </c>
      <c r="N398" s="3">
        <v>4.2583333333333337</v>
      </c>
      <c r="O398" s="3">
        <f>SUM(Table2[[#This Row],[Qualified Social Work Staff Hours]:[Other Social Work Staff Hours]])/Table2[[#This Row],[MDS Census]]</f>
        <v>5.0019577133907596E-2</v>
      </c>
      <c r="P398" s="3">
        <v>4.9666666666666668</v>
      </c>
      <c r="Q398" s="3">
        <v>5.6277777777777782</v>
      </c>
      <c r="R398" s="3">
        <f>SUM(Table2[[#This Row],[Qualified Activities Professional Hours]:[Other Activities Professional Hours]])/Table2[[#This Row],[MDS Census]]</f>
        <v>0.12444531453928478</v>
      </c>
      <c r="S398" s="3">
        <v>8.2638888888888893</v>
      </c>
      <c r="T398" s="3">
        <v>12.036111111111111</v>
      </c>
      <c r="U398" s="3">
        <v>0</v>
      </c>
      <c r="V398" s="3">
        <f>SUM(Table2[[#This Row],[Occupational Therapist Hours]:[OT Aide Hours]])/Table2[[#This Row],[MDS Census]]</f>
        <v>0.2384494909945184</v>
      </c>
      <c r="W398" s="3">
        <v>13.7</v>
      </c>
      <c r="X398" s="3">
        <v>10.719444444444445</v>
      </c>
      <c r="Y398" s="3">
        <v>0</v>
      </c>
      <c r="Z398" s="3">
        <f>SUM(Table2[[#This Row],[Physical Therapist (PT) Hours]:[PT Aide Hours]])/Table2[[#This Row],[MDS Census]]</f>
        <v>0.28683764030279296</v>
      </c>
      <c r="AA398" s="3">
        <v>0</v>
      </c>
      <c r="AB398" s="3">
        <v>0</v>
      </c>
      <c r="AC398" s="3">
        <v>0</v>
      </c>
      <c r="AD398" s="3">
        <v>0</v>
      </c>
      <c r="AE398" s="3">
        <v>0</v>
      </c>
      <c r="AF398" s="3">
        <v>0</v>
      </c>
      <c r="AG398" s="3">
        <v>0</v>
      </c>
      <c r="AH398" s="1" t="s">
        <v>396</v>
      </c>
      <c r="AI398" s="17">
        <v>4</v>
      </c>
      <c r="AJ398" s="1"/>
    </row>
    <row r="399" spans="1:36" x14ac:dyDescent="0.2">
      <c r="A399" s="1" t="s">
        <v>407</v>
      </c>
      <c r="B399" s="1" t="s">
        <v>807</v>
      </c>
      <c r="C399" s="1" t="s">
        <v>839</v>
      </c>
      <c r="D399" s="1" t="s">
        <v>1043</v>
      </c>
      <c r="E399" s="3">
        <v>15.844444444444445</v>
      </c>
      <c r="F399" s="3">
        <v>5.6</v>
      </c>
      <c r="G399" s="3">
        <v>2.8333333333333332E-2</v>
      </c>
      <c r="H399" s="3">
        <v>0.14444444444444443</v>
      </c>
      <c r="I399" s="3">
        <v>0.36388888888888887</v>
      </c>
      <c r="J399" s="3">
        <v>0</v>
      </c>
      <c r="K399" s="3">
        <v>0</v>
      </c>
      <c r="L399" s="3">
        <v>2.1815555555555548</v>
      </c>
      <c r="M399" s="3">
        <v>4.7111111111111112</v>
      </c>
      <c r="N399" s="3">
        <v>0</v>
      </c>
      <c r="O399" s="3">
        <f>SUM(Table2[[#This Row],[Qualified Social Work Staff Hours]:[Other Social Work Staff Hours]])/Table2[[#This Row],[MDS Census]]</f>
        <v>0.2973352033660589</v>
      </c>
      <c r="P399" s="3">
        <v>0</v>
      </c>
      <c r="Q399" s="3">
        <v>0</v>
      </c>
      <c r="R399" s="3">
        <f>SUM(Table2[[#This Row],[Qualified Activities Professional Hours]:[Other Activities Professional Hours]])/Table2[[#This Row],[MDS Census]]</f>
        <v>0</v>
      </c>
      <c r="S399" s="3">
        <v>2.2323333333333331</v>
      </c>
      <c r="T399" s="3">
        <v>2.9753333333333338</v>
      </c>
      <c r="U399" s="3">
        <v>0</v>
      </c>
      <c r="V399" s="3">
        <f>SUM(Table2[[#This Row],[Occupational Therapist Hours]:[OT Aide Hours]])/Table2[[#This Row],[MDS Census]]</f>
        <v>0.32867461430575035</v>
      </c>
      <c r="W399" s="3">
        <v>1.7425555555555561</v>
      </c>
      <c r="X399" s="3">
        <v>6.6737777777777785</v>
      </c>
      <c r="Y399" s="3">
        <v>0</v>
      </c>
      <c r="Z399" s="3">
        <f>SUM(Table2[[#This Row],[Physical Therapist (PT) Hours]:[PT Aide Hours]])/Table2[[#This Row],[MDS Census]]</f>
        <v>0.53118513323983174</v>
      </c>
      <c r="AA399" s="3">
        <v>0</v>
      </c>
      <c r="AB399" s="3">
        <v>0</v>
      </c>
      <c r="AC399" s="3">
        <v>0</v>
      </c>
      <c r="AD399" s="3">
        <v>0</v>
      </c>
      <c r="AE399" s="3">
        <v>0</v>
      </c>
      <c r="AF399" s="3">
        <v>0</v>
      </c>
      <c r="AG399" s="3">
        <v>0</v>
      </c>
      <c r="AH399" s="1" t="s">
        <v>397</v>
      </c>
      <c r="AI399" s="17">
        <v>4</v>
      </c>
      <c r="AJ399" s="1"/>
    </row>
    <row r="400" spans="1:36" x14ac:dyDescent="0.2">
      <c r="A400" s="1" t="s">
        <v>407</v>
      </c>
      <c r="B400" s="1" t="s">
        <v>808</v>
      </c>
      <c r="C400" s="1" t="s">
        <v>850</v>
      </c>
      <c r="D400" s="1" t="s">
        <v>1076</v>
      </c>
      <c r="E400" s="3">
        <v>87.166666666666671</v>
      </c>
      <c r="F400" s="3">
        <v>5.4222222222222225</v>
      </c>
      <c r="G400" s="3">
        <v>0.33333333333333331</v>
      </c>
      <c r="H400" s="3">
        <v>1.3722222222222222</v>
      </c>
      <c r="I400" s="3">
        <v>0</v>
      </c>
      <c r="J400" s="3">
        <v>0</v>
      </c>
      <c r="K400" s="3">
        <v>0</v>
      </c>
      <c r="L400" s="3">
        <v>15.213333333333326</v>
      </c>
      <c r="M400" s="3">
        <v>10.863666666666667</v>
      </c>
      <c r="N400" s="3">
        <v>0</v>
      </c>
      <c r="O400" s="3">
        <f>SUM(Table2[[#This Row],[Qualified Social Work Staff Hours]:[Other Social Work Staff Hours]])/Table2[[#This Row],[MDS Census]]</f>
        <v>0.12463097514340343</v>
      </c>
      <c r="P400" s="3">
        <v>7.0949999999999998</v>
      </c>
      <c r="Q400" s="3">
        <v>3.7830000000000004</v>
      </c>
      <c r="R400" s="3">
        <f>SUM(Table2[[#This Row],[Qualified Activities Professional Hours]:[Other Activities Professional Hours]])/Table2[[#This Row],[MDS Census]]</f>
        <v>0.12479541108986615</v>
      </c>
      <c r="S400" s="3">
        <v>10.47722222222222</v>
      </c>
      <c r="T400" s="3">
        <v>5.2522222222222226</v>
      </c>
      <c r="U400" s="3">
        <v>0</v>
      </c>
      <c r="V400" s="3">
        <f>SUM(Table2[[#This Row],[Occupational Therapist Hours]:[OT Aide Hours]])/Table2[[#This Row],[MDS Census]]</f>
        <v>0.1804525175270873</v>
      </c>
      <c r="W400" s="3">
        <v>14.215555555555552</v>
      </c>
      <c r="X400" s="3">
        <v>10.050555555555555</v>
      </c>
      <c r="Y400" s="3">
        <v>4.9433333333333334</v>
      </c>
      <c r="Z400" s="3">
        <f>SUM(Table2[[#This Row],[Physical Therapist (PT) Hours]:[PT Aide Hours]])/Table2[[#This Row],[MDS Census]]</f>
        <v>0.33509878903760354</v>
      </c>
      <c r="AA400" s="3">
        <v>0</v>
      </c>
      <c r="AB400" s="3">
        <v>0</v>
      </c>
      <c r="AC400" s="3">
        <v>0</v>
      </c>
      <c r="AD400" s="3">
        <v>0</v>
      </c>
      <c r="AE400" s="3">
        <v>0</v>
      </c>
      <c r="AF400" s="3">
        <v>0</v>
      </c>
      <c r="AG400" s="3">
        <v>0</v>
      </c>
      <c r="AH400" s="1" t="s">
        <v>398</v>
      </c>
      <c r="AI400" s="17">
        <v>4</v>
      </c>
      <c r="AJ400" s="1"/>
    </row>
    <row r="401" spans="1:36" x14ac:dyDescent="0.2">
      <c r="A401" s="1" t="s">
        <v>407</v>
      </c>
      <c r="B401" s="1" t="s">
        <v>809</v>
      </c>
      <c r="C401" s="1" t="s">
        <v>903</v>
      </c>
      <c r="D401" s="1" t="s">
        <v>1046</v>
      </c>
      <c r="E401" s="3">
        <v>85.3</v>
      </c>
      <c r="F401" s="3">
        <v>6.677888888888889</v>
      </c>
      <c r="G401" s="3">
        <v>0.43333333333333335</v>
      </c>
      <c r="H401" s="3">
        <v>0.40411111111111109</v>
      </c>
      <c r="I401" s="3">
        <v>0.2</v>
      </c>
      <c r="J401" s="3">
        <v>0</v>
      </c>
      <c r="K401" s="3">
        <v>0</v>
      </c>
      <c r="L401" s="3">
        <v>9.5228888888888896</v>
      </c>
      <c r="M401" s="3">
        <v>5.5614444444444464</v>
      </c>
      <c r="N401" s="3">
        <v>5.2317777777777783</v>
      </c>
      <c r="O401" s="3">
        <f>SUM(Table2[[#This Row],[Qualified Social Work Staff Hours]:[Other Social Work Staff Hours]])/Table2[[#This Row],[MDS Census]]</f>
        <v>0.12653249967435198</v>
      </c>
      <c r="P401" s="3">
        <v>5.7697777777777786</v>
      </c>
      <c r="Q401" s="3">
        <v>0</v>
      </c>
      <c r="R401" s="3">
        <f>SUM(Table2[[#This Row],[Qualified Activities Professional Hours]:[Other Activities Professional Hours]])/Table2[[#This Row],[MDS Census]]</f>
        <v>6.764100560114629E-2</v>
      </c>
      <c r="S401" s="3">
        <v>14.113111111111104</v>
      </c>
      <c r="T401" s="3">
        <v>28.247888888888884</v>
      </c>
      <c r="U401" s="3">
        <v>0</v>
      </c>
      <c r="V401" s="3">
        <f>SUM(Table2[[#This Row],[Occupational Therapist Hours]:[OT Aide Hours]])/Table2[[#This Row],[MDS Census]]</f>
        <v>0.49661195779601397</v>
      </c>
      <c r="W401" s="3">
        <v>20.783222222222218</v>
      </c>
      <c r="X401" s="3">
        <v>26.387555555555551</v>
      </c>
      <c r="Y401" s="3">
        <v>0</v>
      </c>
      <c r="Z401" s="3">
        <f>SUM(Table2[[#This Row],[Physical Therapist (PT) Hours]:[PT Aide Hours]])/Table2[[#This Row],[MDS Census]]</f>
        <v>0.55299856714862572</v>
      </c>
      <c r="AA401" s="3">
        <v>0</v>
      </c>
      <c r="AB401" s="3">
        <v>0</v>
      </c>
      <c r="AC401" s="3">
        <v>0</v>
      </c>
      <c r="AD401" s="3">
        <v>0</v>
      </c>
      <c r="AE401" s="3">
        <v>0</v>
      </c>
      <c r="AF401" s="3">
        <v>0</v>
      </c>
      <c r="AG401" s="3">
        <v>0</v>
      </c>
      <c r="AH401" s="1" t="s">
        <v>399</v>
      </c>
      <c r="AI401" s="17">
        <v>4</v>
      </c>
      <c r="AJ401" s="1"/>
    </row>
    <row r="402" spans="1:36" x14ac:dyDescent="0.2">
      <c r="A402" s="1" t="s">
        <v>407</v>
      </c>
      <c r="B402" s="1" t="s">
        <v>810</v>
      </c>
      <c r="C402" s="1" t="s">
        <v>839</v>
      </c>
      <c r="D402" s="1" t="s">
        <v>1043</v>
      </c>
      <c r="E402" s="3">
        <v>29.5</v>
      </c>
      <c r="F402" s="3">
        <v>0</v>
      </c>
      <c r="G402" s="3">
        <v>0</v>
      </c>
      <c r="H402" s="3">
        <v>0</v>
      </c>
      <c r="I402" s="3">
        <v>0</v>
      </c>
      <c r="J402" s="3">
        <v>0</v>
      </c>
      <c r="K402" s="3">
        <v>0</v>
      </c>
      <c r="L402" s="3">
        <v>4.5107777777777773</v>
      </c>
      <c r="M402" s="3">
        <v>0</v>
      </c>
      <c r="N402" s="3">
        <v>4.8111111111111109</v>
      </c>
      <c r="O402" s="3">
        <f>SUM(Table2[[#This Row],[Qualified Social Work Staff Hours]:[Other Social Work Staff Hours]])/Table2[[#This Row],[MDS Census]]</f>
        <v>0.16308851224105461</v>
      </c>
      <c r="P402" s="3">
        <v>0</v>
      </c>
      <c r="Q402" s="3">
        <v>0</v>
      </c>
      <c r="R402" s="3">
        <f>SUM(Table2[[#This Row],[Qualified Activities Professional Hours]:[Other Activities Professional Hours]])/Table2[[#This Row],[MDS Census]]</f>
        <v>0</v>
      </c>
      <c r="S402" s="3">
        <v>11.308</v>
      </c>
      <c r="T402" s="3">
        <v>6.3486666666666656</v>
      </c>
      <c r="U402" s="3">
        <v>0</v>
      </c>
      <c r="V402" s="3">
        <f>SUM(Table2[[#This Row],[Occupational Therapist Hours]:[OT Aide Hours]])/Table2[[#This Row],[MDS Census]]</f>
        <v>0.59853107344632772</v>
      </c>
      <c r="W402" s="3">
        <v>4.6130000000000013</v>
      </c>
      <c r="X402" s="3">
        <v>9.1287777777777777</v>
      </c>
      <c r="Y402" s="3">
        <v>0</v>
      </c>
      <c r="Z402" s="3">
        <f>SUM(Table2[[#This Row],[Physical Therapist (PT) Hours]:[PT Aide Hours]])/Table2[[#This Row],[MDS Census]]</f>
        <v>0.46582297551789081</v>
      </c>
      <c r="AA402" s="3">
        <v>0</v>
      </c>
      <c r="AB402" s="3">
        <v>0</v>
      </c>
      <c r="AC402" s="3">
        <v>0</v>
      </c>
      <c r="AD402" s="3">
        <v>0</v>
      </c>
      <c r="AE402" s="3">
        <v>0</v>
      </c>
      <c r="AF402" s="3">
        <v>0</v>
      </c>
      <c r="AG402" s="3">
        <v>0</v>
      </c>
      <c r="AH402" s="1" t="s">
        <v>400</v>
      </c>
      <c r="AI402" s="17">
        <v>4</v>
      </c>
      <c r="AJ402" s="1"/>
    </row>
    <row r="403" spans="1:36" x14ac:dyDescent="0.2">
      <c r="A403" s="1" t="s">
        <v>407</v>
      </c>
      <c r="B403" s="1" t="s">
        <v>811</v>
      </c>
      <c r="C403" s="1" t="s">
        <v>880</v>
      </c>
      <c r="D403" s="1" t="s">
        <v>1047</v>
      </c>
      <c r="E403" s="3">
        <v>11.033333333333333</v>
      </c>
      <c r="F403" s="3">
        <v>3.7600000000000016</v>
      </c>
      <c r="G403" s="3">
        <v>2.2222222222222223</v>
      </c>
      <c r="H403" s="3">
        <v>0</v>
      </c>
      <c r="I403" s="3">
        <v>0.4834444444444444</v>
      </c>
      <c r="J403" s="3">
        <v>0</v>
      </c>
      <c r="K403" s="3">
        <v>0</v>
      </c>
      <c r="L403" s="3">
        <v>0.87577777777777766</v>
      </c>
      <c r="M403" s="3">
        <v>0.89444444444444449</v>
      </c>
      <c r="N403" s="3">
        <v>0</v>
      </c>
      <c r="O403" s="3">
        <f>SUM(Table2[[#This Row],[Qualified Social Work Staff Hours]:[Other Social Work Staff Hours]])/Table2[[#This Row],[MDS Census]]</f>
        <v>8.1067472306143001E-2</v>
      </c>
      <c r="P403" s="3">
        <v>0</v>
      </c>
      <c r="Q403" s="3">
        <v>0</v>
      </c>
      <c r="R403" s="3">
        <f>SUM(Table2[[#This Row],[Qualified Activities Professional Hours]:[Other Activities Professional Hours]])/Table2[[#This Row],[MDS Census]]</f>
        <v>0</v>
      </c>
      <c r="S403" s="3">
        <v>1.7576666666666669</v>
      </c>
      <c r="T403" s="3">
        <v>1.0158888888888893</v>
      </c>
      <c r="U403" s="3">
        <v>0</v>
      </c>
      <c r="V403" s="3">
        <f>SUM(Table2[[#This Row],[Occupational Therapist Hours]:[OT Aide Hours]])/Table2[[#This Row],[MDS Census]]</f>
        <v>0.25137965760322262</v>
      </c>
      <c r="W403" s="3">
        <v>1.3295555555555556</v>
      </c>
      <c r="X403" s="3">
        <v>0.72366666666666657</v>
      </c>
      <c r="Y403" s="3">
        <v>0</v>
      </c>
      <c r="Z403" s="3">
        <f>SUM(Table2[[#This Row],[Physical Therapist (PT) Hours]:[PT Aide Hours]])/Table2[[#This Row],[MDS Census]]</f>
        <v>0.18609264853977844</v>
      </c>
      <c r="AA403" s="3">
        <v>0</v>
      </c>
      <c r="AB403" s="3">
        <v>0</v>
      </c>
      <c r="AC403" s="3">
        <v>0</v>
      </c>
      <c r="AD403" s="3">
        <v>0</v>
      </c>
      <c r="AE403" s="3">
        <v>0</v>
      </c>
      <c r="AF403" s="3">
        <v>0</v>
      </c>
      <c r="AG403" s="3">
        <v>0</v>
      </c>
      <c r="AH403" s="1" t="s">
        <v>401</v>
      </c>
      <c r="AI403" s="17">
        <v>4</v>
      </c>
      <c r="AJ403" s="1"/>
    </row>
    <row r="404" spans="1:36" x14ac:dyDescent="0.2">
      <c r="A404" s="1" t="s">
        <v>407</v>
      </c>
      <c r="B404" s="1" t="s">
        <v>812</v>
      </c>
      <c r="C404" s="1" t="s">
        <v>952</v>
      </c>
      <c r="D404" s="1" t="s">
        <v>1033</v>
      </c>
      <c r="E404" s="3">
        <v>3.5444444444444443</v>
      </c>
      <c r="F404" s="3">
        <v>0.41244444444444378</v>
      </c>
      <c r="G404" s="3">
        <v>2.711111111111111E-2</v>
      </c>
      <c r="H404" s="3">
        <v>2.1222222222222222E-2</v>
      </c>
      <c r="I404" s="3">
        <v>0.1764444444444444</v>
      </c>
      <c r="J404" s="3">
        <v>0</v>
      </c>
      <c r="K404" s="3">
        <v>0</v>
      </c>
      <c r="L404" s="3">
        <v>0.39566666666666656</v>
      </c>
      <c r="M404" s="3">
        <v>0.41244444444444378</v>
      </c>
      <c r="N404" s="3">
        <v>0</v>
      </c>
      <c r="O404" s="3">
        <f>SUM(Table2[[#This Row],[Qualified Social Work Staff Hours]:[Other Social Work Staff Hours]])/Table2[[#This Row],[MDS Census]]</f>
        <v>0.11636363636363618</v>
      </c>
      <c r="P404" s="3">
        <v>0</v>
      </c>
      <c r="Q404" s="3">
        <v>0.82688888888888845</v>
      </c>
      <c r="R404" s="3">
        <f>SUM(Table2[[#This Row],[Qualified Activities Professional Hours]:[Other Activities Professional Hours]])/Table2[[#This Row],[MDS Census]]</f>
        <v>0.23329153605015662</v>
      </c>
      <c r="S404" s="3">
        <v>0.45177777777777756</v>
      </c>
      <c r="T404" s="3">
        <v>0.41599999999999987</v>
      </c>
      <c r="U404" s="3">
        <v>0</v>
      </c>
      <c r="V404" s="3">
        <f>SUM(Table2[[#This Row],[Occupational Therapist Hours]:[OT Aide Hours]])/Table2[[#This Row],[MDS Census]]</f>
        <v>0.24482758620689646</v>
      </c>
      <c r="W404" s="3">
        <v>0.89722222222222259</v>
      </c>
      <c r="X404" s="3">
        <v>0.82455555555555582</v>
      </c>
      <c r="Y404" s="3">
        <v>0</v>
      </c>
      <c r="Z404" s="3">
        <f>SUM(Table2[[#This Row],[Physical Therapist (PT) Hours]:[PT Aide Hours]])/Table2[[#This Row],[MDS Census]]</f>
        <v>0.48576802507837014</v>
      </c>
      <c r="AA404" s="3">
        <v>0</v>
      </c>
      <c r="AB404" s="3">
        <v>0</v>
      </c>
      <c r="AC404" s="3">
        <v>0</v>
      </c>
      <c r="AD404" s="3">
        <v>0</v>
      </c>
      <c r="AE404" s="3">
        <v>0</v>
      </c>
      <c r="AF404" s="3">
        <v>0</v>
      </c>
      <c r="AG404" s="3">
        <v>0</v>
      </c>
      <c r="AH404" s="1" t="s">
        <v>402</v>
      </c>
      <c r="AI404" s="17">
        <v>4</v>
      </c>
      <c r="AJ404" s="1"/>
    </row>
    <row r="405" spans="1:36" x14ac:dyDescent="0.2">
      <c r="A405" s="1" t="s">
        <v>407</v>
      </c>
      <c r="B405" s="1" t="s">
        <v>813</v>
      </c>
      <c r="C405" s="1" t="s">
        <v>858</v>
      </c>
      <c r="D405" s="1" t="s">
        <v>1047</v>
      </c>
      <c r="E405" s="3">
        <v>70.277777777777771</v>
      </c>
      <c r="F405" s="3">
        <v>30.168888888888901</v>
      </c>
      <c r="G405" s="3">
        <v>0</v>
      </c>
      <c r="H405" s="3">
        <v>0</v>
      </c>
      <c r="I405" s="3">
        <v>0</v>
      </c>
      <c r="J405" s="3">
        <v>0</v>
      </c>
      <c r="K405" s="3">
        <v>0</v>
      </c>
      <c r="L405" s="3">
        <v>11.264888888888889</v>
      </c>
      <c r="M405" s="3">
        <v>5.1062222222222227</v>
      </c>
      <c r="N405" s="3">
        <v>0</v>
      </c>
      <c r="O405" s="3">
        <f>SUM(Table2[[#This Row],[Qualified Social Work Staff Hours]:[Other Social Work Staff Hours]])/Table2[[#This Row],[MDS Census]]</f>
        <v>7.2657707509881431E-2</v>
      </c>
      <c r="P405" s="3">
        <v>0</v>
      </c>
      <c r="Q405" s="3">
        <v>5.3910000000000018</v>
      </c>
      <c r="R405" s="3">
        <f>SUM(Table2[[#This Row],[Qualified Activities Professional Hours]:[Other Activities Professional Hours]])/Table2[[#This Row],[MDS Census]]</f>
        <v>7.6709881422924939E-2</v>
      </c>
      <c r="S405" s="3">
        <v>16.521888888888892</v>
      </c>
      <c r="T405" s="3">
        <v>4.7048888888888891</v>
      </c>
      <c r="U405" s="3">
        <v>0</v>
      </c>
      <c r="V405" s="3">
        <f>SUM(Table2[[#This Row],[Occupational Therapist Hours]:[OT Aide Hours]])/Table2[[#This Row],[MDS Census]]</f>
        <v>0.30204110671936762</v>
      </c>
      <c r="W405" s="3">
        <v>14.682666666666664</v>
      </c>
      <c r="X405" s="3">
        <v>0</v>
      </c>
      <c r="Y405" s="3">
        <v>0</v>
      </c>
      <c r="Z405" s="3">
        <f>SUM(Table2[[#This Row],[Physical Therapist (PT) Hours]:[PT Aide Hours]])/Table2[[#This Row],[MDS Census]]</f>
        <v>0.20892332015810275</v>
      </c>
      <c r="AA405" s="3">
        <v>0</v>
      </c>
      <c r="AB405" s="3">
        <v>0</v>
      </c>
      <c r="AC405" s="3">
        <v>0</v>
      </c>
      <c r="AD405" s="3">
        <v>0</v>
      </c>
      <c r="AE405" s="3">
        <v>0</v>
      </c>
      <c r="AF405" s="3">
        <v>0</v>
      </c>
      <c r="AG405" s="3">
        <v>0</v>
      </c>
      <c r="AH405" s="1" t="s">
        <v>403</v>
      </c>
      <c r="AI405" s="17">
        <v>4</v>
      </c>
      <c r="AJ405" s="1"/>
    </row>
    <row r="406" spans="1:36" x14ac:dyDescent="0.2">
      <c r="A406" s="1" t="s">
        <v>407</v>
      </c>
      <c r="B406" s="1" t="s">
        <v>814</v>
      </c>
      <c r="C406" s="1" t="s">
        <v>1009</v>
      </c>
      <c r="D406" s="1" t="s">
        <v>1095</v>
      </c>
      <c r="E406" s="3">
        <v>68.711111111111109</v>
      </c>
      <c r="F406" s="3">
        <v>5.6888888888888891</v>
      </c>
      <c r="G406" s="3">
        <v>0.26666666666666666</v>
      </c>
      <c r="H406" s="3">
        <v>0.71477777777777773</v>
      </c>
      <c r="I406" s="3">
        <v>1.0277777777777777</v>
      </c>
      <c r="J406" s="3">
        <v>0</v>
      </c>
      <c r="K406" s="3">
        <v>0</v>
      </c>
      <c r="L406" s="3">
        <v>3.6</v>
      </c>
      <c r="M406" s="3">
        <v>0</v>
      </c>
      <c r="N406" s="3">
        <v>5.447222222222222</v>
      </c>
      <c r="O406" s="3">
        <f>SUM(Table2[[#This Row],[Qualified Social Work Staff Hours]:[Other Social Work Staff Hours]])/Table2[[#This Row],[MDS Census]]</f>
        <v>7.9277166882276845E-2</v>
      </c>
      <c r="P406" s="3">
        <v>0</v>
      </c>
      <c r="Q406" s="3">
        <v>3.9888888888888889</v>
      </c>
      <c r="R406" s="3">
        <f>SUM(Table2[[#This Row],[Qualified Activities Professional Hours]:[Other Activities Professional Hours]])/Table2[[#This Row],[MDS Census]]</f>
        <v>5.8053040103492888E-2</v>
      </c>
      <c r="S406" s="3">
        <v>13.219444444444445</v>
      </c>
      <c r="T406" s="3">
        <v>0</v>
      </c>
      <c r="U406" s="3">
        <v>0</v>
      </c>
      <c r="V406" s="3">
        <f>SUM(Table2[[#This Row],[Occupational Therapist Hours]:[OT Aide Hours]])/Table2[[#This Row],[MDS Census]]</f>
        <v>0.19239165588615784</v>
      </c>
      <c r="W406" s="3">
        <v>0</v>
      </c>
      <c r="X406" s="3">
        <v>5.8194444444444446</v>
      </c>
      <c r="Y406" s="3">
        <v>0</v>
      </c>
      <c r="Z406" s="3">
        <f>SUM(Table2[[#This Row],[Physical Therapist (PT) Hours]:[PT Aide Hours]])/Table2[[#This Row],[MDS Census]]</f>
        <v>8.4694372574385515E-2</v>
      </c>
      <c r="AA406" s="3">
        <v>0</v>
      </c>
      <c r="AB406" s="3">
        <v>0</v>
      </c>
      <c r="AC406" s="3">
        <v>0</v>
      </c>
      <c r="AD406" s="3">
        <v>0</v>
      </c>
      <c r="AE406" s="3">
        <v>0</v>
      </c>
      <c r="AF406" s="3">
        <v>0</v>
      </c>
      <c r="AG406" s="3">
        <v>0</v>
      </c>
      <c r="AH406" s="1" t="s">
        <v>404</v>
      </c>
      <c r="AI406" s="17">
        <v>4</v>
      </c>
      <c r="AJ406" s="1"/>
    </row>
    <row r="407" spans="1:36" x14ac:dyDescent="0.2">
      <c r="A407" s="1" t="s">
        <v>407</v>
      </c>
      <c r="B407" s="1" t="s">
        <v>815</v>
      </c>
      <c r="C407" s="1" t="s">
        <v>934</v>
      </c>
      <c r="D407" s="1" t="s">
        <v>1042</v>
      </c>
      <c r="E407" s="3">
        <v>62.988888888888887</v>
      </c>
      <c r="F407" s="3">
        <v>5.9455555555555542</v>
      </c>
      <c r="G407" s="3">
        <v>0.55555555555555558</v>
      </c>
      <c r="H407" s="3">
        <v>0.82777777777777772</v>
      </c>
      <c r="I407" s="3">
        <v>0</v>
      </c>
      <c r="J407" s="3">
        <v>0</v>
      </c>
      <c r="K407" s="3">
        <v>0</v>
      </c>
      <c r="L407" s="3">
        <v>5.9366666666666648</v>
      </c>
      <c r="M407" s="3">
        <v>0</v>
      </c>
      <c r="N407" s="3">
        <v>6.1355555555555572</v>
      </c>
      <c r="O407" s="3">
        <f>SUM(Table2[[#This Row],[Qualified Social Work Staff Hours]:[Other Social Work Staff Hours]])/Table2[[#This Row],[MDS Census]]</f>
        <v>9.7406950079379107E-2</v>
      </c>
      <c r="P407" s="3">
        <v>5.5333333333333332</v>
      </c>
      <c r="Q407" s="3">
        <v>0</v>
      </c>
      <c r="R407" s="3">
        <f>SUM(Table2[[#This Row],[Qualified Activities Professional Hours]:[Other Activities Professional Hours]])/Table2[[#This Row],[MDS Census]]</f>
        <v>8.7846180984300581E-2</v>
      </c>
      <c r="S407" s="3">
        <v>5.1864444444444437</v>
      </c>
      <c r="T407" s="3">
        <v>6.4085555555555569</v>
      </c>
      <c r="U407" s="3">
        <v>0</v>
      </c>
      <c r="V407" s="3">
        <f>SUM(Table2[[#This Row],[Occupational Therapist Hours]:[OT Aide Hours]])/Table2[[#This Row],[MDS Census]]</f>
        <v>0.18408008467101783</v>
      </c>
      <c r="W407" s="3">
        <v>8.8522222222222222</v>
      </c>
      <c r="X407" s="3">
        <v>3.0959999999999996</v>
      </c>
      <c r="Y407" s="3">
        <v>0</v>
      </c>
      <c r="Z407" s="3">
        <f>SUM(Table2[[#This Row],[Physical Therapist (PT) Hours]:[PT Aide Hours]])/Table2[[#This Row],[MDS Census]]</f>
        <v>0.18968777562180281</v>
      </c>
      <c r="AA407" s="3">
        <v>0</v>
      </c>
      <c r="AB407" s="3">
        <v>0</v>
      </c>
      <c r="AC407" s="3">
        <v>0</v>
      </c>
      <c r="AD407" s="3">
        <v>0</v>
      </c>
      <c r="AE407" s="3">
        <v>0</v>
      </c>
      <c r="AF407" s="3">
        <v>0.1</v>
      </c>
      <c r="AG407" s="3">
        <v>0</v>
      </c>
      <c r="AH407" s="1" t="s">
        <v>405</v>
      </c>
      <c r="AI407" s="17">
        <v>4</v>
      </c>
      <c r="AJ407" s="1"/>
    </row>
    <row r="408" spans="1:36" x14ac:dyDescent="0.2">
      <c r="A408" s="1" t="s">
        <v>407</v>
      </c>
      <c r="B408" s="1" t="s">
        <v>816</v>
      </c>
      <c r="C408" s="1" t="s">
        <v>979</v>
      </c>
      <c r="D408" s="1" t="s">
        <v>1047</v>
      </c>
      <c r="E408" s="3">
        <v>15.922222222222222</v>
      </c>
      <c r="F408" s="3">
        <v>5.31</v>
      </c>
      <c r="G408" s="3">
        <v>0</v>
      </c>
      <c r="H408" s="3">
        <v>0</v>
      </c>
      <c r="I408" s="3">
        <v>0</v>
      </c>
      <c r="J408" s="3">
        <v>0</v>
      </c>
      <c r="K408" s="3">
        <v>0</v>
      </c>
      <c r="L408" s="3">
        <v>0.63644444444444448</v>
      </c>
      <c r="M408" s="3">
        <v>0</v>
      </c>
      <c r="N408" s="3">
        <v>5.1688888888888886</v>
      </c>
      <c r="O408" s="3">
        <f>SUM(Table2[[#This Row],[Qualified Social Work Staff Hours]:[Other Social Work Staff Hours]])/Table2[[#This Row],[MDS Census]]</f>
        <v>0.32463363572923931</v>
      </c>
      <c r="P408" s="3">
        <v>4.7288888888888891</v>
      </c>
      <c r="Q408" s="3">
        <v>0</v>
      </c>
      <c r="R408" s="3">
        <f>SUM(Table2[[#This Row],[Qualified Activities Professional Hours]:[Other Activities Professional Hours]])/Table2[[#This Row],[MDS Census]]</f>
        <v>0.29699930216329379</v>
      </c>
      <c r="S408" s="3">
        <v>2.5893333333333328</v>
      </c>
      <c r="T408" s="3">
        <v>5.3833333333333329</v>
      </c>
      <c r="U408" s="3">
        <v>0</v>
      </c>
      <c r="V408" s="3">
        <f>SUM(Table2[[#This Row],[Occupational Therapist Hours]:[OT Aide Hours]])/Table2[[#This Row],[MDS Census]]</f>
        <v>0.50072575017445908</v>
      </c>
      <c r="W408" s="3">
        <v>5.3205555555555542</v>
      </c>
      <c r="X408" s="3">
        <v>6.2608888888888901</v>
      </c>
      <c r="Y408" s="3">
        <v>0</v>
      </c>
      <c r="Z408" s="3">
        <f>SUM(Table2[[#This Row],[Physical Therapist (PT) Hours]:[PT Aide Hours]])/Table2[[#This Row],[MDS Census]]</f>
        <v>0.72737613398464751</v>
      </c>
      <c r="AA408" s="3">
        <v>0</v>
      </c>
      <c r="AB408" s="3">
        <v>0</v>
      </c>
      <c r="AC408" s="3">
        <v>0</v>
      </c>
      <c r="AD408" s="3">
        <v>0</v>
      </c>
      <c r="AE408" s="3">
        <v>0</v>
      </c>
      <c r="AF408" s="3">
        <v>0</v>
      </c>
      <c r="AG408" s="3">
        <v>0</v>
      </c>
      <c r="AH408" s="1" t="s">
        <v>406</v>
      </c>
      <c r="AI408" s="17">
        <v>4</v>
      </c>
      <c r="AJ408" s="1"/>
    </row>
  </sheetData>
  <pageMargins left="0.7" right="0.7" top="0.75" bottom="0.75" header="0.3" footer="0.3"/>
  <pageSetup orientation="portrait" horizontalDpi="1200" verticalDpi="1200" r:id="rId1"/>
  <ignoredErrors>
    <ignoredError sqref="AH2:AH40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EFC60-0369-48E5-840E-3ECE87C06A99}">
  <dimension ref="B2:O54"/>
  <sheetViews>
    <sheetView zoomScale="80" zoomScaleNormal="80" workbookViewId="0">
      <pane ySplit="2" topLeftCell="A3" activePane="bottomLeft" state="frozen"/>
      <selection activeCell="D1" sqref="D1"/>
      <selection pane="bottomLeft"/>
    </sheetView>
  </sheetViews>
  <sheetFormatPr baseColWidth="10" defaultColWidth="8.83203125" defaultRowHeight="16" x14ac:dyDescent="0.2"/>
  <cols>
    <col min="1" max="1" width="3" style="2" customWidth="1"/>
    <col min="2" max="2" width="21.83203125" style="2" customWidth="1"/>
    <col min="3" max="3" width="11.5" style="2" customWidth="1"/>
    <col min="4" max="4" width="4.6640625" style="2" customWidth="1"/>
    <col min="5" max="5" width="5.33203125" style="2" customWidth="1"/>
    <col min="6" max="6" width="40.5" style="2" customWidth="1"/>
    <col min="7" max="7" width="12.6640625" style="2" customWidth="1"/>
    <col min="8" max="8" width="12.5" style="2" customWidth="1"/>
    <col min="9" max="18" width="8.83203125" style="2"/>
    <col min="19" max="19" width="22.83203125" style="2" customWidth="1"/>
    <col min="20" max="20" width="16.33203125" style="2" customWidth="1"/>
    <col min="21" max="21" width="13.6640625" style="2" customWidth="1"/>
    <col min="22" max="16384" width="8.83203125" style="2"/>
  </cols>
  <sheetData>
    <row r="2" spans="2:15" ht="53" customHeight="1" x14ac:dyDescent="0.2">
      <c r="B2" s="15" t="s">
        <v>1105</v>
      </c>
      <c r="C2" s="15" t="s">
        <v>1184</v>
      </c>
      <c r="D2" s="16"/>
      <c r="F2" s="2" t="s">
        <v>1204</v>
      </c>
      <c r="G2" s="2" t="s">
        <v>1220</v>
      </c>
      <c r="H2" s="25" t="s">
        <v>1217</v>
      </c>
      <c r="I2" s="25" t="s">
        <v>1121</v>
      </c>
    </row>
    <row r="3" spans="2:15" ht="15" customHeight="1" x14ac:dyDescent="0.2">
      <c r="B3" s="8" t="s">
        <v>1191</v>
      </c>
      <c r="C3" s="7">
        <f>AVERAGE(Nurse!E:E)</f>
        <v>70.182227682227733</v>
      </c>
      <c r="D3" s="7"/>
      <c r="F3" s="28" t="s">
        <v>1197</v>
      </c>
      <c r="G3" s="21">
        <f>SUM(Table3[Total Hours Nurse Staffing])</f>
        <v>109143.71688888897</v>
      </c>
      <c r="H3" s="24" t="s">
        <v>1190</v>
      </c>
      <c r="I3" s="22">
        <f>Table30[[#This Row],[State Total]]/C7</f>
        <v>3.8210012622652698</v>
      </c>
    </row>
    <row r="4" spans="2:15" ht="15" customHeight="1" x14ac:dyDescent="0.2">
      <c r="B4" s="9" t="s">
        <v>1132</v>
      </c>
      <c r="C4" s="7">
        <f>SUM(Nurse!J:J)/SUM(Nurse!E:E)</f>
        <v>3.8210012622652698</v>
      </c>
      <c r="D4" s="7"/>
      <c r="F4" s="12" t="s">
        <v>1257</v>
      </c>
      <c r="G4" s="21">
        <f>SUM(Table3[Total Direct Care Staff Hours])</f>
        <v>100206.95788888881</v>
      </c>
      <c r="H4" s="24">
        <f>Table30[[#This Row],[State Total]]/G3</f>
        <v>0.91811934525651162</v>
      </c>
      <c r="I4" s="22">
        <f>Table30[[#This Row],[State Total]]/C7</f>
        <v>3.5081351771352938</v>
      </c>
    </row>
    <row r="5" spans="2:15" ht="15" customHeight="1" thickBot="1" x14ac:dyDescent="0.25">
      <c r="B5" s="10" t="s">
        <v>1258</v>
      </c>
      <c r="C5" s="11">
        <f>SUM(Nurse!L:L)/SUM(Nurse!E:E)</f>
        <v>0.59683208371016461</v>
      </c>
      <c r="D5" s="14"/>
      <c r="F5" s="28" t="s">
        <v>1182</v>
      </c>
      <c r="G5" s="21">
        <f>SUM(Table3[Total RN Hours (w/ Admin, DON)])</f>
        <v>17048.011111111107</v>
      </c>
      <c r="H5" s="24">
        <f>Table30[[#This Row],[State Total]]/G3</f>
        <v>0.15619782427298504</v>
      </c>
      <c r="I5" s="22">
        <f>Table30[[#This Row],[State Total]]/C7</f>
        <v>0.59683208371016461</v>
      </c>
      <c r="J5" s="20"/>
      <c r="K5" s="20"/>
      <c r="L5" s="20"/>
      <c r="M5" s="20"/>
      <c r="N5" s="20"/>
      <c r="O5" s="20"/>
    </row>
    <row r="6" spans="2:15" ht="15" customHeight="1" x14ac:dyDescent="0.2">
      <c r="B6" s="18" t="s">
        <v>1185</v>
      </c>
      <c r="C6" s="19">
        <f>COUNTA(Nurse!A:A)-1</f>
        <v>407</v>
      </c>
      <c r="D6" s="1"/>
      <c r="F6" s="27" t="s">
        <v>1198</v>
      </c>
      <c r="G6" s="21">
        <f>SUM(Table3[RN Hours (excl. Admin, DON)])</f>
        <v>9850.5016666666652</v>
      </c>
      <c r="H6" s="24">
        <f>Table30[[#This Row],[State Total]]/G3</f>
        <v>9.0252576579325422E-2</v>
      </c>
      <c r="I6" s="22">
        <f>Table30[[#This Row],[State Total]]/C7</f>
        <v>0.34485520903229538</v>
      </c>
      <c r="J6" s="20"/>
      <c r="K6" s="20"/>
      <c r="L6" s="20"/>
      <c r="M6" s="20"/>
      <c r="N6" s="20"/>
      <c r="O6" s="20"/>
    </row>
    <row r="7" spans="2:15" ht="15" customHeight="1" x14ac:dyDescent="0.2">
      <c r="B7" s="18" t="s">
        <v>1186</v>
      </c>
      <c r="C7" s="19">
        <f>SUM(Nurse!E:E)</f>
        <v>28564.16666666669</v>
      </c>
      <c r="D7" s="1"/>
      <c r="F7" s="27" t="s">
        <v>1199</v>
      </c>
      <c r="G7" s="21">
        <f>SUM(Table3[RN Admin Hours])</f>
        <v>5111.4821111111141</v>
      </c>
      <c r="H7" s="24">
        <f>Table30[[#This Row],[State Total]]/G3</f>
        <v>4.6832582367656861E-2</v>
      </c>
      <c r="I7" s="22">
        <f>Table30[[#This Row],[State Total]]/C7</f>
        <v>0.1789473563419591</v>
      </c>
      <c r="J7" s="20"/>
      <c r="K7" s="20"/>
      <c r="L7" s="20"/>
      <c r="M7" s="20"/>
      <c r="N7" s="20"/>
      <c r="O7" s="20"/>
    </row>
    <row r="8" spans="2:15" ht="15" customHeight="1" x14ac:dyDescent="0.2">
      <c r="F8" s="27" t="s">
        <v>1200</v>
      </c>
      <c r="G8" s="21">
        <f>SUM(Table3[RN DON Hours])</f>
        <v>2086.0273333333344</v>
      </c>
      <c r="H8" s="24">
        <f>Table30[[#This Row],[State Total]]/G3</f>
        <v>1.9112665326002799E-2</v>
      </c>
      <c r="I8" s="22">
        <f>Table30[[#This Row],[State Total]]/C7</f>
        <v>7.3029518335910357E-2</v>
      </c>
      <c r="J8" s="20"/>
      <c r="K8" s="20"/>
      <c r="L8" s="20"/>
      <c r="M8" s="20"/>
      <c r="N8" s="20"/>
      <c r="O8" s="20"/>
    </row>
    <row r="9" spans="2:15" ht="15" customHeight="1" x14ac:dyDescent="0.2">
      <c r="F9" s="12" t="s">
        <v>1201</v>
      </c>
      <c r="G9" s="21">
        <f>SUM(Table3[Total LPN Hours (w/ Admin)])</f>
        <v>28391.381222222248</v>
      </c>
      <c r="H9" s="24">
        <f>Table30[[#This Row],[State Total]]/G3</f>
        <v>0.26012840712695706</v>
      </c>
      <c r="I9" s="22">
        <f>Table30[[#This Row],[State Total]]/C7</f>
        <v>0.99395097198315696</v>
      </c>
      <c r="J9" s="20"/>
      <c r="K9" s="20"/>
      <c r="L9" s="20"/>
      <c r="M9" s="20"/>
      <c r="N9" s="20"/>
      <c r="O9" s="20"/>
    </row>
    <row r="10" spans="2:15" ht="15" customHeight="1" x14ac:dyDescent="0.2">
      <c r="F10" s="27" t="s">
        <v>1205</v>
      </c>
      <c r="G10" s="21">
        <f>SUM(Table3[LPN Hours (excl. Admin)])</f>
        <v>26652.131666666672</v>
      </c>
      <c r="H10" s="24">
        <f>Table30[[#This Row],[State Total]]/G3</f>
        <v>0.24419300007712957</v>
      </c>
      <c r="I10" s="22">
        <f>Table30[[#This Row],[State Total]]/C7</f>
        <v>0.93306176153105524</v>
      </c>
      <c r="J10" s="20"/>
      <c r="K10" s="20"/>
      <c r="L10" s="20"/>
      <c r="M10" s="20"/>
      <c r="N10" s="20"/>
      <c r="O10" s="20"/>
    </row>
    <row r="11" spans="2:15" ht="15" customHeight="1" x14ac:dyDescent="0.2">
      <c r="F11" s="27" t="s">
        <v>1202</v>
      </c>
      <c r="G11" s="21">
        <f>SUM(Table3[LPN Admin Hours])</f>
        <v>1739.2495555555549</v>
      </c>
      <c r="H11" s="24">
        <f>Table30[[#This Row],[State Total]]/G3</f>
        <v>1.5935407049827287E-2</v>
      </c>
      <c r="I11" s="22">
        <f>Table30[[#This Row],[State Total]]/C7</f>
        <v>6.0889210452100946E-2</v>
      </c>
      <c r="J11" s="20"/>
      <c r="K11" s="20"/>
      <c r="L11" s="20"/>
      <c r="M11" s="20"/>
      <c r="N11" s="20"/>
      <c r="O11" s="20"/>
    </row>
    <row r="12" spans="2:15" ht="15" customHeight="1" x14ac:dyDescent="0.2">
      <c r="F12" s="12" t="s">
        <v>1206</v>
      </c>
      <c r="G12" s="21">
        <f>SUM(Table3[Total CNA, NA TR, Med Aide/Tech Hours])</f>
        <v>63704.324555555584</v>
      </c>
      <c r="H12" s="24">
        <f>Table30[[#This Row],[State Total]]/G3</f>
        <v>0.5836737686000576</v>
      </c>
      <c r="I12" s="22">
        <f>Table30[[#This Row],[State Total]]/C7</f>
        <v>2.2302182065719474</v>
      </c>
      <c r="J12" s="20"/>
      <c r="K12" s="20"/>
      <c r="L12" s="20"/>
      <c r="M12" s="20"/>
      <c r="N12" s="20"/>
      <c r="O12" s="20"/>
    </row>
    <row r="13" spans="2:15" ht="15" customHeight="1" x14ac:dyDescent="0.2">
      <c r="F13" s="27" t="s">
        <v>1120</v>
      </c>
      <c r="G13" s="21">
        <f>SUM(Table3[CNA Hours])</f>
        <v>58789.439222222238</v>
      </c>
      <c r="H13" s="24">
        <f>Table30[[#This Row],[State Total]]/G3</f>
        <v>0.53864245142092193</v>
      </c>
      <c r="I13" s="22">
        <f>Table30[[#This Row],[State Total]]/C7</f>
        <v>2.0581534867890023</v>
      </c>
      <c r="J13" s="20"/>
      <c r="K13" s="20"/>
      <c r="L13" s="20"/>
      <c r="M13" s="20"/>
      <c r="N13" s="20"/>
      <c r="O13" s="20"/>
    </row>
    <row r="14" spans="2:15" ht="15" customHeight="1" x14ac:dyDescent="0.2">
      <c r="F14" s="27" t="s">
        <v>1187</v>
      </c>
      <c r="G14" s="21">
        <f>SUM(Table3[NA TR Hours])</f>
        <v>1832.8127777777775</v>
      </c>
      <c r="H14" s="24">
        <f>Table30[[#This Row],[State Total]]/G3</f>
        <v>1.6792654950936174E-2</v>
      </c>
      <c r="I14" s="22">
        <f>Table30[[#This Row],[State Total]]/C7</f>
        <v>6.4164755764312256E-2</v>
      </c>
    </row>
    <row r="15" spans="2:15" ht="15" customHeight="1" x14ac:dyDescent="0.2">
      <c r="F15" s="29" t="s">
        <v>1179</v>
      </c>
      <c r="G15" s="23">
        <f>SUM(Table3[Med Aide/Tech Hours])</f>
        <v>3082.0725555555541</v>
      </c>
      <c r="H15" s="24">
        <f>Table30[[#This Row],[State Total]]/G3</f>
        <v>2.8238662228199363E-2</v>
      </c>
      <c r="I15" s="22">
        <f>Table30[[#This Row],[State Total]]/C7</f>
        <v>0.10789996401863237</v>
      </c>
    </row>
    <row r="16" spans="2:15" ht="15" customHeight="1" x14ac:dyDescent="0.2"/>
    <row r="17" spans="6:7" ht="15" customHeight="1" x14ac:dyDescent="0.2"/>
    <row r="18" spans="6:7" ht="15" customHeight="1" x14ac:dyDescent="0.2">
      <c r="F18" s="2" t="s">
        <v>1215</v>
      </c>
      <c r="G18" s="2" t="s">
        <v>1220</v>
      </c>
    </row>
    <row r="19" spans="6:7" ht="15" customHeight="1" x14ac:dyDescent="0.2">
      <c r="F19" s="2" t="s">
        <v>1207</v>
      </c>
      <c r="G19" s="12">
        <f>SUM(Table3[RN Hours Contract])</f>
        <v>456.43500000000017</v>
      </c>
    </row>
    <row r="20" spans="6:7" ht="15" customHeight="1" x14ac:dyDescent="0.2">
      <c r="F20" s="2" t="s">
        <v>1208</v>
      </c>
      <c r="G20" s="12">
        <f>SUM(Table3[RN Admin Hours Contract])</f>
        <v>73.799000000000007</v>
      </c>
    </row>
    <row r="21" spans="6:7" ht="15" customHeight="1" x14ac:dyDescent="0.2">
      <c r="F21" s="2" t="s">
        <v>1209</v>
      </c>
      <c r="G21" s="12">
        <f>SUM(Table3[RN DON Hours Contract])</f>
        <v>63.34</v>
      </c>
    </row>
    <row r="22" spans="6:7" ht="15" customHeight="1" x14ac:dyDescent="0.2">
      <c r="F22" s="2" t="s">
        <v>1210</v>
      </c>
      <c r="G22" s="12">
        <f>SUM(Table3[LPN Hours Contract])</f>
        <v>2893.124888888889</v>
      </c>
    </row>
    <row r="23" spans="6:7" ht="15" customHeight="1" x14ac:dyDescent="0.2">
      <c r="F23" s="2" t="s">
        <v>1211</v>
      </c>
      <c r="G23" s="12">
        <f>SUM(Table3[LPN Admin Hours Contract])</f>
        <v>45.599111111111114</v>
      </c>
    </row>
    <row r="24" spans="6:7" ht="15" customHeight="1" x14ac:dyDescent="0.2">
      <c r="F24" s="2" t="s">
        <v>1212</v>
      </c>
      <c r="G24" s="12">
        <f>SUM(Table3[CNA Hours Contract])</f>
        <v>4914.6809999999987</v>
      </c>
    </row>
    <row r="25" spans="6:7" ht="15" customHeight="1" x14ac:dyDescent="0.2">
      <c r="F25" s="2" t="s">
        <v>1213</v>
      </c>
      <c r="G25" s="12">
        <f>SUM(Table3[NA TR Hours Contract])</f>
        <v>16.180888888888891</v>
      </c>
    </row>
    <row r="26" spans="6:7" ht="15" customHeight="1" x14ac:dyDescent="0.2">
      <c r="F26" s="2" t="s">
        <v>1214</v>
      </c>
      <c r="G26" s="12">
        <f>SUM(Table3[Med Aide Hours Contract])</f>
        <v>59.57311111111111</v>
      </c>
    </row>
    <row r="27" spans="6:7" ht="15" customHeight="1" x14ac:dyDescent="0.2">
      <c r="F27" s="2" t="s">
        <v>1203</v>
      </c>
      <c r="G27" s="12">
        <f>SUM(G19:G26)</f>
        <v>8522.7329999999984</v>
      </c>
    </row>
    <row r="28" spans="6:7" ht="15" customHeight="1" x14ac:dyDescent="0.2">
      <c r="F28" s="2" t="s">
        <v>1218</v>
      </c>
      <c r="G28" s="12">
        <f>G3-G27</f>
        <v>100620.98388888898</v>
      </c>
    </row>
    <row r="29" spans="6:7" ht="15" customHeight="1" x14ac:dyDescent="0.2">
      <c r="F29" s="2" t="s">
        <v>1219</v>
      </c>
      <c r="G29" s="26">
        <f>G27/G3</f>
        <v>7.8087252687906478E-2</v>
      </c>
    </row>
    <row r="30" spans="6:7" ht="15" customHeight="1" x14ac:dyDescent="0.2"/>
    <row r="31" spans="6:7" ht="15" customHeight="1" x14ac:dyDescent="0.2">
      <c r="G31" s="12"/>
    </row>
    <row r="32" spans="6:7" ht="15" customHeight="1" x14ac:dyDescent="0.2"/>
    <row r="33" spans="6:7" ht="15" customHeight="1" x14ac:dyDescent="0.2">
      <c r="F33" s="2" t="s">
        <v>1204</v>
      </c>
      <c r="G33" s="25" t="s">
        <v>1121</v>
      </c>
    </row>
    <row r="34" spans="6:7" ht="15" customHeight="1" x14ac:dyDescent="0.2">
      <c r="F34" s="28" t="s">
        <v>1183</v>
      </c>
      <c r="G34" s="22">
        <f>I3</f>
        <v>3.8210012622652698</v>
      </c>
    </row>
    <row r="35" spans="6:7" ht="15" customHeight="1" x14ac:dyDescent="0.2">
      <c r="F35" s="12" t="s">
        <v>1216</v>
      </c>
      <c r="G35" s="22">
        <f>I5</f>
        <v>0.59683208371016461</v>
      </c>
    </row>
    <row r="36" spans="6:7" ht="15" customHeight="1" x14ac:dyDescent="0.2">
      <c r="F36" s="12" t="s">
        <v>1122</v>
      </c>
      <c r="G36" s="22">
        <f>I9</f>
        <v>0.99395097198315696</v>
      </c>
    </row>
    <row r="37" spans="6:7" ht="15" customHeight="1" x14ac:dyDescent="0.2">
      <c r="F37" s="12" t="s">
        <v>1221</v>
      </c>
      <c r="G37" s="22">
        <f>I12</f>
        <v>2.2302182065719474</v>
      </c>
    </row>
    <row r="38" spans="6:7" ht="15" customHeight="1" x14ac:dyDescent="0.2"/>
    <row r="39" spans="6:7" ht="15" customHeight="1" x14ac:dyDescent="0.2"/>
    <row r="40" spans="6:7" ht="15" customHeight="1" x14ac:dyDescent="0.2"/>
    <row r="41" spans="6:7" ht="15" customHeight="1" x14ac:dyDescent="0.2"/>
    <row r="42" spans="6:7" ht="15" customHeight="1" x14ac:dyDescent="0.2"/>
    <row r="43" spans="6:7" ht="15" customHeight="1" x14ac:dyDescent="0.2"/>
    <row r="44" spans="6:7" ht="15" customHeight="1" x14ac:dyDescent="0.2"/>
    <row r="45" spans="6:7" ht="15" customHeight="1" x14ac:dyDescent="0.2"/>
    <row r="46" spans="6:7" ht="15" customHeight="1" x14ac:dyDescent="0.2"/>
    <row r="47" spans="6:7" ht="15" customHeight="1" x14ac:dyDescent="0.2"/>
    <row r="48" spans="6: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sheetData>
  <pageMargins left="0.7" right="0.7" top="0.75" bottom="0.75" header="0.3" footer="0.3"/>
  <pageSetup orientation="portrait" horizontalDpi="300" verticalDpi="300" r:id="rId1"/>
  <ignoredErrors>
    <ignoredError sqref="C3 C5:C7 H6:H8 H9:H15 I3:I15 H3:H4" calculatedColumn="1"/>
  </ignoredError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797E-2EFF-4EDA-98DE-5650C91D4B69}">
  <dimension ref="B32:C36"/>
  <sheetViews>
    <sheetView zoomScaleNormal="100" workbookViewId="0">
      <selection activeCell="H32" sqref="H32"/>
    </sheetView>
  </sheetViews>
  <sheetFormatPr baseColWidth="10" defaultColWidth="8.83203125" defaultRowHeight="15" x14ac:dyDescent="0.2"/>
  <sheetData>
    <row r="32" spans="2:3" ht="16" x14ac:dyDescent="0.2">
      <c r="B32" s="2"/>
      <c r="C32" s="25"/>
    </row>
    <row r="33" spans="2:3" ht="16" x14ac:dyDescent="0.2">
      <c r="B33" s="28"/>
      <c r="C33" s="22"/>
    </row>
    <row r="34" spans="2:3" ht="16" x14ac:dyDescent="0.2">
      <c r="B34" s="12"/>
      <c r="C34" s="22"/>
    </row>
    <row r="35" spans="2:3" ht="16" x14ac:dyDescent="0.2">
      <c r="B35" s="12"/>
      <c r="C35" s="22"/>
    </row>
    <row r="36" spans="2:3" ht="16" x14ac:dyDescent="0.2">
      <c r="B36" s="12"/>
      <c r="C36" s="22"/>
    </row>
  </sheetData>
  <pageMargins left="0.7" right="0.7" top="0.75" bottom="0.75" header="0.3" footer="0.3"/>
  <drawing r:id="rId1"/>
  <extLst>
    <ext xmlns:x15="http://schemas.microsoft.com/office/spreadsheetml/2010/11/main" uri="{F7C9EE02-42E1-4005-9D12-6889AFFD525C}">
      <x15:webExtensions xmlns:xm="http://schemas.microsoft.com/office/excel/2006/main">
        <x15:webExtension appRef="{A6DDE8EF-38AE-4F9B-B97D-BA0FCED26231}">
          <xm:f>'Summary Data'!$F$33:$G$37</xm:f>
        </x15:webExtension>
      </x15:webExtens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F26D-65BD-474B-B8DA-34E9FCDA659E}">
  <dimension ref="B2:D28"/>
  <sheetViews>
    <sheetView zoomScale="70" zoomScaleNormal="70" workbookViewId="0"/>
  </sheetViews>
  <sheetFormatPr baseColWidth="10" defaultColWidth="8.83203125" defaultRowHeight="16" x14ac:dyDescent="0.2"/>
  <cols>
    <col min="1" max="1" width="100.1640625" style="2" customWidth="1"/>
    <col min="2" max="2" width="4.1640625" style="2" customWidth="1"/>
    <col min="3" max="3" width="21.6640625" style="2" customWidth="1"/>
    <col min="4" max="4" width="66.83203125" style="2" customWidth="1"/>
    <col min="5" max="16384" width="8.83203125" style="2"/>
  </cols>
  <sheetData>
    <row r="2" spans="2:4" ht="24" x14ac:dyDescent="0.3">
      <c r="C2" s="30" t="s">
        <v>1223</v>
      </c>
      <c r="D2" s="31"/>
    </row>
    <row r="3" spans="2:4" x14ac:dyDescent="0.2">
      <c r="C3" s="32" t="s">
        <v>1120</v>
      </c>
      <c r="D3" s="33" t="s">
        <v>1224</v>
      </c>
    </row>
    <row r="4" spans="2:4" x14ac:dyDescent="0.2">
      <c r="C4" s="34" t="s">
        <v>1121</v>
      </c>
      <c r="D4" s="35" t="s">
        <v>1225</v>
      </c>
    </row>
    <row r="5" spans="2:4" x14ac:dyDescent="0.2">
      <c r="C5" s="34" t="s">
        <v>1122</v>
      </c>
      <c r="D5" s="35" t="s">
        <v>1226</v>
      </c>
    </row>
    <row r="6" spans="2:4" ht="15.75" customHeight="1" x14ac:dyDescent="0.2">
      <c r="C6" s="34" t="s">
        <v>1179</v>
      </c>
      <c r="D6" s="35" t="s">
        <v>1227</v>
      </c>
    </row>
    <row r="7" spans="2:4" ht="15.5" customHeight="1" x14ac:dyDescent="0.2">
      <c r="C7" s="34" t="s">
        <v>1187</v>
      </c>
      <c r="D7" s="35" t="s">
        <v>1228</v>
      </c>
    </row>
    <row r="8" spans="2:4" x14ac:dyDescent="0.2">
      <c r="C8" s="34" t="s">
        <v>1229</v>
      </c>
      <c r="D8" s="35" t="s">
        <v>1230</v>
      </c>
    </row>
    <row r="9" spans="2:4" x14ac:dyDescent="0.2">
      <c r="C9" s="36" t="s">
        <v>1231</v>
      </c>
      <c r="D9" s="34" t="s">
        <v>1232</v>
      </c>
    </row>
    <row r="10" spans="2:4" x14ac:dyDescent="0.2">
      <c r="B10" s="37"/>
      <c r="C10" s="34" t="s">
        <v>1233</v>
      </c>
      <c r="D10" s="35" t="s">
        <v>1234</v>
      </c>
    </row>
    <row r="11" spans="2:4" x14ac:dyDescent="0.2">
      <c r="C11" s="34" t="s">
        <v>1235</v>
      </c>
      <c r="D11" s="35" t="s">
        <v>1236</v>
      </c>
    </row>
    <row r="12" spans="2:4" x14ac:dyDescent="0.2">
      <c r="C12" s="34" t="s">
        <v>1237</v>
      </c>
      <c r="D12" s="35" t="s">
        <v>1238</v>
      </c>
    </row>
    <row r="13" spans="2:4" x14ac:dyDescent="0.2">
      <c r="C13" s="34" t="s">
        <v>1233</v>
      </c>
      <c r="D13" s="35" t="s">
        <v>1234</v>
      </c>
    </row>
    <row r="14" spans="2:4" x14ac:dyDescent="0.2">
      <c r="C14" s="34" t="s">
        <v>1235</v>
      </c>
      <c r="D14" s="35" t="s">
        <v>1239</v>
      </c>
    </row>
    <row r="15" spans="2:4" x14ac:dyDescent="0.2">
      <c r="C15" s="38" t="s">
        <v>1237</v>
      </c>
      <c r="D15" s="39" t="s">
        <v>1238</v>
      </c>
    </row>
    <row r="17" spans="3:4" ht="24" x14ac:dyDescent="0.3">
      <c r="C17" s="30" t="s">
        <v>1240</v>
      </c>
      <c r="D17" s="31"/>
    </row>
    <row r="18" spans="3:4" x14ac:dyDescent="0.2">
      <c r="C18" s="34" t="s">
        <v>1121</v>
      </c>
      <c r="D18" s="35" t="s">
        <v>1241</v>
      </c>
    </row>
    <row r="19" spans="3:4" x14ac:dyDescent="0.2">
      <c r="C19" s="34" t="s">
        <v>1183</v>
      </c>
      <c r="D19" s="35" t="s">
        <v>1242</v>
      </c>
    </row>
    <row r="20" spans="3:4" x14ac:dyDescent="0.2">
      <c r="C20" s="36" t="s">
        <v>1243</v>
      </c>
      <c r="D20" s="34" t="s">
        <v>1244</v>
      </c>
    </row>
    <row r="21" spans="3:4" x14ac:dyDescent="0.2">
      <c r="C21" s="34" t="s">
        <v>1245</v>
      </c>
      <c r="D21" s="35" t="s">
        <v>1246</v>
      </c>
    </row>
    <row r="22" spans="3:4" x14ac:dyDescent="0.2">
      <c r="C22" s="34" t="s">
        <v>1247</v>
      </c>
      <c r="D22" s="35" t="s">
        <v>1248</v>
      </c>
    </row>
    <row r="23" spans="3:4" x14ac:dyDescent="0.2">
      <c r="C23" s="34" t="s">
        <v>1249</v>
      </c>
      <c r="D23" s="35" t="s">
        <v>1250</v>
      </c>
    </row>
    <row r="24" spans="3:4" x14ac:dyDescent="0.2">
      <c r="C24" s="34" t="s">
        <v>1251</v>
      </c>
      <c r="D24" s="35" t="s">
        <v>1252</v>
      </c>
    </row>
    <row r="25" spans="3:4" x14ac:dyDescent="0.2">
      <c r="C25" s="34" t="s">
        <v>1182</v>
      </c>
      <c r="D25" s="35" t="s">
        <v>1253</v>
      </c>
    </row>
    <row r="26" spans="3:4" x14ac:dyDescent="0.2">
      <c r="C26" s="34" t="s">
        <v>1247</v>
      </c>
      <c r="D26" s="35" t="s">
        <v>1248</v>
      </c>
    </row>
    <row r="27" spans="3:4" x14ac:dyDescent="0.2">
      <c r="C27" s="34" t="s">
        <v>1249</v>
      </c>
      <c r="D27" s="35" t="s">
        <v>1250</v>
      </c>
    </row>
    <row r="28" spans="3:4" x14ac:dyDescent="0.2">
      <c r="C28" s="38" t="s">
        <v>1251</v>
      </c>
      <c r="D28" s="39" t="s">
        <v>1252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s q m i d = " 2 2 7 a d c 4 6 - e 6 7 d - 4 4 3 9 - 9 9 f 0 - 5 f b e 7 0 9 a f 9 5 c "   x m l n s = " h t t p : / / s c h e m a s . m i c r o s o f t . c o m / D a t a M a s h u p " > A A A A A B Q D A A B Q S w M E F A A C A A g A K 2 c E U 3 4 p H o q k A A A A 9 Q A A A B I A H A B D b 2 5 m a W c v U G F j a 2 F n Z S 5 4 b W w g o h g A K K A U A A A A A A A A A A A A A A A A A A A A A A A A A A A A h Y 9 N D o I w F I S v Q r q n R f y J k k d Z u J X E h G j c N q V C I z w M L Z a 7 u f B I X k G M o u 5 c z n z f Y u Z + v U H S 1 5 V 3 U a 3 R D c Z k Q g P i K Z R N r r G I S W e P / p I k H L Z C n k S h v E F G E / U m j 0 l p 7 T l i z D l H 3 Z Q 2 b c H C I J i w Q 7 r J Z K l q Q T 6 y / i / 7 G o 0 V K B X h s H + N 4 S F d z e l i N k w C N n a Q a v z y c G B P + l P C u q t s 1 y q u 0 N 9 l w M Y I 7 H 2 B P w B Q S w M E F A A C A A g A K 2 c E 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n B F M o i k e 4 D g A A A B E A A A A T A B w A R m 9 y b X V s Y X M v U 2 V j d G l v b j E u b S C i G A A o o B Q A A A A A A A A A A A A A A A A A A A A A A A A A A A A r T k 0 u y c z P U w i G 0 I b W A F B L A Q I t A B Q A A g A I A C t n B F N + K R 6 K p A A A A P U A A A A S A A A A A A A A A A A A A A A A A A A A A A B D b 2 5 m a W c v U G F j a 2 F n Z S 5 4 b W x Q S w E C L Q A U A A I A C A A r Z w R T D 8 r p q 6 Q A A A D p A A A A E w A A A A A A A A A A A A A A A A D w A A A A W 0 N v b n R l b n R f V H l w Z X N d L n h t b F B L A Q I t A B Q A A g A I A C t n B F M 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S x s T x B x u / E K f + l d D n j e J h w A A A A A C A A A A A A A Q Z g A A A A E A A C A A A A A W / E 8 x A j / 2 V 0 7 m G m 7 R m 1 U 7 b 4 L 8 l D w N Z a U + H N K 2 R H W G l A A A A A A O g A A A A A I A A C A A A A A q s E + D 1 w 5 w V a 8 h C 5 G 3 E h G 0 A F R O c m 8 k F H p p x 3 i 8 1 A A A a V A A A A C c D 5 b w 4 h W x p g o g D n v 1 X F o 5 i U I r O r x 7 7 Z c w N v z / p 7 2 9 M m L A / j U s f y F V N 7 p I q 6 r U e V L v 2 u H k Y R N 1 z C O 5 2 p B a f V b 2 K m B q A i a n E V o B g n Q l v 9 9 C w E A A A A B P k 1 N 6 a 8 4 9 y r C 0 s U 3 S I D Y 3 A P o a W f x / 0 K m d c S M z n u g d v L O y l b z V G v j x g 1 6 C F d V w 2 R x u 0 I 3 B m T a 5 S o K o 4 M h S P N g y < / 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129DBE2DD9EFD4B81439A397942DC8A" ma:contentTypeVersion="14" ma:contentTypeDescription="Create a new document." ma:contentTypeScope="" ma:versionID="78b777ca918e757a8f13711daac4caa0">
  <xsd:schema xmlns:xsd="http://www.w3.org/2001/XMLSchema" xmlns:xs="http://www.w3.org/2001/XMLSchema" xmlns:p="http://schemas.microsoft.com/office/2006/metadata/properties" xmlns:ns1="http://schemas.microsoft.com/sharepoint/v3" xmlns:ns2="821b467c-dfb8-4b22-84bd-4d3765027b35" xmlns:ns3="1e6f2d80-2360-440b-a86f-4e374efa82c3" targetNamespace="http://schemas.microsoft.com/office/2006/metadata/properties" ma:root="true" ma:fieldsID="1702847fecbbaaede85b5eb2d7016cd6" ns1:_="" ns2:_="" ns3:_="">
    <xsd:import namespace="http://schemas.microsoft.com/sharepoint/v3"/>
    <xsd:import namespace="821b467c-dfb8-4b22-84bd-4d3765027b35"/>
    <xsd:import namespace="1e6f2d80-2360-440b-a86f-4e374efa82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PublishingStartDate" minOccurs="0"/>
                <xsd:element ref="ns1:PublishingExpirationDate"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1b467c-dfb8-4b22-84bd-4d3765027b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6f2d80-2360-440b-a86f-4e374efa82c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A78C87-9C50-4B89-8943-4875E653C8AA}">
  <ds:schemaRefs>
    <ds:schemaRef ds:uri="http://schemas.microsoft.com/office/infopath/2007/PartnerControls"/>
    <ds:schemaRef ds:uri="http://schemas.openxmlformats.org/package/2006/metadata/core-properties"/>
    <ds:schemaRef ds:uri="1e6f2d80-2360-440b-a86f-4e374efa82c3"/>
    <ds:schemaRef ds:uri="http://schemas.microsoft.com/office/2006/documentManagement/types"/>
    <ds:schemaRef ds:uri="821b467c-dfb8-4b22-84bd-4d3765027b35"/>
    <ds:schemaRef ds:uri="http://www.w3.org/XML/1998/namespace"/>
    <ds:schemaRef ds:uri="http://purl.org/dc/elements/1.1/"/>
    <ds:schemaRef ds:uri="http://purl.org/dc/dcmitype/"/>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7D8F2965-B12E-452A-8843-79FC2160E3CC}">
  <ds:schemaRefs>
    <ds:schemaRef ds:uri="http://schemas.microsoft.com/sharepoint/v3/contenttype/forms"/>
  </ds:schemaRefs>
</ds:datastoreItem>
</file>

<file path=customXml/itemProps3.xml><?xml version="1.0" encoding="utf-8"?>
<ds:datastoreItem xmlns:ds="http://schemas.openxmlformats.org/officeDocument/2006/customXml" ds:itemID="{EF90438F-65AC-4696-B849-6BA41A9EDB64}">
  <ds:schemaRefs>
    <ds:schemaRef ds:uri="http://schemas.microsoft.com/DataMashup"/>
  </ds:schemaRefs>
</ds:datastoreItem>
</file>

<file path=customXml/itemProps4.xml><?xml version="1.0" encoding="utf-8"?>
<ds:datastoreItem xmlns:ds="http://schemas.openxmlformats.org/officeDocument/2006/customXml" ds:itemID="{99D8DEA6-8399-4782-AA8A-978F71E97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1b467c-dfb8-4b22-84bd-4d3765027b35"/>
    <ds:schemaRef ds:uri="1e6f2d80-2360-440b-a86f-4e374efa8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Nurse</vt:lpstr>
      <vt:lpstr>Contract</vt:lpstr>
      <vt:lpstr>Non-Nurse</vt:lpstr>
      <vt:lpstr>Summary Data</vt:lpstr>
      <vt:lpstr>Charts</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Hayley Cronquist</cp:lastModifiedBy>
  <dcterms:created xsi:type="dcterms:W3CDTF">2021-07-15T14:38:51Z</dcterms:created>
  <dcterms:modified xsi:type="dcterms:W3CDTF">2021-08-13T18:17:05Z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0x0101009129DBE2DD9EFD4B81439A397942DC8A</vt:lpwstr>
  </property>
</Properties>
</file>