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5E74C505-ED20-304F-8B17-BE8D3ED67FFF}"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3"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G29" i="10"/>
  <c r="H4" i="10"/>
  <c r="G2" i="6" l="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K2" i="6" l="1"/>
  <c r="L2" i="6"/>
  <c r="H2" i="6" s="1"/>
  <c r="P2" i="6"/>
  <c r="S2" i="6"/>
  <c r="W2" i="6"/>
  <c r="K3" i="6"/>
  <c r="L3" i="6"/>
  <c r="H3" i="6" s="1"/>
  <c r="P3" i="6"/>
  <c r="S3" i="6"/>
  <c r="W3" i="6"/>
  <c r="K4" i="6"/>
  <c r="L4" i="6"/>
  <c r="H4" i="6" s="1"/>
  <c r="P4" i="6"/>
  <c r="S4" i="6"/>
  <c r="W4" i="6"/>
  <c r="K5" i="6"/>
  <c r="L5" i="6"/>
  <c r="H5" i="6" s="1"/>
  <c r="P5" i="6"/>
  <c r="S5" i="6"/>
  <c r="W5" i="6"/>
  <c r="K6" i="6"/>
  <c r="L6" i="6"/>
  <c r="H6" i="6" s="1"/>
  <c r="P6" i="6"/>
  <c r="S6" i="6"/>
  <c r="W6" i="6"/>
  <c r="H7" i="6"/>
  <c r="K7" i="6"/>
  <c r="L7" i="6"/>
  <c r="P7" i="6"/>
  <c r="S7" i="6"/>
  <c r="W7" i="6"/>
  <c r="K8" i="6"/>
  <c r="L8" i="6"/>
  <c r="H8" i="6" s="1"/>
  <c r="P8" i="6"/>
  <c r="S8" i="6"/>
  <c r="W8" i="6"/>
  <c r="K9" i="6"/>
  <c r="L9" i="6"/>
  <c r="H9" i="6" s="1"/>
  <c r="P9" i="6"/>
  <c r="S9" i="6"/>
  <c r="W9" i="6"/>
  <c r="K10" i="6"/>
  <c r="L10" i="6"/>
  <c r="H10" i="6" s="1"/>
  <c r="P10" i="6"/>
  <c r="S10" i="6"/>
  <c r="W10" i="6"/>
  <c r="K11" i="6"/>
  <c r="L11" i="6"/>
  <c r="H11" i="6" s="1"/>
  <c r="P11" i="6"/>
  <c r="S11" i="6"/>
  <c r="W11" i="6"/>
  <c r="K12" i="6"/>
  <c r="L12" i="6"/>
  <c r="H12" i="6" s="1"/>
  <c r="P12" i="6"/>
  <c r="S12" i="6"/>
  <c r="W12" i="6"/>
  <c r="K13" i="6"/>
  <c r="L13" i="6"/>
  <c r="H13" i="6" s="1"/>
  <c r="P13" i="6"/>
  <c r="S13" i="6"/>
  <c r="W13" i="6"/>
  <c r="K14" i="6"/>
  <c r="L14" i="6"/>
  <c r="H14" i="6" s="1"/>
  <c r="P14" i="6"/>
  <c r="S14" i="6"/>
  <c r="W14" i="6"/>
  <c r="K15" i="6"/>
  <c r="L15" i="6"/>
  <c r="H15" i="6" s="1"/>
  <c r="P15" i="6"/>
  <c r="S15" i="6"/>
  <c r="W15" i="6"/>
  <c r="K16" i="6"/>
  <c r="L16" i="6"/>
  <c r="H16" i="6" s="1"/>
  <c r="P16" i="6"/>
  <c r="S16" i="6"/>
  <c r="W16" i="6"/>
  <c r="K17" i="6"/>
  <c r="L17" i="6"/>
  <c r="H17" i="6" s="1"/>
  <c r="P17" i="6"/>
  <c r="S17" i="6"/>
  <c r="W17" i="6"/>
  <c r="K18" i="6"/>
  <c r="L18" i="6"/>
  <c r="H18" i="6" s="1"/>
  <c r="P18" i="6"/>
  <c r="S18" i="6"/>
  <c r="W18" i="6"/>
  <c r="K19" i="6"/>
  <c r="L19" i="6"/>
  <c r="H19" i="6" s="1"/>
  <c r="P19" i="6"/>
  <c r="S19" i="6"/>
  <c r="W19" i="6"/>
  <c r="K20" i="6"/>
  <c r="L20" i="6"/>
  <c r="H20" i="6" s="1"/>
  <c r="P20" i="6"/>
  <c r="S20" i="6"/>
  <c r="W20" i="6"/>
  <c r="K21" i="6"/>
  <c r="L21" i="6"/>
  <c r="H21" i="6" s="1"/>
  <c r="P21" i="6"/>
  <c r="S21" i="6"/>
  <c r="W21" i="6"/>
  <c r="K22" i="6"/>
  <c r="L22" i="6"/>
  <c r="H22" i="6" s="1"/>
  <c r="P22" i="6"/>
  <c r="S22" i="6"/>
  <c r="W22" i="6"/>
  <c r="K23" i="6"/>
  <c r="L23" i="6"/>
  <c r="H23" i="6" s="1"/>
  <c r="P23" i="6"/>
  <c r="S23" i="6"/>
  <c r="W23" i="6"/>
  <c r="K24" i="6"/>
  <c r="L24" i="6"/>
  <c r="H24" i="6" s="1"/>
  <c r="P24" i="6"/>
  <c r="S24" i="6"/>
  <c r="W24" i="6"/>
  <c r="K25" i="6"/>
  <c r="L25" i="6"/>
  <c r="H25" i="6" s="1"/>
  <c r="P25" i="6"/>
  <c r="S25" i="6"/>
  <c r="W25" i="6"/>
  <c r="K26" i="6"/>
  <c r="L26" i="6"/>
  <c r="H26" i="6" s="1"/>
  <c r="P26" i="6"/>
  <c r="S26" i="6"/>
  <c r="W26" i="6"/>
  <c r="K27" i="6"/>
  <c r="L27" i="6"/>
  <c r="H27" i="6" s="1"/>
  <c r="P27" i="6"/>
  <c r="S27" i="6"/>
  <c r="W27" i="6"/>
  <c r="K28" i="6"/>
  <c r="L28" i="6"/>
  <c r="H28" i="6" s="1"/>
  <c r="P28" i="6"/>
  <c r="S28" i="6"/>
  <c r="W28" i="6"/>
  <c r="K29" i="6"/>
  <c r="L29" i="6"/>
  <c r="H29" i="6" s="1"/>
  <c r="P29" i="6"/>
  <c r="S29" i="6"/>
  <c r="W29" i="6"/>
  <c r="K30" i="6"/>
  <c r="L30" i="6"/>
  <c r="H30" i="6" s="1"/>
  <c r="P30" i="6"/>
  <c r="S30" i="6"/>
  <c r="W30" i="6"/>
  <c r="K31" i="6"/>
  <c r="L31" i="6"/>
  <c r="H31" i="6" s="1"/>
  <c r="P31" i="6"/>
  <c r="S31" i="6"/>
  <c r="W31" i="6"/>
  <c r="K32" i="6"/>
  <c r="L32" i="6"/>
  <c r="H32" i="6" s="1"/>
  <c r="P32" i="6"/>
  <c r="S32" i="6"/>
  <c r="W32" i="6"/>
  <c r="K33" i="6"/>
  <c r="L33" i="6"/>
  <c r="H33" i="6" s="1"/>
  <c r="P33" i="6"/>
  <c r="S33" i="6"/>
  <c r="W33" i="6"/>
  <c r="K34" i="6"/>
  <c r="L34" i="6"/>
  <c r="H34" i="6" s="1"/>
  <c r="P34" i="6"/>
  <c r="S34" i="6"/>
  <c r="W34" i="6"/>
  <c r="K35" i="6"/>
  <c r="L35" i="6"/>
  <c r="H35" i="6" s="1"/>
  <c r="P35" i="6"/>
  <c r="S35" i="6"/>
  <c r="W35" i="6"/>
  <c r="K36" i="6"/>
  <c r="L36" i="6"/>
  <c r="H36" i="6" s="1"/>
  <c r="P36" i="6"/>
  <c r="S36" i="6"/>
  <c r="W36" i="6"/>
  <c r="K37" i="6"/>
  <c r="L37" i="6"/>
  <c r="H37" i="6" s="1"/>
  <c r="P37" i="6"/>
  <c r="S37" i="6"/>
  <c r="W37" i="6"/>
  <c r="K38" i="6"/>
  <c r="L38" i="6"/>
  <c r="H38" i="6" s="1"/>
  <c r="P38" i="6"/>
  <c r="S38" i="6"/>
  <c r="W38" i="6"/>
  <c r="K39" i="6"/>
  <c r="L39" i="6"/>
  <c r="H39" i="6" s="1"/>
  <c r="P39" i="6"/>
  <c r="S39" i="6"/>
  <c r="W39" i="6"/>
  <c r="K40" i="6"/>
  <c r="L40" i="6"/>
  <c r="H40" i="6" s="1"/>
  <c r="P40" i="6"/>
  <c r="S40" i="6"/>
  <c r="W40" i="6"/>
  <c r="K41" i="6"/>
  <c r="L41" i="6"/>
  <c r="H41" i="6" s="1"/>
  <c r="P41" i="6"/>
  <c r="S41" i="6"/>
  <c r="W41" i="6"/>
  <c r="K42" i="6"/>
  <c r="L42" i="6"/>
  <c r="H42" i="6" s="1"/>
  <c r="P42" i="6"/>
  <c r="S42" i="6"/>
  <c r="W42" i="6"/>
  <c r="K43" i="6"/>
  <c r="L43" i="6"/>
  <c r="H43" i="6" s="1"/>
  <c r="P43" i="6"/>
  <c r="S43" i="6"/>
  <c r="W43" i="6"/>
  <c r="K44" i="6"/>
  <c r="L44" i="6"/>
  <c r="H44" i="6" s="1"/>
  <c r="P44" i="6"/>
  <c r="S44" i="6"/>
  <c r="W44" i="6"/>
  <c r="K45" i="6"/>
  <c r="L45" i="6"/>
  <c r="H45" i="6" s="1"/>
  <c r="P45" i="6"/>
  <c r="S45" i="6"/>
  <c r="W45" i="6"/>
  <c r="K46" i="6"/>
  <c r="L46" i="6"/>
  <c r="H46" i="6" s="1"/>
  <c r="P46" i="6"/>
  <c r="S46" i="6"/>
  <c r="W46" i="6"/>
  <c r="K47" i="6"/>
  <c r="L47" i="6"/>
  <c r="H47" i="6" s="1"/>
  <c r="P47" i="6"/>
  <c r="S47" i="6"/>
  <c r="W47" i="6"/>
  <c r="K48" i="6"/>
  <c r="L48" i="6"/>
  <c r="H48" i="6" s="1"/>
  <c r="P48" i="6"/>
  <c r="S48" i="6"/>
  <c r="W48" i="6"/>
  <c r="K49" i="6"/>
  <c r="L49" i="6"/>
  <c r="H49" i="6" s="1"/>
  <c r="P49" i="6"/>
  <c r="S49" i="6"/>
  <c r="W49" i="6"/>
  <c r="K50" i="6"/>
  <c r="L50" i="6"/>
  <c r="H50" i="6" s="1"/>
  <c r="P50" i="6"/>
  <c r="S50" i="6"/>
  <c r="W50" i="6"/>
  <c r="K51" i="6"/>
  <c r="L51" i="6"/>
  <c r="H51" i="6" s="1"/>
  <c r="P51" i="6"/>
  <c r="S51" i="6"/>
  <c r="W51" i="6"/>
  <c r="K52" i="6"/>
  <c r="L52" i="6"/>
  <c r="H52" i="6" s="1"/>
  <c r="P52" i="6"/>
  <c r="S52" i="6"/>
  <c r="W52" i="6"/>
  <c r="K53" i="6"/>
  <c r="L53" i="6"/>
  <c r="H53" i="6" s="1"/>
  <c r="P53" i="6"/>
  <c r="S53" i="6"/>
  <c r="W53" i="6"/>
  <c r="K54" i="6"/>
  <c r="L54" i="6"/>
  <c r="H54" i="6" s="1"/>
  <c r="P54" i="6"/>
  <c r="S54" i="6"/>
  <c r="W54" i="6"/>
  <c r="K55" i="6"/>
  <c r="L55" i="6"/>
  <c r="H55" i="6" s="1"/>
  <c r="P55" i="6"/>
  <c r="S55" i="6"/>
  <c r="W55" i="6"/>
  <c r="K56" i="6"/>
  <c r="L56" i="6"/>
  <c r="H56" i="6" s="1"/>
  <c r="P56" i="6"/>
  <c r="S56" i="6"/>
  <c r="W56" i="6"/>
  <c r="K57" i="6"/>
  <c r="L57" i="6"/>
  <c r="H57" i="6" s="1"/>
  <c r="P57" i="6"/>
  <c r="S57" i="6"/>
  <c r="W57" i="6"/>
  <c r="K58" i="6"/>
  <c r="L58" i="6"/>
  <c r="H58" i="6" s="1"/>
  <c r="P58" i="6"/>
  <c r="S58" i="6"/>
  <c r="W58" i="6"/>
  <c r="K59" i="6"/>
  <c r="L59" i="6"/>
  <c r="H59" i="6" s="1"/>
  <c r="P59" i="6"/>
  <c r="S59" i="6"/>
  <c r="W59" i="6"/>
  <c r="K60" i="6"/>
  <c r="L60" i="6"/>
  <c r="H60" i="6" s="1"/>
  <c r="P60" i="6"/>
  <c r="S60" i="6"/>
  <c r="W60" i="6"/>
  <c r="K61" i="6"/>
  <c r="L61" i="6"/>
  <c r="H61" i="6" s="1"/>
  <c r="P61" i="6"/>
  <c r="S61" i="6"/>
  <c r="W61" i="6"/>
  <c r="K62" i="6"/>
  <c r="L62" i="6"/>
  <c r="H62" i="6" s="1"/>
  <c r="P62" i="6"/>
  <c r="S62" i="6"/>
  <c r="W62" i="6"/>
  <c r="K63" i="6"/>
  <c r="L63" i="6"/>
  <c r="H63" i="6" s="1"/>
  <c r="P63" i="6"/>
  <c r="S63" i="6"/>
  <c r="W63" i="6"/>
  <c r="K64" i="6"/>
  <c r="L64" i="6"/>
  <c r="H64" i="6" s="1"/>
  <c r="P64" i="6"/>
  <c r="S64" i="6"/>
  <c r="W64" i="6"/>
  <c r="K65" i="6"/>
  <c r="L65" i="6"/>
  <c r="H65" i="6" s="1"/>
  <c r="P65" i="6"/>
  <c r="S65" i="6"/>
  <c r="W65" i="6"/>
  <c r="K66" i="6"/>
  <c r="L66" i="6"/>
  <c r="H66" i="6" s="1"/>
  <c r="P66" i="6"/>
  <c r="S66" i="6"/>
  <c r="W66" i="6"/>
  <c r="K67" i="6"/>
  <c r="L67" i="6"/>
  <c r="H67" i="6" s="1"/>
  <c r="P67" i="6"/>
  <c r="S67" i="6"/>
  <c r="W67" i="6"/>
  <c r="K68" i="6"/>
  <c r="L68" i="6"/>
  <c r="H68" i="6" s="1"/>
  <c r="P68" i="6"/>
  <c r="S68" i="6"/>
  <c r="W68" i="6"/>
  <c r="K69" i="6"/>
  <c r="L69" i="6"/>
  <c r="H69" i="6" s="1"/>
  <c r="P69" i="6"/>
  <c r="S69" i="6"/>
  <c r="W69" i="6"/>
  <c r="K70" i="6"/>
  <c r="L70" i="6"/>
  <c r="H70" i="6" s="1"/>
  <c r="P70" i="6"/>
  <c r="S70" i="6"/>
  <c r="W70" i="6"/>
  <c r="K71" i="6"/>
  <c r="L71" i="6"/>
  <c r="H71" i="6" s="1"/>
  <c r="P71" i="6"/>
  <c r="S71" i="6"/>
  <c r="W71" i="6"/>
  <c r="K72" i="6"/>
  <c r="L72" i="6"/>
  <c r="H72" i="6" s="1"/>
  <c r="P72" i="6"/>
  <c r="S72" i="6"/>
  <c r="W72" i="6"/>
  <c r="K73" i="6"/>
  <c r="L73" i="6"/>
  <c r="H73" i="6" s="1"/>
  <c r="P73" i="6"/>
  <c r="S73" i="6"/>
  <c r="W73" i="6"/>
  <c r="K74" i="6"/>
  <c r="L74" i="6"/>
  <c r="H74" i="6" s="1"/>
  <c r="P74" i="6"/>
  <c r="S74" i="6"/>
  <c r="W74" i="6"/>
  <c r="K75" i="6"/>
  <c r="L75" i="6"/>
  <c r="H75" i="6" s="1"/>
  <c r="P75" i="6"/>
  <c r="S75" i="6"/>
  <c r="W75" i="6"/>
  <c r="K76" i="6"/>
  <c r="L76" i="6"/>
  <c r="H76" i="6" s="1"/>
  <c r="P76" i="6"/>
  <c r="S76" i="6"/>
  <c r="W76" i="6"/>
  <c r="K77" i="6"/>
  <c r="L77" i="6"/>
  <c r="H77" i="6" s="1"/>
  <c r="P77" i="6"/>
  <c r="S77" i="6"/>
  <c r="W77" i="6"/>
  <c r="K78" i="6"/>
  <c r="L78" i="6"/>
  <c r="H78" i="6" s="1"/>
  <c r="P78" i="6"/>
  <c r="S78" i="6"/>
  <c r="W78" i="6"/>
  <c r="K79" i="6"/>
  <c r="L79" i="6"/>
  <c r="H79" i="6" s="1"/>
  <c r="P79" i="6"/>
  <c r="S79" i="6"/>
  <c r="W79" i="6"/>
  <c r="K80" i="6"/>
  <c r="L80" i="6"/>
  <c r="H80" i="6" s="1"/>
  <c r="P80" i="6"/>
  <c r="S80" i="6"/>
  <c r="W80" i="6"/>
  <c r="K81" i="6"/>
  <c r="L81" i="6"/>
  <c r="H81" i="6" s="1"/>
  <c r="P81" i="6"/>
  <c r="S81" i="6"/>
  <c r="W81" i="6"/>
  <c r="K82" i="6"/>
  <c r="L82" i="6"/>
  <c r="H82" i="6" s="1"/>
  <c r="P82" i="6"/>
  <c r="S82" i="6"/>
  <c r="W82" i="6"/>
  <c r="K83" i="6"/>
  <c r="L83" i="6"/>
  <c r="H83" i="6" s="1"/>
  <c r="P83" i="6"/>
  <c r="S83" i="6"/>
  <c r="W83" i="6"/>
  <c r="K84" i="6"/>
  <c r="L84" i="6"/>
  <c r="H84" i="6" s="1"/>
  <c r="P84" i="6"/>
  <c r="S84" i="6"/>
  <c r="W84" i="6"/>
  <c r="K85" i="6"/>
  <c r="L85" i="6"/>
  <c r="H85" i="6" s="1"/>
  <c r="P85" i="6"/>
  <c r="S85" i="6"/>
  <c r="W85" i="6"/>
  <c r="K86" i="6"/>
  <c r="L86" i="6"/>
  <c r="H86" i="6" s="1"/>
  <c r="P86" i="6"/>
  <c r="J86" i="6" s="1"/>
  <c r="F86" i="6" s="1"/>
  <c r="S86" i="6"/>
  <c r="W86" i="6"/>
  <c r="K87" i="6"/>
  <c r="L87" i="6"/>
  <c r="H87" i="6" s="1"/>
  <c r="P87" i="6"/>
  <c r="S87" i="6"/>
  <c r="W87" i="6"/>
  <c r="K88" i="6"/>
  <c r="L88" i="6"/>
  <c r="H88" i="6" s="1"/>
  <c r="P88" i="6"/>
  <c r="S88" i="6"/>
  <c r="W88" i="6"/>
  <c r="K89" i="6"/>
  <c r="L89" i="6"/>
  <c r="H89" i="6" s="1"/>
  <c r="P89" i="6"/>
  <c r="S89" i="6"/>
  <c r="W89" i="6"/>
  <c r="K90" i="6"/>
  <c r="L90" i="6"/>
  <c r="H90" i="6" s="1"/>
  <c r="P90" i="6"/>
  <c r="S90" i="6"/>
  <c r="W90" i="6"/>
  <c r="K91" i="6"/>
  <c r="L91" i="6"/>
  <c r="H91" i="6" s="1"/>
  <c r="P91" i="6"/>
  <c r="S91" i="6"/>
  <c r="W91" i="6"/>
  <c r="K92" i="6"/>
  <c r="L92" i="6"/>
  <c r="H92" i="6" s="1"/>
  <c r="P92" i="6"/>
  <c r="S92" i="6"/>
  <c r="W92" i="6"/>
  <c r="K93" i="6"/>
  <c r="L93" i="6"/>
  <c r="H93" i="6" s="1"/>
  <c r="P93" i="6"/>
  <c r="S93" i="6"/>
  <c r="W93" i="6"/>
  <c r="K94" i="6"/>
  <c r="L94" i="6"/>
  <c r="H94" i="6" s="1"/>
  <c r="P94" i="6"/>
  <c r="S94" i="6"/>
  <c r="W94" i="6"/>
  <c r="K95" i="6"/>
  <c r="L95" i="6"/>
  <c r="H95" i="6" s="1"/>
  <c r="P95" i="6"/>
  <c r="S95" i="6"/>
  <c r="W95" i="6"/>
  <c r="K96" i="6"/>
  <c r="L96" i="6"/>
  <c r="H96" i="6" s="1"/>
  <c r="P96" i="6"/>
  <c r="S96" i="6"/>
  <c r="W96" i="6"/>
  <c r="K97" i="6"/>
  <c r="L97" i="6"/>
  <c r="H97" i="6" s="1"/>
  <c r="P97" i="6"/>
  <c r="S97" i="6"/>
  <c r="W97" i="6"/>
  <c r="K98" i="6"/>
  <c r="L98" i="6"/>
  <c r="H98" i="6" s="1"/>
  <c r="P98" i="6"/>
  <c r="S98" i="6"/>
  <c r="W98" i="6"/>
  <c r="K99" i="6"/>
  <c r="L99" i="6"/>
  <c r="H99" i="6" s="1"/>
  <c r="P99" i="6"/>
  <c r="S99" i="6"/>
  <c r="W99" i="6"/>
  <c r="K100" i="6"/>
  <c r="L100" i="6"/>
  <c r="H100" i="6" s="1"/>
  <c r="P100" i="6"/>
  <c r="S100" i="6"/>
  <c r="W100" i="6"/>
  <c r="K101" i="6"/>
  <c r="L101" i="6"/>
  <c r="H101" i="6" s="1"/>
  <c r="P101" i="6"/>
  <c r="S101" i="6"/>
  <c r="W101" i="6"/>
  <c r="K102" i="6"/>
  <c r="L102" i="6"/>
  <c r="H102" i="6" s="1"/>
  <c r="P102" i="6"/>
  <c r="S102" i="6"/>
  <c r="W102" i="6"/>
  <c r="K103" i="6"/>
  <c r="L103" i="6"/>
  <c r="H103" i="6" s="1"/>
  <c r="P103" i="6"/>
  <c r="S103" i="6"/>
  <c r="W103" i="6"/>
  <c r="K104" i="6"/>
  <c r="L104" i="6"/>
  <c r="H104" i="6" s="1"/>
  <c r="P104" i="6"/>
  <c r="S104" i="6"/>
  <c r="W104" i="6"/>
  <c r="K105" i="6"/>
  <c r="L105" i="6"/>
  <c r="H105" i="6" s="1"/>
  <c r="P105" i="6"/>
  <c r="S105" i="6"/>
  <c r="W105" i="6"/>
  <c r="K106" i="6"/>
  <c r="L106" i="6"/>
  <c r="H106" i="6" s="1"/>
  <c r="P106" i="6"/>
  <c r="S106" i="6"/>
  <c r="W106" i="6"/>
  <c r="K107" i="6"/>
  <c r="L107" i="6"/>
  <c r="H107" i="6" s="1"/>
  <c r="P107" i="6"/>
  <c r="S107" i="6"/>
  <c r="W107" i="6"/>
  <c r="K108" i="6"/>
  <c r="L108" i="6"/>
  <c r="H108" i="6" s="1"/>
  <c r="P108" i="6"/>
  <c r="S108" i="6"/>
  <c r="W108" i="6"/>
  <c r="K109" i="6"/>
  <c r="L109" i="6"/>
  <c r="H109" i="6" s="1"/>
  <c r="P109" i="6"/>
  <c r="S109" i="6"/>
  <c r="W109" i="6"/>
  <c r="K110" i="6"/>
  <c r="L110" i="6"/>
  <c r="H110" i="6" s="1"/>
  <c r="P110" i="6"/>
  <c r="S110" i="6"/>
  <c r="W110" i="6"/>
  <c r="K111" i="6"/>
  <c r="L111" i="6"/>
  <c r="H111" i="6" s="1"/>
  <c r="P111" i="6"/>
  <c r="S111" i="6"/>
  <c r="W111" i="6"/>
  <c r="K112" i="6"/>
  <c r="L112" i="6"/>
  <c r="H112" i="6" s="1"/>
  <c r="P112" i="6"/>
  <c r="S112" i="6"/>
  <c r="W112" i="6"/>
  <c r="K113" i="6"/>
  <c r="L113" i="6"/>
  <c r="H113" i="6" s="1"/>
  <c r="P113" i="6"/>
  <c r="S113" i="6"/>
  <c r="W113" i="6"/>
  <c r="K114" i="6"/>
  <c r="L114" i="6"/>
  <c r="H114" i="6" s="1"/>
  <c r="P114" i="6"/>
  <c r="S114" i="6"/>
  <c r="W114" i="6"/>
  <c r="K115" i="6"/>
  <c r="L115" i="6"/>
  <c r="H115" i="6" s="1"/>
  <c r="P115" i="6"/>
  <c r="S115" i="6"/>
  <c r="W115" i="6"/>
  <c r="K116" i="6"/>
  <c r="L116" i="6"/>
  <c r="H116" i="6" s="1"/>
  <c r="P116" i="6"/>
  <c r="S116" i="6"/>
  <c r="W116" i="6"/>
  <c r="K117" i="6"/>
  <c r="L117" i="6"/>
  <c r="H117" i="6" s="1"/>
  <c r="P117" i="6"/>
  <c r="S117" i="6"/>
  <c r="W117" i="6"/>
  <c r="K118" i="6"/>
  <c r="L118" i="6"/>
  <c r="H118" i="6" s="1"/>
  <c r="P118" i="6"/>
  <c r="S118" i="6"/>
  <c r="W118" i="6"/>
  <c r="K119" i="6"/>
  <c r="L119" i="6"/>
  <c r="H119" i="6" s="1"/>
  <c r="P119" i="6"/>
  <c r="S119" i="6"/>
  <c r="W119" i="6"/>
  <c r="K120" i="6"/>
  <c r="L120" i="6"/>
  <c r="H120" i="6" s="1"/>
  <c r="P120" i="6"/>
  <c r="S120" i="6"/>
  <c r="W120" i="6"/>
  <c r="K121" i="6"/>
  <c r="L121" i="6"/>
  <c r="H121" i="6" s="1"/>
  <c r="P121" i="6"/>
  <c r="S121" i="6"/>
  <c r="W121" i="6"/>
  <c r="K122" i="6"/>
  <c r="L122" i="6"/>
  <c r="H122" i="6" s="1"/>
  <c r="P122" i="6"/>
  <c r="S122" i="6"/>
  <c r="W122" i="6"/>
  <c r="K123" i="6"/>
  <c r="L123" i="6"/>
  <c r="H123" i="6" s="1"/>
  <c r="P123" i="6"/>
  <c r="S123" i="6"/>
  <c r="W123" i="6"/>
  <c r="K124" i="6"/>
  <c r="L124" i="6"/>
  <c r="H124" i="6" s="1"/>
  <c r="P124" i="6"/>
  <c r="S124" i="6"/>
  <c r="W124" i="6"/>
  <c r="K125" i="6"/>
  <c r="L125" i="6"/>
  <c r="H125" i="6" s="1"/>
  <c r="P125" i="6"/>
  <c r="S125" i="6"/>
  <c r="W125" i="6"/>
  <c r="K126" i="6"/>
  <c r="L126" i="6"/>
  <c r="H126" i="6" s="1"/>
  <c r="P126" i="6"/>
  <c r="S126" i="6"/>
  <c r="W126" i="6"/>
  <c r="K127" i="6"/>
  <c r="L127" i="6"/>
  <c r="H127" i="6" s="1"/>
  <c r="P127" i="6"/>
  <c r="S127" i="6"/>
  <c r="W127" i="6"/>
  <c r="K128" i="6"/>
  <c r="L128" i="6"/>
  <c r="H128" i="6" s="1"/>
  <c r="P128" i="6"/>
  <c r="S128" i="6"/>
  <c r="W128" i="6"/>
  <c r="K129" i="6"/>
  <c r="L129" i="6"/>
  <c r="H129" i="6" s="1"/>
  <c r="P129" i="6"/>
  <c r="J129" i="6" s="1"/>
  <c r="F129" i="6" s="1"/>
  <c r="S129" i="6"/>
  <c r="W129" i="6"/>
  <c r="K130" i="6"/>
  <c r="L130" i="6"/>
  <c r="H130" i="6" s="1"/>
  <c r="P130" i="6"/>
  <c r="S130" i="6"/>
  <c r="W130" i="6"/>
  <c r="K131" i="6"/>
  <c r="L131" i="6"/>
  <c r="H131" i="6" s="1"/>
  <c r="P131" i="6"/>
  <c r="S131" i="6"/>
  <c r="W131" i="6"/>
  <c r="K132" i="6"/>
  <c r="L132" i="6"/>
  <c r="H132" i="6" s="1"/>
  <c r="P132" i="6"/>
  <c r="S132" i="6"/>
  <c r="W132" i="6"/>
  <c r="K133" i="6"/>
  <c r="L133" i="6"/>
  <c r="H133" i="6" s="1"/>
  <c r="P133" i="6"/>
  <c r="S133" i="6"/>
  <c r="W133" i="6"/>
  <c r="K134" i="6"/>
  <c r="L134" i="6"/>
  <c r="H134" i="6" s="1"/>
  <c r="P134" i="6"/>
  <c r="S134" i="6"/>
  <c r="W134" i="6"/>
  <c r="K135" i="6"/>
  <c r="L135" i="6"/>
  <c r="H135" i="6" s="1"/>
  <c r="P135" i="6"/>
  <c r="S135" i="6"/>
  <c r="W135" i="6"/>
  <c r="H136" i="6"/>
  <c r="K136" i="6"/>
  <c r="L136" i="6"/>
  <c r="P136" i="6"/>
  <c r="S136" i="6"/>
  <c r="W136" i="6"/>
  <c r="K137" i="6"/>
  <c r="L137" i="6"/>
  <c r="H137" i="6" s="1"/>
  <c r="P137" i="6"/>
  <c r="S137" i="6"/>
  <c r="W137" i="6"/>
  <c r="K138" i="6"/>
  <c r="L138" i="6"/>
  <c r="H138" i="6" s="1"/>
  <c r="P138" i="6"/>
  <c r="S138" i="6"/>
  <c r="W138" i="6"/>
  <c r="K139" i="6"/>
  <c r="L139" i="6"/>
  <c r="H139" i="6" s="1"/>
  <c r="P139" i="6"/>
  <c r="S139" i="6"/>
  <c r="W139" i="6"/>
  <c r="K140" i="6"/>
  <c r="L140" i="6"/>
  <c r="H140" i="6" s="1"/>
  <c r="P140" i="6"/>
  <c r="S140" i="6"/>
  <c r="W140" i="6"/>
  <c r="K141" i="6"/>
  <c r="L141" i="6"/>
  <c r="H141" i="6" s="1"/>
  <c r="P141" i="6"/>
  <c r="S141" i="6"/>
  <c r="W141" i="6"/>
  <c r="K142" i="6"/>
  <c r="L142" i="6"/>
  <c r="H142" i="6" s="1"/>
  <c r="P142" i="6"/>
  <c r="S142" i="6"/>
  <c r="W142" i="6"/>
  <c r="K143" i="6"/>
  <c r="L143" i="6"/>
  <c r="H143" i="6" s="1"/>
  <c r="P143" i="6"/>
  <c r="S143" i="6"/>
  <c r="W143" i="6"/>
  <c r="K144" i="6"/>
  <c r="L144" i="6"/>
  <c r="H144" i="6" s="1"/>
  <c r="P144" i="6"/>
  <c r="S144" i="6"/>
  <c r="W144" i="6"/>
  <c r="K145" i="6"/>
  <c r="L145" i="6"/>
  <c r="H145" i="6" s="1"/>
  <c r="P145" i="6"/>
  <c r="S145" i="6"/>
  <c r="W145" i="6"/>
  <c r="K146" i="6"/>
  <c r="L146" i="6"/>
  <c r="H146" i="6" s="1"/>
  <c r="P146" i="6"/>
  <c r="S146" i="6"/>
  <c r="W146" i="6"/>
  <c r="K147" i="6"/>
  <c r="L147" i="6"/>
  <c r="H147" i="6" s="1"/>
  <c r="P147" i="6"/>
  <c r="S147" i="6"/>
  <c r="W147" i="6"/>
  <c r="K148" i="6"/>
  <c r="L148" i="6"/>
  <c r="H148" i="6" s="1"/>
  <c r="P148" i="6"/>
  <c r="S148" i="6"/>
  <c r="W148" i="6"/>
  <c r="K149" i="6"/>
  <c r="L149" i="6"/>
  <c r="H149" i="6" s="1"/>
  <c r="P149" i="6"/>
  <c r="S149" i="6"/>
  <c r="W149" i="6"/>
  <c r="K150" i="6"/>
  <c r="L150" i="6"/>
  <c r="H150" i="6" s="1"/>
  <c r="P150" i="6"/>
  <c r="S150" i="6"/>
  <c r="W150" i="6"/>
  <c r="K151" i="6"/>
  <c r="L151" i="6"/>
  <c r="H151" i="6" s="1"/>
  <c r="P151" i="6"/>
  <c r="S151" i="6"/>
  <c r="W151" i="6"/>
  <c r="H152" i="6"/>
  <c r="K152" i="6"/>
  <c r="L152" i="6"/>
  <c r="P152" i="6"/>
  <c r="S152" i="6"/>
  <c r="W152" i="6"/>
  <c r="K153" i="6"/>
  <c r="L153" i="6"/>
  <c r="H153" i="6" s="1"/>
  <c r="P153" i="6"/>
  <c r="S153" i="6"/>
  <c r="W153" i="6"/>
  <c r="K154" i="6"/>
  <c r="L154" i="6"/>
  <c r="H154" i="6" s="1"/>
  <c r="P154" i="6"/>
  <c r="S154" i="6"/>
  <c r="W154" i="6"/>
  <c r="K155" i="6"/>
  <c r="L155" i="6"/>
  <c r="H155" i="6" s="1"/>
  <c r="P155" i="6"/>
  <c r="S155" i="6"/>
  <c r="W155" i="6"/>
  <c r="K156" i="6"/>
  <c r="L156" i="6"/>
  <c r="H156" i="6" s="1"/>
  <c r="P156" i="6"/>
  <c r="S156" i="6"/>
  <c r="W156" i="6"/>
  <c r="K157" i="6"/>
  <c r="L157" i="6"/>
  <c r="H157" i="6" s="1"/>
  <c r="P157" i="6"/>
  <c r="S157" i="6"/>
  <c r="W157" i="6"/>
  <c r="K158" i="6"/>
  <c r="L158" i="6"/>
  <c r="H158" i="6" s="1"/>
  <c r="P158" i="6"/>
  <c r="S158" i="6"/>
  <c r="W158" i="6"/>
  <c r="K159" i="6"/>
  <c r="L159" i="6"/>
  <c r="H159" i="6" s="1"/>
  <c r="P159" i="6"/>
  <c r="S159" i="6"/>
  <c r="W159" i="6"/>
  <c r="K160" i="6"/>
  <c r="L160" i="6"/>
  <c r="H160" i="6" s="1"/>
  <c r="P160" i="6"/>
  <c r="S160" i="6"/>
  <c r="W160" i="6"/>
  <c r="K161" i="6"/>
  <c r="L161" i="6"/>
  <c r="H161" i="6" s="1"/>
  <c r="P161" i="6"/>
  <c r="S161" i="6"/>
  <c r="W161" i="6"/>
  <c r="K162" i="6"/>
  <c r="L162" i="6"/>
  <c r="H162" i="6" s="1"/>
  <c r="P162" i="6"/>
  <c r="S162" i="6"/>
  <c r="W162" i="6"/>
  <c r="K163" i="6"/>
  <c r="L163" i="6"/>
  <c r="H163" i="6" s="1"/>
  <c r="P163" i="6"/>
  <c r="S163" i="6"/>
  <c r="W163" i="6"/>
  <c r="K164" i="6"/>
  <c r="L164" i="6"/>
  <c r="H164" i="6" s="1"/>
  <c r="P164" i="6"/>
  <c r="S164" i="6"/>
  <c r="W164" i="6"/>
  <c r="K165" i="6"/>
  <c r="L165" i="6"/>
  <c r="H165" i="6" s="1"/>
  <c r="P165" i="6"/>
  <c r="S165" i="6"/>
  <c r="W165" i="6"/>
  <c r="K166" i="6"/>
  <c r="L166" i="6"/>
  <c r="H166" i="6" s="1"/>
  <c r="P166" i="6"/>
  <c r="S166" i="6"/>
  <c r="W166" i="6"/>
  <c r="K167" i="6"/>
  <c r="L167" i="6"/>
  <c r="H167" i="6" s="1"/>
  <c r="P167" i="6"/>
  <c r="S167" i="6"/>
  <c r="W167" i="6"/>
  <c r="K168" i="6"/>
  <c r="L168" i="6"/>
  <c r="H168" i="6" s="1"/>
  <c r="P168" i="6"/>
  <c r="S168" i="6"/>
  <c r="W168" i="6"/>
  <c r="K169" i="6"/>
  <c r="L169" i="6"/>
  <c r="H169" i="6" s="1"/>
  <c r="P169" i="6"/>
  <c r="S169" i="6"/>
  <c r="W169" i="6"/>
  <c r="K170" i="6"/>
  <c r="L170" i="6"/>
  <c r="H170" i="6" s="1"/>
  <c r="P170" i="6"/>
  <c r="S170" i="6"/>
  <c r="W170" i="6"/>
  <c r="K171" i="6"/>
  <c r="L171" i="6"/>
  <c r="H171" i="6" s="1"/>
  <c r="P171" i="6"/>
  <c r="S171" i="6"/>
  <c r="W171" i="6"/>
  <c r="K172" i="6"/>
  <c r="L172" i="6"/>
  <c r="H172" i="6" s="1"/>
  <c r="P172" i="6"/>
  <c r="S172" i="6"/>
  <c r="W172" i="6"/>
  <c r="K173" i="6"/>
  <c r="L173" i="6"/>
  <c r="H173" i="6" s="1"/>
  <c r="P173" i="6"/>
  <c r="S173" i="6"/>
  <c r="W173" i="6"/>
  <c r="K174" i="6"/>
  <c r="L174" i="6"/>
  <c r="H174" i="6" s="1"/>
  <c r="P174" i="6"/>
  <c r="S174" i="6"/>
  <c r="W174" i="6"/>
  <c r="K175" i="6"/>
  <c r="L175" i="6"/>
  <c r="H175" i="6" s="1"/>
  <c r="P175" i="6"/>
  <c r="S175" i="6"/>
  <c r="W175" i="6"/>
  <c r="K176" i="6"/>
  <c r="L176" i="6"/>
  <c r="H176" i="6" s="1"/>
  <c r="P176" i="6"/>
  <c r="S176" i="6"/>
  <c r="W176" i="6"/>
  <c r="K177" i="6"/>
  <c r="L177" i="6"/>
  <c r="H177" i="6" s="1"/>
  <c r="P177" i="6"/>
  <c r="S177" i="6"/>
  <c r="W177" i="6"/>
  <c r="K178" i="6"/>
  <c r="L178" i="6"/>
  <c r="H178" i="6" s="1"/>
  <c r="P178" i="6"/>
  <c r="S178" i="6"/>
  <c r="W178" i="6"/>
  <c r="K179" i="6"/>
  <c r="L179" i="6"/>
  <c r="H179" i="6" s="1"/>
  <c r="P179" i="6"/>
  <c r="S179" i="6"/>
  <c r="W179" i="6"/>
  <c r="K180" i="6"/>
  <c r="L180" i="6"/>
  <c r="H180" i="6" s="1"/>
  <c r="P180" i="6"/>
  <c r="S180" i="6"/>
  <c r="W180" i="6"/>
  <c r="K181" i="6"/>
  <c r="L181" i="6"/>
  <c r="H181" i="6" s="1"/>
  <c r="P181" i="6"/>
  <c r="S181" i="6"/>
  <c r="W181" i="6"/>
  <c r="K182" i="6"/>
  <c r="L182" i="6"/>
  <c r="H182" i="6" s="1"/>
  <c r="P182" i="6"/>
  <c r="S182" i="6"/>
  <c r="W182" i="6"/>
  <c r="K183" i="6"/>
  <c r="L183" i="6"/>
  <c r="H183" i="6" s="1"/>
  <c r="P183" i="6"/>
  <c r="S183" i="6"/>
  <c r="W183" i="6"/>
  <c r="K184" i="6"/>
  <c r="L184" i="6"/>
  <c r="H184" i="6" s="1"/>
  <c r="P184" i="6"/>
  <c r="S184" i="6"/>
  <c r="W184" i="6"/>
  <c r="K185" i="6"/>
  <c r="L185" i="6"/>
  <c r="H185" i="6" s="1"/>
  <c r="P185" i="6"/>
  <c r="S185" i="6"/>
  <c r="W185" i="6"/>
  <c r="K186" i="6"/>
  <c r="L186" i="6"/>
  <c r="H186" i="6" s="1"/>
  <c r="P186" i="6"/>
  <c r="S186" i="6"/>
  <c r="W186" i="6"/>
  <c r="K187" i="6"/>
  <c r="L187" i="6"/>
  <c r="H187" i="6" s="1"/>
  <c r="P187" i="6"/>
  <c r="S187" i="6"/>
  <c r="W187" i="6"/>
  <c r="K188" i="6"/>
  <c r="L188" i="6"/>
  <c r="H188" i="6" s="1"/>
  <c r="P188" i="6"/>
  <c r="S188" i="6"/>
  <c r="W188" i="6"/>
  <c r="K189" i="6"/>
  <c r="L189" i="6"/>
  <c r="H189" i="6" s="1"/>
  <c r="P189" i="6"/>
  <c r="S189" i="6"/>
  <c r="W189" i="6"/>
  <c r="K190" i="6"/>
  <c r="L190" i="6"/>
  <c r="H190" i="6" s="1"/>
  <c r="P190" i="6"/>
  <c r="S190" i="6"/>
  <c r="W190" i="6"/>
  <c r="K191" i="6"/>
  <c r="L191" i="6"/>
  <c r="H191" i="6" s="1"/>
  <c r="P191" i="6"/>
  <c r="S191" i="6"/>
  <c r="W191" i="6"/>
  <c r="K192" i="6"/>
  <c r="L192" i="6"/>
  <c r="H192" i="6" s="1"/>
  <c r="P192" i="6"/>
  <c r="S192" i="6"/>
  <c r="W192" i="6"/>
  <c r="K193" i="6"/>
  <c r="L193" i="6"/>
  <c r="H193" i="6" s="1"/>
  <c r="P193" i="6"/>
  <c r="S193" i="6"/>
  <c r="W193" i="6"/>
  <c r="K194" i="6"/>
  <c r="L194" i="6"/>
  <c r="H194" i="6" s="1"/>
  <c r="P194" i="6"/>
  <c r="S194" i="6"/>
  <c r="W194" i="6"/>
  <c r="K195" i="6"/>
  <c r="L195" i="6"/>
  <c r="H195" i="6" s="1"/>
  <c r="P195" i="6"/>
  <c r="S195" i="6"/>
  <c r="W195" i="6"/>
  <c r="K196" i="6"/>
  <c r="L196" i="6"/>
  <c r="H196" i="6" s="1"/>
  <c r="P196" i="6"/>
  <c r="S196" i="6"/>
  <c r="W196" i="6"/>
  <c r="K197" i="6"/>
  <c r="L197" i="6"/>
  <c r="H197" i="6" s="1"/>
  <c r="P197" i="6"/>
  <c r="S197" i="6"/>
  <c r="W197" i="6"/>
  <c r="K198" i="6"/>
  <c r="L198" i="6"/>
  <c r="H198" i="6" s="1"/>
  <c r="P198" i="6"/>
  <c r="S198" i="6"/>
  <c r="W198" i="6"/>
  <c r="K199" i="6"/>
  <c r="L199" i="6"/>
  <c r="H199" i="6" s="1"/>
  <c r="P199" i="6"/>
  <c r="S199" i="6"/>
  <c r="W199" i="6"/>
  <c r="K200" i="6"/>
  <c r="L200" i="6"/>
  <c r="H200" i="6" s="1"/>
  <c r="P200" i="6"/>
  <c r="S200" i="6"/>
  <c r="W200" i="6"/>
  <c r="K201" i="6"/>
  <c r="L201" i="6"/>
  <c r="H201" i="6" s="1"/>
  <c r="P201" i="6"/>
  <c r="S201" i="6"/>
  <c r="W201" i="6"/>
  <c r="K202" i="6"/>
  <c r="L202" i="6"/>
  <c r="H202" i="6" s="1"/>
  <c r="P202" i="6"/>
  <c r="S202" i="6"/>
  <c r="W202" i="6"/>
  <c r="J150" i="6" l="1"/>
  <c r="F150" i="6" s="1"/>
  <c r="J157" i="6"/>
  <c r="F157" i="6" s="1"/>
  <c r="J154" i="6"/>
  <c r="F154" i="6" s="1"/>
  <c r="J89" i="6"/>
  <c r="F89" i="6" s="1"/>
  <c r="J118" i="6"/>
  <c r="F118" i="6" s="1"/>
  <c r="J110" i="6"/>
  <c r="F110" i="6" s="1"/>
  <c r="J185" i="6"/>
  <c r="F185" i="6" s="1"/>
  <c r="J174" i="6"/>
  <c r="F174" i="6" s="1"/>
  <c r="J121" i="6"/>
  <c r="F121" i="6" s="1"/>
  <c r="J63" i="6"/>
  <c r="F63" i="6" s="1"/>
  <c r="J182" i="6"/>
  <c r="F182" i="6" s="1"/>
  <c r="J47" i="6"/>
  <c r="F47" i="6" s="1"/>
  <c r="J189" i="6"/>
  <c r="F189" i="6" s="1"/>
  <c r="J186" i="6"/>
  <c r="F186" i="6" s="1"/>
  <c r="J122" i="6"/>
  <c r="F122" i="6" s="1"/>
  <c r="J97" i="6"/>
  <c r="F97" i="6" s="1"/>
  <c r="J61" i="6"/>
  <c r="F61" i="6" s="1"/>
  <c r="J58" i="6"/>
  <c r="F58" i="6" s="1"/>
  <c r="J42" i="6"/>
  <c r="F42" i="6" s="1"/>
  <c r="J161" i="6"/>
  <c r="F161" i="6" s="1"/>
  <c r="J125" i="6"/>
  <c r="F125" i="6" s="1"/>
  <c r="J78" i="6"/>
  <c r="F78" i="6" s="1"/>
  <c r="J45" i="6"/>
  <c r="F45" i="6" s="1"/>
  <c r="J153" i="6"/>
  <c r="F153" i="6" s="1"/>
  <c r="J142" i="6"/>
  <c r="F142" i="6" s="1"/>
  <c r="J90" i="6"/>
  <c r="F90" i="6" s="1"/>
  <c r="J93" i="6"/>
  <c r="F93" i="6" s="1"/>
  <c r="J65" i="6"/>
  <c r="F65" i="6" s="1"/>
  <c r="J169" i="6"/>
  <c r="F169" i="6" s="1"/>
  <c r="J166" i="6"/>
  <c r="F166" i="6" s="1"/>
  <c r="J158" i="6"/>
  <c r="F158" i="6" s="1"/>
  <c r="J141" i="6"/>
  <c r="F141" i="6" s="1"/>
  <c r="J138" i="6"/>
  <c r="F138" i="6" s="1"/>
  <c r="J81" i="6"/>
  <c r="F81" i="6" s="1"/>
  <c r="J201" i="6"/>
  <c r="F201" i="6" s="1"/>
  <c r="J198" i="6"/>
  <c r="F198" i="6" s="1"/>
  <c r="J190" i="6"/>
  <c r="F190" i="6" s="1"/>
  <c r="J173" i="6"/>
  <c r="F173" i="6" s="1"/>
  <c r="J170" i="6"/>
  <c r="F170" i="6" s="1"/>
  <c r="J113" i="6"/>
  <c r="F113" i="6" s="1"/>
  <c r="J73" i="6"/>
  <c r="F73" i="6" s="1"/>
  <c r="J62" i="6"/>
  <c r="F62" i="6" s="1"/>
  <c r="J193" i="6"/>
  <c r="F193" i="6" s="1"/>
  <c r="J202" i="6"/>
  <c r="F202" i="6" s="1"/>
  <c r="J145" i="6"/>
  <c r="F145" i="6" s="1"/>
  <c r="J105" i="6"/>
  <c r="F105" i="6" s="1"/>
  <c r="J102" i="6"/>
  <c r="F102" i="6" s="1"/>
  <c r="J94" i="6"/>
  <c r="F94" i="6" s="1"/>
  <c r="J77" i="6"/>
  <c r="F77" i="6" s="1"/>
  <c r="J74" i="6"/>
  <c r="F74" i="6" s="1"/>
  <c r="J60" i="6"/>
  <c r="F60" i="6" s="1"/>
  <c r="J46" i="6"/>
  <c r="F46" i="6" s="1"/>
  <c r="J49" i="6"/>
  <c r="F49" i="6" s="1"/>
  <c r="J177" i="6"/>
  <c r="F177" i="6" s="1"/>
  <c r="J137" i="6"/>
  <c r="F137" i="6" s="1"/>
  <c r="J134" i="6"/>
  <c r="F134" i="6" s="1"/>
  <c r="J126" i="6"/>
  <c r="F126" i="6" s="1"/>
  <c r="J109" i="6"/>
  <c r="F109" i="6" s="1"/>
  <c r="J106" i="6"/>
  <c r="F106" i="6" s="1"/>
  <c r="J44" i="6"/>
  <c r="F44" i="6" s="1"/>
  <c r="J199" i="6"/>
  <c r="F199" i="6" s="1"/>
  <c r="J196" i="6"/>
  <c r="F196" i="6" s="1"/>
  <c r="J183" i="6"/>
  <c r="F183" i="6" s="1"/>
  <c r="J180" i="6"/>
  <c r="F180" i="6" s="1"/>
  <c r="J167" i="6"/>
  <c r="F167" i="6" s="1"/>
  <c r="J164" i="6"/>
  <c r="F164" i="6" s="1"/>
  <c r="J151" i="6"/>
  <c r="F151" i="6" s="1"/>
  <c r="J148" i="6"/>
  <c r="F148" i="6" s="1"/>
  <c r="J135" i="6"/>
  <c r="F135" i="6" s="1"/>
  <c r="J132" i="6"/>
  <c r="F132" i="6" s="1"/>
  <c r="J119" i="6"/>
  <c r="F119" i="6" s="1"/>
  <c r="J116" i="6"/>
  <c r="F116" i="6" s="1"/>
  <c r="J103" i="6"/>
  <c r="F103" i="6" s="1"/>
  <c r="J100" i="6"/>
  <c r="F100" i="6" s="1"/>
  <c r="J87" i="6"/>
  <c r="F87" i="6" s="1"/>
  <c r="J84" i="6"/>
  <c r="F84" i="6" s="1"/>
  <c r="J71" i="6"/>
  <c r="F71" i="6" s="1"/>
  <c r="J68" i="6"/>
  <c r="F68" i="6" s="1"/>
  <c r="J55" i="6"/>
  <c r="F55" i="6" s="1"/>
  <c r="J52" i="6"/>
  <c r="F52" i="6" s="1"/>
  <c r="J39" i="6"/>
  <c r="F39" i="6" s="1"/>
  <c r="J187" i="6"/>
  <c r="F187" i="6" s="1"/>
  <c r="J171" i="6"/>
  <c r="F171" i="6" s="1"/>
  <c r="J155" i="6"/>
  <c r="F155" i="6" s="1"/>
  <c r="J152" i="6"/>
  <c r="F152" i="6" s="1"/>
  <c r="J139" i="6"/>
  <c r="F139" i="6" s="1"/>
  <c r="J136" i="6"/>
  <c r="F136" i="6" s="1"/>
  <c r="J123" i="6"/>
  <c r="F123" i="6" s="1"/>
  <c r="J120" i="6"/>
  <c r="F120" i="6" s="1"/>
  <c r="J107" i="6"/>
  <c r="F107" i="6" s="1"/>
  <c r="J104" i="6"/>
  <c r="F104" i="6" s="1"/>
  <c r="J91" i="6"/>
  <c r="F91" i="6" s="1"/>
  <c r="J88" i="6"/>
  <c r="F88" i="6" s="1"/>
  <c r="J75" i="6"/>
  <c r="F75" i="6" s="1"/>
  <c r="J72" i="6"/>
  <c r="F72" i="6" s="1"/>
  <c r="J59" i="6"/>
  <c r="F59" i="6" s="1"/>
  <c r="J56" i="6"/>
  <c r="F56" i="6" s="1"/>
  <c r="J43" i="6"/>
  <c r="F43" i="6" s="1"/>
  <c r="J40" i="6"/>
  <c r="F40" i="6" s="1"/>
  <c r="J184" i="6"/>
  <c r="F184" i="6" s="1"/>
  <c r="J197" i="6"/>
  <c r="F197" i="6" s="1"/>
  <c r="J194" i="6"/>
  <c r="F194" i="6" s="1"/>
  <c r="J181" i="6"/>
  <c r="F181" i="6" s="1"/>
  <c r="J178" i="6"/>
  <c r="F178" i="6" s="1"/>
  <c r="J165" i="6"/>
  <c r="F165" i="6" s="1"/>
  <c r="J162" i="6"/>
  <c r="F162" i="6" s="1"/>
  <c r="J149" i="6"/>
  <c r="F149" i="6" s="1"/>
  <c r="J146" i="6"/>
  <c r="F146" i="6" s="1"/>
  <c r="J133" i="6"/>
  <c r="F133" i="6" s="1"/>
  <c r="J130" i="6"/>
  <c r="F130" i="6" s="1"/>
  <c r="J117" i="6"/>
  <c r="F117" i="6" s="1"/>
  <c r="J114" i="6"/>
  <c r="F114" i="6" s="1"/>
  <c r="J101" i="6"/>
  <c r="F101" i="6" s="1"/>
  <c r="J98" i="6"/>
  <c r="F98" i="6" s="1"/>
  <c r="J85" i="6"/>
  <c r="F85" i="6" s="1"/>
  <c r="J82" i="6"/>
  <c r="F82" i="6" s="1"/>
  <c r="J69" i="6"/>
  <c r="F69" i="6" s="1"/>
  <c r="J66" i="6"/>
  <c r="F66" i="6" s="1"/>
  <c r="J53" i="6"/>
  <c r="F53" i="6" s="1"/>
  <c r="J50" i="6"/>
  <c r="F50" i="6" s="1"/>
  <c r="J37" i="6"/>
  <c r="F37" i="6" s="1"/>
  <c r="J200" i="6"/>
  <c r="F200" i="6" s="1"/>
  <c r="J168" i="6"/>
  <c r="F168" i="6" s="1"/>
  <c r="J191" i="6"/>
  <c r="F191" i="6" s="1"/>
  <c r="J188" i="6"/>
  <c r="F188" i="6" s="1"/>
  <c r="J175" i="6"/>
  <c r="F175" i="6" s="1"/>
  <c r="J172" i="6"/>
  <c r="F172" i="6" s="1"/>
  <c r="J159" i="6"/>
  <c r="F159" i="6" s="1"/>
  <c r="J156" i="6"/>
  <c r="F156" i="6" s="1"/>
  <c r="J143" i="6"/>
  <c r="F143" i="6" s="1"/>
  <c r="J140" i="6"/>
  <c r="F140" i="6" s="1"/>
  <c r="J127" i="6"/>
  <c r="F127" i="6" s="1"/>
  <c r="J124" i="6"/>
  <c r="F124" i="6" s="1"/>
  <c r="J111" i="6"/>
  <c r="F111" i="6" s="1"/>
  <c r="J108" i="6"/>
  <c r="F108" i="6" s="1"/>
  <c r="J95" i="6"/>
  <c r="F95" i="6" s="1"/>
  <c r="J92" i="6"/>
  <c r="F92" i="6" s="1"/>
  <c r="J79" i="6"/>
  <c r="F79" i="6" s="1"/>
  <c r="J76" i="6"/>
  <c r="F76" i="6" s="1"/>
  <c r="J70" i="6"/>
  <c r="F70" i="6" s="1"/>
  <c r="J57" i="6"/>
  <c r="F57" i="6" s="1"/>
  <c r="J54" i="6"/>
  <c r="F54" i="6" s="1"/>
  <c r="J41" i="6"/>
  <c r="F41" i="6" s="1"/>
  <c r="J38" i="6"/>
  <c r="F38" i="6" s="1"/>
  <c r="J195" i="6"/>
  <c r="F195" i="6" s="1"/>
  <c r="J192" i="6"/>
  <c r="F192" i="6" s="1"/>
  <c r="J179" i="6"/>
  <c r="F179" i="6" s="1"/>
  <c r="J176" i="6"/>
  <c r="F176" i="6" s="1"/>
  <c r="J163" i="6"/>
  <c r="F163" i="6" s="1"/>
  <c r="J160" i="6"/>
  <c r="F160" i="6" s="1"/>
  <c r="J147" i="6"/>
  <c r="F147" i="6" s="1"/>
  <c r="J144" i="6"/>
  <c r="F144" i="6" s="1"/>
  <c r="J131" i="6"/>
  <c r="F131" i="6" s="1"/>
  <c r="J128" i="6"/>
  <c r="F128" i="6" s="1"/>
  <c r="J115" i="6"/>
  <c r="F115" i="6" s="1"/>
  <c r="J112" i="6"/>
  <c r="F112" i="6" s="1"/>
  <c r="J99" i="6"/>
  <c r="F99" i="6" s="1"/>
  <c r="J96" i="6"/>
  <c r="F96" i="6" s="1"/>
  <c r="J83" i="6"/>
  <c r="F83" i="6" s="1"/>
  <c r="J80" i="6"/>
  <c r="F80" i="6" s="1"/>
  <c r="J67" i="6"/>
  <c r="F67" i="6" s="1"/>
  <c r="J64" i="6"/>
  <c r="F64" i="6" s="1"/>
  <c r="J51" i="6"/>
  <c r="F51" i="6" s="1"/>
  <c r="J48" i="6"/>
  <c r="F48" i="6" s="1"/>
  <c r="J35" i="6"/>
  <c r="F35" i="6" s="1"/>
  <c r="J36" i="6"/>
  <c r="F36" i="6" s="1"/>
  <c r="J8" i="6"/>
  <c r="F8" i="6" s="1"/>
  <c r="J4" i="6"/>
  <c r="F4" i="6" s="1"/>
  <c r="J33" i="6"/>
  <c r="F33" i="6" s="1"/>
  <c r="J29" i="6"/>
  <c r="F29" i="6" s="1"/>
  <c r="J25" i="6"/>
  <c r="F25" i="6" s="1"/>
  <c r="J21" i="6"/>
  <c r="F21" i="6" s="1"/>
  <c r="J17" i="6"/>
  <c r="F17" i="6" s="1"/>
  <c r="J13" i="6"/>
  <c r="F13" i="6" s="1"/>
  <c r="J9" i="6"/>
  <c r="F9" i="6" s="1"/>
  <c r="J5" i="6"/>
  <c r="F5" i="6" s="1"/>
  <c r="J34" i="6"/>
  <c r="F34" i="6" s="1"/>
  <c r="J30" i="6"/>
  <c r="F30" i="6" s="1"/>
  <c r="J26" i="6"/>
  <c r="F26" i="6" s="1"/>
  <c r="J22" i="6"/>
  <c r="F22" i="6" s="1"/>
  <c r="J18" i="6"/>
  <c r="F18" i="6" s="1"/>
  <c r="J14" i="6"/>
  <c r="F14" i="6" s="1"/>
  <c r="J10" i="6"/>
  <c r="F10" i="6" s="1"/>
  <c r="J6" i="6"/>
  <c r="F6" i="6" s="1"/>
  <c r="J2" i="6"/>
  <c r="F2" i="6" s="1"/>
  <c r="J31" i="6"/>
  <c r="F31" i="6" s="1"/>
  <c r="J27" i="6"/>
  <c r="F27" i="6" s="1"/>
  <c r="J23" i="6"/>
  <c r="F23" i="6" s="1"/>
  <c r="J19" i="6"/>
  <c r="F19" i="6" s="1"/>
  <c r="J15" i="6"/>
  <c r="F15" i="6" s="1"/>
  <c r="J11" i="6"/>
  <c r="F11" i="6" s="1"/>
  <c r="J7" i="6"/>
  <c r="F7" i="6" s="1"/>
  <c r="J3" i="6"/>
  <c r="F3" i="6" s="1"/>
  <c r="J32" i="6"/>
  <c r="F32" i="6" s="1"/>
  <c r="J28" i="6"/>
  <c r="F28" i="6" s="1"/>
  <c r="J24" i="6"/>
  <c r="F24" i="6" s="1"/>
  <c r="J20" i="6"/>
  <c r="F20" i="6" s="1"/>
  <c r="J16" i="6"/>
  <c r="F16" i="6" s="1"/>
  <c r="J12" i="6"/>
  <c r="F12"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K3" i="7" s="1"/>
  <c r="I4" i="7"/>
  <c r="I5" i="7"/>
  <c r="I6" i="7"/>
  <c r="I7" i="7"/>
  <c r="I8" i="7"/>
  <c r="I9" i="7"/>
  <c r="I10" i="7"/>
  <c r="I11" i="7"/>
  <c r="K11" i="7" s="1"/>
  <c r="I12" i="7"/>
  <c r="I13" i="7"/>
  <c r="I14" i="7"/>
  <c r="I15" i="7"/>
  <c r="I16" i="7"/>
  <c r="I17" i="7"/>
  <c r="I18" i="7"/>
  <c r="I19" i="7"/>
  <c r="K19" i="7" s="1"/>
  <c r="I20" i="7"/>
  <c r="I21" i="7"/>
  <c r="I22" i="7"/>
  <c r="I23" i="7"/>
  <c r="I24" i="7"/>
  <c r="I25" i="7"/>
  <c r="I26" i="7"/>
  <c r="I27" i="7"/>
  <c r="K27" i="7" s="1"/>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J2" i="7"/>
  <c r="K2" i="7" s="1"/>
  <c r="J3" i="7"/>
  <c r="J4" i="7"/>
  <c r="J5" i="7"/>
  <c r="J6" i="7"/>
  <c r="J7" i="7"/>
  <c r="J8" i="7"/>
  <c r="J9" i="7"/>
  <c r="J10" i="7"/>
  <c r="K10" i="7" s="1"/>
  <c r="J11" i="7"/>
  <c r="J12" i="7"/>
  <c r="J13" i="7"/>
  <c r="J14" i="7"/>
  <c r="J15" i="7"/>
  <c r="J16" i="7"/>
  <c r="J17" i="7"/>
  <c r="J18" i="7"/>
  <c r="K18" i="7" s="1"/>
  <c r="J19" i="7"/>
  <c r="J20" i="7"/>
  <c r="J21" i="7"/>
  <c r="J22" i="7"/>
  <c r="J23" i="7"/>
  <c r="J24" i="7"/>
  <c r="J25" i="7"/>
  <c r="J26" i="7"/>
  <c r="K26" i="7" s="1"/>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Q2" i="7"/>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5" i="7"/>
  <c r="Q36" i="7"/>
  <c r="Q37" i="7"/>
  <c r="Q38" i="7"/>
  <c r="Q39" i="7"/>
  <c r="Q40" i="7"/>
  <c r="Q41" i="7"/>
  <c r="Q42" i="7"/>
  <c r="Q43" i="7"/>
  <c r="Q44" i="7"/>
  <c r="Q45" i="7"/>
  <c r="Q46" i="7"/>
  <c r="Q47" i="7"/>
  <c r="Q48" i="7"/>
  <c r="Q49" i="7"/>
  <c r="Q50" i="7"/>
  <c r="Q51" i="7"/>
  <c r="Q52" i="7"/>
  <c r="Q53" i="7"/>
  <c r="Q55" i="7"/>
  <c r="Q56" i="7"/>
  <c r="Q57" i="7"/>
  <c r="Q58" i="7"/>
  <c r="Q59" i="7"/>
  <c r="Q60" i="7"/>
  <c r="Q61" i="7"/>
  <c r="Q62" i="7"/>
  <c r="Q63" i="7"/>
  <c r="Q64" i="7"/>
  <c r="Q65" i="7"/>
  <c r="Q67" i="7"/>
  <c r="Q68" i="7"/>
  <c r="Q69" i="7"/>
  <c r="Q70" i="7"/>
  <c r="Q71" i="7"/>
  <c r="Q73" i="7"/>
  <c r="Q74" i="7"/>
  <c r="Q75" i="7"/>
  <c r="Q76" i="7"/>
  <c r="Q77" i="7"/>
  <c r="Q78" i="7"/>
  <c r="Q79" i="7"/>
  <c r="Q80" i="7"/>
  <c r="Q81" i="7"/>
  <c r="Q82" i="7"/>
  <c r="Q83" i="7"/>
  <c r="Q84" i="7"/>
  <c r="Q86" i="7"/>
  <c r="Q88" i="7"/>
  <c r="Q90" i="7"/>
  <c r="Q91" i="7"/>
  <c r="Q93" i="7"/>
  <c r="Q94" i="7"/>
  <c r="Q96" i="7"/>
  <c r="Q97" i="7"/>
  <c r="Q98" i="7"/>
  <c r="Q99" i="7"/>
  <c r="Q100" i="7"/>
  <c r="Q101" i="7"/>
  <c r="Q102" i="7"/>
  <c r="Q103" i="7"/>
  <c r="Q104" i="7"/>
  <c r="Q105" i="7"/>
  <c r="Q106" i="7"/>
  <c r="Q108" i="7"/>
  <c r="Q109" i="7"/>
  <c r="Q110" i="7"/>
  <c r="Q111" i="7"/>
  <c r="Q112"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1" i="7"/>
  <c r="Q142" i="7"/>
  <c r="Q143" i="7"/>
  <c r="Q144" i="7"/>
  <c r="Q145" i="7"/>
  <c r="Q147" i="7"/>
  <c r="Q149" i="7"/>
  <c r="Q150" i="7"/>
  <c r="Q151" i="7"/>
  <c r="Q152" i="7"/>
  <c r="Q153" i="7"/>
  <c r="Q154" i="7"/>
  <c r="Q155" i="7"/>
  <c r="Q156" i="7"/>
  <c r="Q157" i="7"/>
  <c r="Q160" i="7"/>
  <c r="Q161" i="7"/>
  <c r="Q162" i="7"/>
  <c r="Q163" i="7"/>
  <c r="Q164" i="7"/>
  <c r="Q165" i="7"/>
  <c r="Q168" i="7"/>
  <c r="Q169" i="7"/>
  <c r="Q170" i="7"/>
  <c r="Q171" i="7"/>
  <c r="Q172" i="7"/>
  <c r="Q173" i="7"/>
  <c r="Q174" i="7"/>
  <c r="Q175" i="7"/>
  <c r="Q176" i="7"/>
  <c r="Q177" i="7"/>
  <c r="Q178" i="7"/>
  <c r="Q179" i="7"/>
  <c r="Q181" i="7"/>
  <c r="Q182" i="7"/>
  <c r="Q183" i="7"/>
  <c r="Q184" i="7"/>
  <c r="Q185" i="7"/>
  <c r="Q186" i="7"/>
  <c r="Q188" i="7"/>
  <c r="Q190" i="7"/>
  <c r="Q191" i="7"/>
  <c r="Q192" i="7"/>
  <c r="Q193" i="7"/>
  <c r="Q194" i="7"/>
  <c r="Q195" i="7"/>
  <c r="Q196" i="7"/>
  <c r="Q197" i="7"/>
  <c r="Q198" i="7"/>
  <c r="Q199" i="7"/>
  <c r="Q200" i="7"/>
  <c r="Q201" i="7"/>
  <c r="Q202"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3"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6" i="7"/>
  <c r="T77" i="7"/>
  <c r="T78" i="7"/>
  <c r="T79" i="7"/>
  <c r="T80" i="7"/>
  <c r="T81" i="7"/>
  <c r="T82" i="7"/>
  <c r="T83" i="7"/>
  <c r="T84" i="7"/>
  <c r="T86" i="7"/>
  <c r="T87" i="7"/>
  <c r="T88" i="7"/>
  <c r="T89" i="7"/>
  <c r="T90" i="7"/>
  <c r="T91" i="7"/>
  <c r="T92" i="7"/>
  <c r="T93" i="7"/>
  <c r="T96" i="7"/>
  <c r="T97" i="7"/>
  <c r="T98" i="7"/>
  <c r="T99" i="7"/>
  <c r="T100" i="7"/>
  <c r="T101" i="7"/>
  <c r="T102" i="7"/>
  <c r="T103" i="7"/>
  <c r="T104" i="7"/>
  <c r="T105" i="7"/>
  <c r="T106" i="7"/>
  <c r="T107" i="7"/>
  <c r="T108" i="7"/>
  <c r="T109" i="7"/>
  <c r="T110" i="7"/>
  <c r="T111" i="7"/>
  <c r="T112" i="7"/>
  <c r="T114" i="7"/>
  <c r="T115" i="7"/>
  <c r="T116" i="7"/>
  <c r="T117" i="7"/>
  <c r="T118" i="7"/>
  <c r="T119" i="7"/>
  <c r="T120" i="7"/>
  <c r="T121" i="7"/>
  <c r="T122" i="7"/>
  <c r="T123" i="7"/>
  <c r="T124" i="7"/>
  <c r="T125" i="7"/>
  <c r="T126" i="7"/>
  <c r="T127" i="7"/>
  <c r="T129" i="7"/>
  <c r="T130" i="7"/>
  <c r="T131" i="7"/>
  <c r="T132" i="7"/>
  <c r="T133" i="7"/>
  <c r="T134" i="7"/>
  <c r="T135" i="7"/>
  <c r="T136" i="7"/>
  <c r="T137" i="7"/>
  <c r="T138" i="7"/>
  <c r="T139" i="7"/>
  <c r="T140" i="7"/>
  <c r="T141" i="7"/>
  <c r="T142" i="7"/>
  <c r="T143" i="7"/>
  <c r="T144" i="7"/>
  <c r="T145" i="7"/>
  <c r="T146" i="7"/>
  <c r="T147" i="7"/>
  <c r="T148" i="7"/>
  <c r="T149" i="7"/>
  <c r="T150" i="7"/>
  <c r="T151"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8" i="7"/>
  <c r="T189" i="7"/>
  <c r="T190" i="7"/>
  <c r="T191" i="7"/>
  <c r="T192" i="7"/>
  <c r="T193" i="7"/>
  <c r="T194" i="7"/>
  <c r="T195" i="7"/>
  <c r="T196" i="7"/>
  <c r="T197" i="7"/>
  <c r="T198" i="7"/>
  <c r="T199" i="7"/>
  <c r="T201"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AO60" i="7"/>
  <c r="AO185" i="7"/>
  <c r="AL5" i="7"/>
  <c r="AL6" i="7"/>
  <c r="AL10" i="7"/>
  <c r="AL11" i="7"/>
  <c r="AL12" i="7"/>
  <c r="AL13" i="7"/>
  <c r="AL15" i="7"/>
  <c r="AL16" i="7"/>
  <c r="AL19" i="7"/>
  <c r="AL21" i="7"/>
  <c r="AL22" i="7"/>
  <c r="AL23" i="7"/>
  <c r="AL24" i="7"/>
  <c r="AL25" i="7"/>
  <c r="AL26" i="7"/>
  <c r="AL27" i="7"/>
  <c r="AL28" i="7"/>
  <c r="AL29" i="7"/>
  <c r="AL33" i="7"/>
  <c r="AL35" i="7"/>
  <c r="AL36" i="7"/>
  <c r="AL37" i="7"/>
  <c r="AL38" i="7"/>
  <c r="AL39" i="7"/>
  <c r="AL41" i="7"/>
  <c r="AL42" i="7"/>
  <c r="AL46" i="7"/>
  <c r="AL47" i="7"/>
  <c r="AL50" i="7"/>
  <c r="AL51" i="7"/>
  <c r="AL53" i="7"/>
  <c r="AL54" i="7"/>
  <c r="AL57" i="7"/>
  <c r="AL60" i="7"/>
  <c r="AL65" i="7"/>
  <c r="AL66" i="7"/>
  <c r="AL69" i="7"/>
  <c r="AL71" i="7"/>
  <c r="AL73" i="7"/>
  <c r="AL77" i="7"/>
  <c r="AL81" i="7"/>
  <c r="AL82" i="7"/>
  <c r="AL83" i="7"/>
  <c r="AL84" i="7"/>
  <c r="AL86" i="7"/>
  <c r="AL93" i="7"/>
  <c r="AL94" i="7"/>
  <c r="AL99" i="7"/>
  <c r="AL103" i="7"/>
  <c r="AL109" i="7"/>
  <c r="AL115" i="7"/>
  <c r="AL120" i="7"/>
  <c r="AL121" i="7"/>
  <c r="AL126" i="7"/>
  <c r="AL131" i="7"/>
  <c r="AL132" i="7"/>
  <c r="AL142" i="7"/>
  <c r="AL147" i="7"/>
  <c r="AL153" i="7"/>
  <c r="AL164" i="7"/>
  <c r="AL170" i="7"/>
  <c r="AL175" i="7"/>
  <c r="AL182" i="7"/>
  <c r="AL188" i="7"/>
  <c r="AL192" i="7"/>
  <c r="AL194" i="7"/>
  <c r="AL195" i="7"/>
  <c r="AL196" i="7"/>
  <c r="AL198" i="7"/>
  <c r="AL199" i="7"/>
  <c r="AL202"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C2" i="7"/>
  <c r="AC3" i="7"/>
  <c r="AC4" i="7"/>
  <c r="AC5" i="7"/>
  <c r="AC6" i="7"/>
  <c r="AC7" i="7"/>
  <c r="AC8" i="7"/>
  <c r="AC11" i="7"/>
  <c r="AC12" i="7"/>
  <c r="AC13" i="7"/>
  <c r="AC15" i="7"/>
  <c r="AC16" i="7"/>
  <c r="AC17" i="7"/>
  <c r="AC18" i="7"/>
  <c r="AC19" i="7"/>
  <c r="AC20" i="7"/>
  <c r="AC21" i="7"/>
  <c r="AC22" i="7"/>
  <c r="AC23" i="7"/>
  <c r="AC24" i="7"/>
  <c r="AC25" i="7"/>
  <c r="AC26" i="7"/>
  <c r="AC27" i="7"/>
  <c r="AC29" i="7"/>
  <c r="AC30" i="7"/>
  <c r="AC31" i="7"/>
  <c r="AC32" i="7"/>
  <c r="AC33" i="7"/>
  <c r="AC35" i="7"/>
  <c r="AC37" i="7"/>
  <c r="AC38" i="7"/>
  <c r="AC39" i="7"/>
  <c r="AC40" i="7"/>
  <c r="AC41" i="7"/>
  <c r="AC42" i="7"/>
  <c r="AC45" i="7"/>
  <c r="AC47" i="7"/>
  <c r="AC48" i="7"/>
  <c r="AC50" i="7"/>
  <c r="AC52" i="7"/>
  <c r="AC53" i="7"/>
  <c r="AC55" i="7"/>
  <c r="AC57" i="7"/>
  <c r="AC59" i="7"/>
  <c r="AC60" i="7"/>
  <c r="AC62" i="7"/>
  <c r="AC63" i="7"/>
  <c r="AC64" i="7"/>
  <c r="AC65" i="7"/>
  <c r="AC67" i="7"/>
  <c r="AC68" i="7"/>
  <c r="AC69" i="7"/>
  <c r="AC70" i="7"/>
  <c r="AC71" i="7"/>
  <c r="AC75" i="7"/>
  <c r="AC76" i="7"/>
  <c r="AC78" i="7"/>
  <c r="AC79" i="7"/>
  <c r="AC80" i="7"/>
  <c r="AC81" i="7"/>
  <c r="AC82" i="7"/>
  <c r="AC83" i="7"/>
  <c r="AC84" i="7"/>
  <c r="AC86" i="7"/>
  <c r="AC88" i="7"/>
  <c r="AC89" i="7"/>
  <c r="AC90" i="7"/>
  <c r="AC91" i="7"/>
  <c r="AC92" i="7"/>
  <c r="AC93" i="7"/>
  <c r="AC96" i="7"/>
  <c r="AC97" i="7"/>
  <c r="AC98" i="7"/>
  <c r="AC99" i="7"/>
  <c r="AC100" i="7"/>
  <c r="AC101" i="7"/>
  <c r="AC102" i="7"/>
  <c r="AC105" i="7"/>
  <c r="AC107" i="7"/>
  <c r="AC108" i="7"/>
  <c r="AC109" i="7"/>
  <c r="AC110" i="7"/>
  <c r="AC111" i="7"/>
  <c r="AC113" i="7"/>
  <c r="AC114" i="7"/>
  <c r="AC115" i="7"/>
  <c r="AC116" i="7"/>
  <c r="AC117" i="7"/>
  <c r="AC120" i="7"/>
  <c r="AC121" i="7"/>
  <c r="AC122" i="7"/>
  <c r="AC123" i="7"/>
  <c r="AC124" i="7"/>
  <c r="AC126" i="7"/>
  <c r="AC128" i="7"/>
  <c r="AC130" i="7"/>
  <c r="AC131" i="7"/>
  <c r="AC132" i="7"/>
  <c r="AC134" i="7"/>
  <c r="AC136" i="7"/>
  <c r="AC137" i="7"/>
  <c r="AC138" i="7"/>
  <c r="AC139" i="7"/>
  <c r="AC140" i="7"/>
  <c r="AC142" i="7"/>
  <c r="AC143" i="7"/>
  <c r="AC144" i="7"/>
  <c r="AC145" i="7"/>
  <c r="AC146" i="7"/>
  <c r="AC147" i="7"/>
  <c r="AC149" i="7"/>
  <c r="AC151" i="7"/>
  <c r="AC152" i="7"/>
  <c r="AC153" i="7"/>
  <c r="AC154" i="7"/>
  <c r="AC155" i="7"/>
  <c r="AC156" i="7"/>
  <c r="AC157" i="7"/>
  <c r="AC159" i="7"/>
  <c r="AC161" i="7"/>
  <c r="AC162" i="7"/>
  <c r="AC164" i="7"/>
  <c r="AC168" i="7"/>
  <c r="AC170" i="7"/>
  <c r="AC172" i="7"/>
  <c r="AC173" i="7"/>
  <c r="AC175" i="7"/>
  <c r="AC177" i="7"/>
  <c r="AC178" i="7"/>
  <c r="AC179" i="7"/>
  <c r="AC180" i="7"/>
  <c r="AC181" i="7"/>
  <c r="AC182" i="7"/>
  <c r="AC184" i="7"/>
  <c r="AC187" i="7"/>
  <c r="AC189" i="7"/>
  <c r="AC190" i="7"/>
  <c r="AC192" i="7"/>
  <c r="AC199" i="7"/>
  <c r="AC200"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V2" i="7"/>
  <c r="V3" i="7"/>
  <c r="G3" i="7" s="1"/>
  <c r="V4" i="7"/>
  <c r="G4" i="7" s="1"/>
  <c r="V5" i="7"/>
  <c r="V6" i="7"/>
  <c r="V7" i="7"/>
  <c r="V8" i="7"/>
  <c r="G8" i="7" s="1"/>
  <c r="V9" i="7"/>
  <c r="V10" i="7"/>
  <c r="V11" i="7"/>
  <c r="G11" i="7" s="1"/>
  <c r="V12" i="7"/>
  <c r="G12" i="7" s="1"/>
  <c r="V13" i="7"/>
  <c r="V14" i="7"/>
  <c r="V15" i="7"/>
  <c r="V16" i="7"/>
  <c r="G16" i="7" s="1"/>
  <c r="V17" i="7"/>
  <c r="V18" i="7"/>
  <c r="V19" i="7"/>
  <c r="G19" i="7" s="1"/>
  <c r="V20" i="7"/>
  <c r="G20" i="7" s="1"/>
  <c r="V21" i="7"/>
  <c r="V22" i="7"/>
  <c r="V23" i="7"/>
  <c r="V24" i="7"/>
  <c r="G24" i="7" s="1"/>
  <c r="V25" i="7"/>
  <c r="V26" i="7"/>
  <c r="V27" i="7"/>
  <c r="G27" i="7" s="1"/>
  <c r="V28" i="7"/>
  <c r="G28" i="7" s="1"/>
  <c r="V29" i="7"/>
  <c r="V30" i="7"/>
  <c r="V31" i="7"/>
  <c r="V32" i="7"/>
  <c r="G32" i="7" s="1"/>
  <c r="V33" i="7"/>
  <c r="V34" i="7"/>
  <c r="V35" i="7"/>
  <c r="G35" i="7" s="1"/>
  <c r="V36" i="7"/>
  <c r="G36" i="7" s="1"/>
  <c r="V37" i="7"/>
  <c r="V38" i="7"/>
  <c r="V39" i="7"/>
  <c r="V40" i="7"/>
  <c r="G40" i="7" s="1"/>
  <c r="V41" i="7"/>
  <c r="V42" i="7"/>
  <c r="V43" i="7"/>
  <c r="G43" i="7" s="1"/>
  <c r="V44" i="7"/>
  <c r="G44" i="7" s="1"/>
  <c r="V45" i="7"/>
  <c r="V46" i="7"/>
  <c r="V47" i="7"/>
  <c r="V48" i="7"/>
  <c r="G48" i="7" s="1"/>
  <c r="V49" i="7"/>
  <c r="V50" i="7"/>
  <c r="V51" i="7"/>
  <c r="G51" i="7" s="1"/>
  <c r="V52" i="7"/>
  <c r="G52" i="7" s="1"/>
  <c r="V53" i="7"/>
  <c r="V54" i="7"/>
  <c r="V55" i="7"/>
  <c r="V56" i="7"/>
  <c r="G56" i="7" s="1"/>
  <c r="V57" i="7"/>
  <c r="V58" i="7"/>
  <c r="V59" i="7"/>
  <c r="G59" i="7" s="1"/>
  <c r="V60" i="7"/>
  <c r="G60" i="7" s="1"/>
  <c r="V61" i="7"/>
  <c r="V62" i="7"/>
  <c r="V63" i="7"/>
  <c r="V64" i="7"/>
  <c r="G64" i="7" s="1"/>
  <c r="V65" i="7"/>
  <c r="V66" i="7"/>
  <c r="V67" i="7"/>
  <c r="G67" i="7" s="1"/>
  <c r="V68" i="7"/>
  <c r="G68" i="7" s="1"/>
  <c r="V69" i="7"/>
  <c r="V70" i="7"/>
  <c r="V71" i="7"/>
  <c r="V72" i="7"/>
  <c r="G72" i="7" s="1"/>
  <c r="V73" i="7"/>
  <c r="V74" i="7"/>
  <c r="V75" i="7"/>
  <c r="G75" i="7" s="1"/>
  <c r="V76" i="7"/>
  <c r="G76" i="7" s="1"/>
  <c r="V77" i="7"/>
  <c r="V78" i="7"/>
  <c r="V79" i="7"/>
  <c r="V80" i="7"/>
  <c r="G80" i="7" s="1"/>
  <c r="V81" i="7"/>
  <c r="V82" i="7"/>
  <c r="V83" i="7"/>
  <c r="G83" i="7" s="1"/>
  <c r="V84" i="7"/>
  <c r="G84" i="7" s="1"/>
  <c r="V85" i="7"/>
  <c r="V86" i="7"/>
  <c r="V87" i="7"/>
  <c r="V88" i="7"/>
  <c r="G88" i="7" s="1"/>
  <c r="V89" i="7"/>
  <c r="V90" i="7"/>
  <c r="V91" i="7"/>
  <c r="G91" i="7" s="1"/>
  <c r="V92" i="7"/>
  <c r="G92" i="7" s="1"/>
  <c r="V93" i="7"/>
  <c r="V94" i="7"/>
  <c r="V95" i="7"/>
  <c r="V96" i="7"/>
  <c r="G96" i="7" s="1"/>
  <c r="V97" i="7"/>
  <c r="V98" i="7"/>
  <c r="V99" i="7"/>
  <c r="G99" i="7" s="1"/>
  <c r="V100" i="7"/>
  <c r="G100" i="7" s="1"/>
  <c r="V101" i="7"/>
  <c r="V102" i="7"/>
  <c r="V103" i="7"/>
  <c r="V104" i="7"/>
  <c r="G104" i="7" s="1"/>
  <c r="V105" i="7"/>
  <c r="V106" i="7"/>
  <c r="V107" i="7"/>
  <c r="G107" i="7" s="1"/>
  <c r="V108" i="7"/>
  <c r="G108" i="7" s="1"/>
  <c r="V109" i="7"/>
  <c r="V110" i="7"/>
  <c r="V111" i="7"/>
  <c r="V112" i="7"/>
  <c r="G112" i="7" s="1"/>
  <c r="V113" i="7"/>
  <c r="V114" i="7"/>
  <c r="V115" i="7"/>
  <c r="G115" i="7" s="1"/>
  <c r="V116" i="7"/>
  <c r="G116" i="7" s="1"/>
  <c r="V117" i="7"/>
  <c r="V118" i="7"/>
  <c r="V119" i="7"/>
  <c r="V120" i="7"/>
  <c r="G120" i="7" s="1"/>
  <c r="V121" i="7"/>
  <c r="V122" i="7"/>
  <c r="V123" i="7"/>
  <c r="G123" i="7" s="1"/>
  <c r="V124" i="7"/>
  <c r="G124" i="7" s="1"/>
  <c r="V125" i="7"/>
  <c r="V126" i="7"/>
  <c r="V127" i="7"/>
  <c r="V128" i="7"/>
  <c r="G128" i="7" s="1"/>
  <c r="V129" i="7"/>
  <c r="V130" i="7"/>
  <c r="V131" i="7"/>
  <c r="G131" i="7" s="1"/>
  <c r="V132" i="7"/>
  <c r="G132" i="7" s="1"/>
  <c r="V133" i="7"/>
  <c r="V134" i="7"/>
  <c r="V135" i="7"/>
  <c r="V136" i="7"/>
  <c r="G136" i="7" s="1"/>
  <c r="V137" i="7"/>
  <c r="V138" i="7"/>
  <c r="V139" i="7"/>
  <c r="G139" i="7" s="1"/>
  <c r="V140" i="7"/>
  <c r="G140" i="7" s="1"/>
  <c r="V141" i="7"/>
  <c r="V142" i="7"/>
  <c r="V143" i="7"/>
  <c r="V144" i="7"/>
  <c r="G144" i="7" s="1"/>
  <c r="V145" i="7"/>
  <c r="V146" i="7"/>
  <c r="V147" i="7"/>
  <c r="G147" i="7" s="1"/>
  <c r="V148" i="7"/>
  <c r="G148" i="7" s="1"/>
  <c r="V149" i="7"/>
  <c r="V150" i="7"/>
  <c r="V151" i="7"/>
  <c r="V152" i="7"/>
  <c r="G152" i="7" s="1"/>
  <c r="V153" i="7"/>
  <c r="V154" i="7"/>
  <c r="V155" i="7"/>
  <c r="G155" i="7" s="1"/>
  <c r="V156" i="7"/>
  <c r="G156" i="7" s="1"/>
  <c r="V157" i="7"/>
  <c r="V158" i="7"/>
  <c r="V159" i="7"/>
  <c r="V160" i="7"/>
  <c r="G160" i="7" s="1"/>
  <c r="V161" i="7"/>
  <c r="V162" i="7"/>
  <c r="V163" i="7"/>
  <c r="G163" i="7" s="1"/>
  <c r="V164" i="7"/>
  <c r="G164" i="7" s="1"/>
  <c r="V165" i="7"/>
  <c r="V166" i="7"/>
  <c r="V167" i="7"/>
  <c r="V168" i="7"/>
  <c r="G168" i="7" s="1"/>
  <c r="V169" i="7"/>
  <c r="V170" i="7"/>
  <c r="V171" i="7"/>
  <c r="G171" i="7" s="1"/>
  <c r="V172" i="7"/>
  <c r="G172" i="7" s="1"/>
  <c r="V173" i="7"/>
  <c r="V174" i="7"/>
  <c r="V175" i="7"/>
  <c r="V176" i="7"/>
  <c r="G176" i="7" s="1"/>
  <c r="V177" i="7"/>
  <c r="V178" i="7"/>
  <c r="V179" i="7"/>
  <c r="G179" i="7" s="1"/>
  <c r="V180" i="7"/>
  <c r="G180" i="7" s="1"/>
  <c r="V181" i="7"/>
  <c r="V182" i="7"/>
  <c r="V183" i="7"/>
  <c r="V184" i="7"/>
  <c r="G184" i="7" s="1"/>
  <c r="V185" i="7"/>
  <c r="V186" i="7"/>
  <c r="V187" i="7"/>
  <c r="G187" i="7" s="1"/>
  <c r="V188" i="7"/>
  <c r="G188" i="7" s="1"/>
  <c r="V189" i="7"/>
  <c r="V190" i="7"/>
  <c r="V191" i="7"/>
  <c r="V192" i="7"/>
  <c r="G192" i="7" s="1"/>
  <c r="V193" i="7"/>
  <c r="V194" i="7"/>
  <c r="V195" i="7"/>
  <c r="G195" i="7" s="1"/>
  <c r="V196" i="7"/>
  <c r="G196" i="7" s="1"/>
  <c r="V197" i="7"/>
  <c r="V198" i="7"/>
  <c r="V199" i="7"/>
  <c r="V200" i="7"/>
  <c r="G200" i="7" s="1"/>
  <c r="V201" i="7"/>
  <c r="V202" i="7"/>
  <c r="K33" i="7"/>
  <c r="K32" i="7"/>
  <c r="K31" i="7"/>
  <c r="K30" i="7"/>
  <c r="K29" i="7"/>
  <c r="K28" i="7"/>
  <c r="K25" i="7"/>
  <c r="K24" i="7"/>
  <c r="K23" i="7"/>
  <c r="K22" i="7"/>
  <c r="K21" i="7"/>
  <c r="K20" i="7"/>
  <c r="K17" i="7"/>
  <c r="K16" i="7"/>
  <c r="K15" i="7"/>
  <c r="K14" i="7"/>
  <c r="K13" i="7"/>
  <c r="K12" i="7"/>
  <c r="K9" i="7"/>
  <c r="K8" i="7"/>
  <c r="K7" i="7"/>
  <c r="K6" i="7"/>
  <c r="K5" i="7"/>
  <c r="K4" i="7"/>
  <c r="G197" i="7" l="1"/>
  <c r="G189" i="7"/>
  <c r="G181" i="7"/>
  <c r="G173" i="7"/>
  <c r="G165" i="7"/>
  <c r="G157" i="7"/>
  <c r="G149" i="7"/>
  <c r="G141" i="7"/>
  <c r="G133" i="7"/>
  <c r="G125" i="7"/>
  <c r="G117" i="7"/>
  <c r="G109" i="7"/>
  <c r="G101" i="7"/>
  <c r="G93" i="7"/>
  <c r="G85" i="7"/>
  <c r="G77" i="7"/>
  <c r="G69" i="7"/>
  <c r="G61" i="7"/>
  <c r="G53" i="7"/>
  <c r="G45" i="7"/>
  <c r="G37" i="7"/>
  <c r="G29" i="7"/>
  <c r="G21" i="7"/>
  <c r="G13" i="7"/>
  <c r="G5" i="7"/>
  <c r="G4" i="10"/>
  <c r="I4" i="10" s="1"/>
  <c r="G202" i="7"/>
  <c r="G194" i="7"/>
  <c r="G186" i="7"/>
  <c r="G178" i="7"/>
  <c r="G170" i="7"/>
  <c r="G162" i="7"/>
  <c r="G154" i="7"/>
  <c r="G146" i="7"/>
  <c r="G138" i="7"/>
  <c r="G130" i="7"/>
  <c r="G122" i="7"/>
  <c r="G114" i="7"/>
  <c r="G106" i="7"/>
  <c r="G98" i="7"/>
  <c r="G90" i="7"/>
  <c r="G82" i="7"/>
  <c r="G74" i="7"/>
  <c r="G66" i="7"/>
  <c r="G58" i="7"/>
  <c r="G50" i="7"/>
  <c r="G42" i="7"/>
  <c r="G34" i="7"/>
  <c r="G26" i="7"/>
  <c r="G18" i="7"/>
  <c r="G10" i="7"/>
  <c r="G2" i="7"/>
  <c r="G39" i="7"/>
  <c r="G31" i="7"/>
  <c r="G23" i="7"/>
  <c r="G15" i="7"/>
  <c r="G7" i="7"/>
  <c r="G199" i="7"/>
  <c r="G191" i="7"/>
  <c r="G183" i="7"/>
  <c r="G175" i="7"/>
  <c r="G167" i="7"/>
  <c r="G159" i="7"/>
  <c r="G151" i="7"/>
  <c r="G143" i="7"/>
  <c r="G135" i="7"/>
  <c r="G127" i="7"/>
  <c r="G119" i="7"/>
  <c r="G111" i="7"/>
  <c r="G103" i="7"/>
  <c r="G95" i="7"/>
  <c r="G87" i="7"/>
  <c r="G79" i="7"/>
  <c r="G71" i="7"/>
  <c r="G63" i="7"/>
  <c r="G55" i="7"/>
  <c r="G47" i="7"/>
  <c r="G198" i="7"/>
  <c r="G190" i="7"/>
  <c r="G182" i="7"/>
  <c r="G174" i="7"/>
  <c r="G166" i="7"/>
  <c r="G158" i="7"/>
  <c r="G150" i="7"/>
  <c r="G142" i="7"/>
  <c r="G134" i="7"/>
  <c r="G126" i="7"/>
  <c r="G118" i="7"/>
  <c r="G110" i="7"/>
  <c r="G102" i="7"/>
  <c r="G94" i="7"/>
  <c r="G86" i="7"/>
  <c r="G78" i="7"/>
  <c r="G70" i="7"/>
  <c r="G62" i="7"/>
  <c r="G54" i="7"/>
  <c r="G46" i="7"/>
  <c r="G38" i="7"/>
  <c r="G30" i="7"/>
  <c r="G22" i="7"/>
  <c r="G14" i="7"/>
  <c r="G6" i="7"/>
  <c r="G201" i="7"/>
  <c r="G193" i="7"/>
  <c r="G185" i="7"/>
  <c r="G177" i="7"/>
  <c r="G169" i="7"/>
  <c r="G161" i="7"/>
  <c r="G153" i="7"/>
  <c r="G145" i="7"/>
  <c r="G137" i="7"/>
  <c r="G129" i="7"/>
  <c r="G121" i="7"/>
  <c r="G113" i="7"/>
  <c r="G105" i="7"/>
  <c r="G97" i="7"/>
  <c r="G89" i="7"/>
  <c r="G81" i="7"/>
  <c r="G73" i="7"/>
  <c r="G65" i="7"/>
  <c r="G57" i="7"/>
  <c r="G49" i="7"/>
  <c r="G41" i="7"/>
  <c r="G33" i="7"/>
  <c r="G25" i="7"/>
  <c r="G17" i="7"/>
  <c r="G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W198" i="7"/>
  <c r="W190" i="7"/>
  <c r="W182" i="7"/>
  <c r="W174" i="7"/>
  <c r="W166" i="7"/>
  <c r="W158" i="7"/>
  <c r="W150" i="7"/>
  <c r="W142" i="7"/>
  <c r="W134" i="7"/>
  <c r="W126" i="7"/>
  <c r="W118" i="7"/>
  <c r="W110" i="7"/>
  <c r="W201" i="7"/>
  <c r="W193" i="7"/>
  <c r="W185" i="7"/>
  <c r="W177" i="7"/>
  <c r="W169" i="7"/>
  <c r="W161" i="7"/>
  <c r="W153" i="7"/>
  <c r="W145" i="7"/>
  <c r="W137" i="7"/>
  <c r="W129" i="7"/>
  <c r="W121" i="7"/>
  <c r="W113" i="7"/>
  <c r="W105" i="7"/>
  <c r="W97" i="7"/>
  <c r="W89" i="7"/>
  <c r="W81" i="7"/>
  <c r="W73" i="7"/>
  <c r="W65" i="7"/>
  <c r="W57" i="7"/>
  <c r="W49" i="7"/>
  <c r="W41" i="7"/>
  <c r="W33" i="7"/>
  <c r="W25" i="7"/>
  <c r="W17" i="7"/>
  <c r="W9" i="7"/>
  <c r="W200" i="7"/>
  <c r="W192" i="7"/>
  <c r="W184" i="7"/>
  <c r="W176" i="7"/>
  <c r="W168" i="7"/>
  <c r="W160" i="7"/>
  <c r="W152" i="7"/>
  <c r="W144" i="7"/>
  <c r="W136" i="7"/>
  <c r="W128" i="7"/>
  <c r="W120" i="7"/>
  <c r="W112" i="7"/>
  <c r="W104" i="7"/>
  <c r="W96" i="7"/>
  <c r="W88" i="7"/>
  <c r="W80" i="7"/>
  <c r="W72" i="7"/>
  <c r="W64" i="7"/>
  <c r="W56" i="7"/>
  <c r="W48" i="7"/>
  <c r="W40" i="7"/>
  <c r="W32" i="7"/>
  <c r="W24" i="7"/>
  <c r="W16" i="7"/>
  <c r="W8" i="7"/>
  <c r="W199" i="7"/>
  <c r="W191" i="7"/>
  <c r="W183" i="7"/>
  <c r="W175" i="7"/>
  <c r="W167" i="7"/>
  <c r="W159" i="7"/>
  <c r="W151" i="7"/>
  <c r="W143" i="7"/>
  <c r="W135" i="7"/>
  <c r="W127" i="7"/>
  <c r="W119" i="7"/>
  <c r="W111" i="7"/>
  <c r="W103" i="7"/>
  <c r="W95" i="7"/>
  <c r="W87" i="7"/>
  <c r="W79" i="7"/>
  <c r="W71" i="7"/>
  <c r="W63" i="7"/>
  <c r="W55" i="7"/>
  <c r="W47" i="7"/>
  <c r="W39" i="7"/>
  <c r="W31" i="7"/>
  <c r="W23" i="7"/>
  <c r="W15" i="7"/>
  <c r="W7" i="7"/>
  <c r="W102" i="7"/>
  <c r="W94" i="7"/>
  <c r="W86" i="7"/>
  <c r="W78" i="7"/>
  <c r="W70" i="7"/>
  <c r="W62" i="7"/>
  <c r="W54" i="7"/>
  <c r="W46" i="7"/>
  <c r="W38" i="7"/>
  <c r="W30" i="7"/>
  <c r="W22" i="7"/>
  <c r="W14" i="7"/>
  <c r="W6" i="7"/>
  <c r="W197" i="7"/>
  <c r="W189" i="7"/>
  <c r="W181" i="7"/>
  <c r="W173" i="7"/>
  <c r="W165" i="7"/>
  <c r="W157" i="7"/>
  <c r="W149" i="7"/>
  <c r="W141" i="7"/>
  <c r="W133" i="7"/>
  <c r="W125" i="7"/>
  <c r="W117" i="7"/>
  <c r="W109" i="7"/>
  <c r="W101" i="7"/>
  <c r="W93" i="7"/>
  <c r="W85" i="7"/>
  <c r="W77" i="7"/>
  <c r="W69" i="7"/>
  <c r="W61" i="7"/>
  <c r="W53" i="7"/>
  <c r="W45" i="7"/>
  <c r="W37" i="7"/>
  <c r="W29" i="7"/>
  <c r="W21" i="7"/>
  <c r="W13" i="7"/>
  <c r="W5" i="7"/>
  <c r="W196" i="7"/>
  <c r="W188" i="7"/>
  <c r="W180" i="7"/>
  <c r="W172" i="7"/>
  <c r="W164" i="7"/>
  <c r="W156" i="7"/>
  <c r="W148" i="7"/>
  <c r="W140" i="7"/>
  <c r="W132" i="7"/>
  <c r="W124" i="7"/>
  <c r="W116" i="7"/>
  <c r="W108" i="7"/>
  <c r="W100" i="7"/>
  <c r="W92" i="7"/>
  <c r="W84" i="7"/>
  <c r="W76" i="7"/>
  <c r="W68" i="7"/>
  <c r="W60" i="7"/>
  <c r="W52" i="7"/>
  <c r="W44" i="7"/>
  <c r="W36" i="7"/>
  <c r="W28" i="7"/>
  <c r="W20" i="7"/>
  <c r="W12" i="7"/>
  <c r="W4" i="7"/>
  <c r="W195" i="7"/>
  <c r="W187" i="7"/>
  <c r="W179" i="7"/>
  <c r="W171" i="7"/>
  <c r="W163" i="7"/>
  <c r="W155" i="7"/>
  <c r="W147" i="7"/>
  <c r="W139" i="7"/>
  <c r="W131" i="7"/>
  <c r="W123" i="7"/>
  <c r="W115" i="7"/>
  <c r="W107" i="7"/>
  <c r="W99" i="7"/>
  <c r="W91" i="7"/>
  <c r="W83" i="7"/>
  <c r="W75" i="7"/>
  <c r="W67" i="7"/>
  <c r="W59" i="7"/>
  <c r="W51" i="7"/>
  <c r="W43" i="7"/>
  <c r="W35" i="7"/>
  <c r="W27" i="7"/>
  <c r="W19" i="7"/>
  <c r="W11" i="7"/>
  <c r="W3" i="7"/>
  <c r="W202" i="7"/>
  <c r="W194" i="7"/>
  <c r="W186" i="7"/>
  <c r="W178" i="7"/>
  <c r="W170" i="7"/>
  <c r="W162" i="7"/>
  <c r="W154" i="7"/>
  <c r="W146" i="7"/>
  <c r="W138" i="7"/>
  <c r="W130" i="7"/>
  <c r="W122" i="7"/>
  <c r="W114" i="7"/>
  <c r="W106" i="7"/>
  <c r="W98" i="7"/>
  <c r="W90" i="7"/>
  <c r="W82" i="7"/>
  <c r="W74" i="7"/>
  <c r="W66" i="7"/>
  <c r="W58" i="7"/>
  <c r="W50" i="7"/>
  <c r="W42" i="7"/>
  <c r="W34" i="7"/>
  <c r="W26" i="7"/>
  <c r="W18" i="7"/>
  <c r="W10" i="7"/>
  <c r="W2" i="7"/>
  <c r="F10" i="7"/>
  <c r="H10" i="7" s="1"/>
  <c r="F18" i="7"/>
  <c r="H18" i="7" s="1"/>
  <c r="F25" i="7"/>
  <c r="F28" i="7"/>
  <c r="H28" i="7" s="1"/>
  <c r="F33" i="7"/>
  <c r="F12" i="7"/>
  <c r="H12" i="7" s="1"/>
  <c r="F3" i="7"/>
  <c r="H3" i="7" s="1"/>
  <c r="F11" i="7"/>
  <c r="H11" i="7" s="1"/>
  <c r="F27" i="7"/>
  <c r="H27" i="7" s="1"/>
  <c r="F29" i="7"/>
  <c r="F32" i="7"/>
  <c r="H32" i="7" s="1"/>
  <c r="F9" i="7"/>
  <c r="F20" i="7"/>
  <c r="H20" i="7" s="1"/>
  <c r="F23" i="7"/>
  <c r="H23" i="7" s="1"/>
  <c r="F14" i="7"/>
  <c r="F19" i="7"/>
  <c r="H19" i="7" s="1"/>
  <c r="F13" i="7"/>
  <c r="H13" i="7" s="1"/>
  <c r="F4" i="7"/>
  <c r="H4" i="7" s="1"/>
  <c r="F6" i="7"/>
  <c r="F17" i="7"/>
  <c r="F2" i="7"/>
  <c r="H2" i="7" s="1"/>
  <c r="F16" i="7"/>
  <c r="H16" i="7" s="1"/>
  <c r="F26" i="7"/>
  <c r="H26" i="7" s="1"/>
  <c r="F30" i="7"/>
  <c r="H30" i="7" s="1"/>
  <c r="F8" i="7"/>
  <c r="H8" i="7" s="1"/>
  <c r="F15" i="7"/>
  <c r="F5" i="7"/>
  <c r="H5" i="7" s="1"/>
  <c r="F22" i="7"/>
  <c r="F24" i="7"/>
  <c r="H24" i="7" s="1"/>
  <c r="F7" i="7"/>
  <c r="H7" i="7" s="1"/>
  <c r="F21" i="7"/>
  <c r="H21" i="7" s="1"/>
  <c r="F31" i="7"/>
  <c r="H31" i="7" s="1"/>
  <c r="H29" i="7" l="1"/>
  <c r="H15" i="7"/>
  <c r="H22" i="7"/>
  <c r="H6" i="7"/>
  <c r="H9" i="7"/>
  <c r="H17" i="7"/>
  <c r="H25" i="7"/>
  <c r="H33" i="7"/>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<sst xmlns="http://schemas.openxmlformats.org/spreadsheetml/2006/main" count="3220" uniqueCount="748">
  <si>
    <t>255050</t>
  </si>
  <si>
    <t>255072</t>
  </si>
  <si>
    <t>255091</t>
  </si>
  <si>
    <t>255092</t>
  </si>
  <si>
    <t>255093</t>
  </si>
  <si>
    <t>255095</t>
  </si>
  <si>
    <t>255096</t>
  </si>
  <si>
    <t>255097</t>
  </si>
  <si>
    <t>255100</t>
  </si>
  <si>
    <t>255101</t>
  </si>
  <si>
    <t>255102</t>
  </si>
  <si>
    <t>255103</t>
  </si>
  <si>
    <t>255104</t>
  </si>
  <si>
    <t>255105</t>
  </si>
  <si>
    <t>255106</t>
  </si>
  <si>
    <t>255108</t>
  </si>
  <si>
    <t>255109</t>
  </si>
  <si>
    <t>255110</t>
  </si>
  <si>
    <t>255111</t>
  </si>
  <si>
    <t>255112</t>
  </si>
  <si>
    <t>255113</t>
  </si>
  <si>
    <t>255114</t>
  </si>
  <si>
    <t>255115</t>
  </si>
  <si>
    <t>255116</t>
  </si>
  <si>
    <t>255117</t>
  </si>
  <si>
    <t>255118</t>
  </si>
  <si>
    <t>255119</t>
  </si>
  <si>
    <t>255125</t>
  </si>
  <si>
    <t>255126</t>
  </si>
  <si>
    <t>255127</t>
  </si>
  <si>
    <t>255130</t>
  </si>
  <si>
    <t>255136</t>
  </si>
  <si>
    <t>255137</t>
  </si>
  <si>
    <t>255138</t>
  </si>
  <si>
    <t>255139</t>
  </si>
  <si>
    <t>255140</t>
  </si>
  <si>
    <t>255141</t>
  </si>
  <si>
    <t>255142</t>
  </si>
  <si>
    <t>255145</t>
  </si>
  <si>
    <t>255146</t>
  </si>
  <si>
    <t>255148</t>
  </si>
  <si>
    <t>255149</t>
  </si>
  <si>
    <t>255150</t>
  </si>
  <si>
    <t>255153</t>
  </si>
  <si>
    <t>255154</t>
  </si>
  <si>
    <t>255156</t>
  </si>
  <si>
    <t>255158</t>
  </si>
  <si>
    <t>255159</t>
  </si>
  <si>
    <t>255160</t>
  </si>
  <si>
    <t>255161</t>
  </si>
  <si>
    <t>255162</t>
  </si>
  <si>
    <t>255163</t>
  </si>
  <si>
    <t>255166</t>
  </si>
  <si>
    <t>255168</t>
  </si>
  <si>
    <t>255169</t>
  </si>
  <si>
    <t>255171</t>
  </si>
  <si>
    <t>255172</t>
  </si>
  <si>
    <t>255173</t>
  </si>
  <si>
    <t>255174</t>
  </si>
  <si>
    <t>255175</t>
  </si>
  <si>
    <t>255179</t>
  </si>
  <si>
    <t>255181</t>
  </si>
  <si>
    <t>255182</t>
  </si>
  <si>
    <t>255185</t>
  </si>
  <si>
    <t>255191</t>
  </si>
  <si>
    <t>255192</t>
  </si>
  <si>
    <t>255206</t>
  </si>
  <si>
    <t>255207</t>
  </si>
  <si>
    <t>255210</t>
  </si>
  <si>
    <t>255212</t>
  </si>
  <si>
    <t>255213</t>
  </si>
  <si>
    <t>255214</t>
  </si>
  <si>
    <t>255215</t>
  </si>
  <si>
    <t>255216</t>
  </si>
  <si>
    <t>255217</t>
  </si>
  <si>
    <t>255218</t>
  </si>
  <si>
    <t>255219</t>
  </si>
  <si>
    <t>255221</t>
  </si>
  <si>
    <t>255222</t>
  </si>
  <si>
    <t>255226</t>
  </si>
  <si>
    <t>255227</t>
  </si>
  <si>
    <t>255228</t>
  </si>
  <si>
    <t>255229</t>
  </si>
  <si>
    <t>255230</t>
  </si>
  <si>
    <t>255232</t>
  </si>
  <si>
    <t>255233</t>
  </si>
  <si>
    <t>255234</t>
  </si>
  <si>
    <t>255243</t>
  </si>
  <si>
    <t>255244</t>
  </si>
  <si>
    <t>255247</t>
  </si>
  <si>
    <t>255249</t>
  </si>
  <si>
    <t>255250</t>
  </si>
  <si>
    <t>255251</t>
  </si>
  <si>
    <t>255252</t>
  </si>
  <si>
    <t>255253</t>
  </si>
  <si>
    <t>255257</t>
  </si>
  <si>
    <t>255259</t>
  </si>
  <si>
    <t>255260</t>
  </si>
  <si>
    <t>255261</t>
  </si>
  <si>
    <t>255262</t>
  </si>
  <si>
    <t>255264</t>
  </si>
  <si>
    <t>255265</t>
  </si>
  <si>
    <t>255266</t>
  </si>
  <si>
    <t>255267</t>
  </si>
  <si>
    <t>255268</t>
  </si>
  <si>
    <t>255269</t>
  </si>
  <si>
    <t>255270</t>
  </si>
  <si>
    <t>255271</t>
  </si>
  <si>
    <t>255272</t>
  </si>
  <si>
    <t>255273</t>
  </si>
  <si>
    <t>255274</t>
  </si>
  <si>
    <t>255275</t>
  </si>
  <si>
    <t>255276</t>
  </si>
  <si>
    <t>255277</t>
  </si>
  <si>
    <t>255278</t>
  </si>
  <si>
    <t>255279</t>
  </si>
  <si>
    <t>255280</t>
  </si>
  <si>
    <t>255281</t>
  </si>
  <si>
    <t>255282</t>
  </si>
  <si>
    <t>255283</t>
  </si>
  <si>
    <t>255284</t>
  </si>
  <si>
    <t>255285</t>
  </si>
  <si>
    <t>255286</t>
  </si>
  <si>
    <t>255287</t>
  </si>
  <si>
    <t>255288</t>
  </si>
  <si>
    <t>255289</t>
  </si>
  <si>
    <t>255290</t>
  </si>
  <si>
    <t>255291</t>
  </si>
  <si>
    <t>255292</t>
  </si>
  <si>
    <t>255293</t>
  </si>
  <si>
    <t>255294</t>
  </si>
  <si>
    <t>255296</t>
  </si>
  <si>
    <t>255297</t>
  </si>
  <si>
    <t>255299</t>
  </si>
  <si>
    <t>255300</t>
  </si>
  <si>
    <t>255301</t>
  </si>
  <si>
    <t>255302</t>
  </si>
  <si>
    <t>255303</t>
  </si>
  <si>
    <t>255304</t>
  </si>
  <si>
    <t>255305</t>
  </si>
  <si>
    <t>255306</t>
  </si>
  <si>
    <t>255307</t>
  </si>
  <si>
    <t>255308</t>
  </si>
  <si>
    <t>255309</t>
  </si>
  <si>
    <t>255310</t>
  </si>
  <si>
    <t>255311</t>
  </si>
  <si>
    <t>255312</t>
  </si>
  <si>
    <t>255313</t>
  </si>
  <si>
    <t>255314</t>
  </si>
  <si>
    <t>255315</t>
  </si>
  <si>
    <t>255316</t>
  </si>
  <si>
    <t>255318</t>
  </si>
  <si>
    <t>255319</t>
  </si>
  <si>
    <t>255320</t>
  </si>
  <si>
    <t>255321</t>
  </si>
  <si>
    <t>255322</t>
  </si>
  <si>
    <t>255323</t>
  </si>
  <si>
    <t>255324</t>
  </si>
  <si>
    <t>255325</t>
  </si>
  <si>
    <t>255326</t>
  </si>
  <si>
    <t>255327</t>
  </si>
  <si>
    <t>255328</t>
  </si>
  <si>
    <t>255329</t>
  </si>
  <si>
    <t>255331</t>
  </si>
  <si>
    <t>255332</t>
  </si>
  <si>
    <t>255333</t>
  </si>
  <si>
    <t>255334</t>
  </si>
  <si>
    <t>255335</t>
  </si>
  <si>
    <t>255336</t>
  </si>
  <si>
    <t>255338</t>
  </si>
  <si>
    <t>255339</t>
  </si>
  <si>
    <t>255340</t>
  </si>
  <si>
    <t>255341</t>
  </si>
  <si>
    <t>255342</t>
  </si>
  <si>
    <t>255343</t>
  </si>
  <si>
    <t>255344</t>
  </si>
  <si>
    <t>255345</t>
  </si>
  <si>
    <t>255346</t>
  </si>
  <si>
    <t>255347</t>
  </si>
  <si>
    <t>255348</t>
  </si>
  <si>
    <t>25A123</t>
  </si>
  <si>
    <t>25A162</t>
  </si>
  <si>
    <t>25A174</t>
  </si>
  <si>
    <t>25A178</t>
  </si>
  <si>
    <t>25A188</t>
  </si>
  <si>
    <t>25A190</t>
  </si>
  <si>
    <t>25A197</t>
  </si>
  <si>
    <t>25A233</t>
  </si>
  <si>
    <t>25A374</t>
  </si>
  <si>
    <t>25A380</t>
  </si>
  <si>
    <t>25A381</t>
  </si>
  <si>
    <t>25A389</t>
  </si>
  <si>
    <t>25A402</t>
  </si>
  <si>
    <t>25A403</t>
  </si>
  <si>
    <t>25A404</t>
  </si>
  <si>
    <t>25A414</t>
  </si>
  <si>
    <t>25A416</t>
  </si>
  <si>
    <t>25A418</t>
  </si>
  <si>
    <t>25A422</t>
  </si>
  <si>
    <t>25E015</t>
  </si>
  <si>
    <t>25E115</t>
  </si>
  <si>
    <t>MS</t>
  </si>
  <si>
    <t>SHELBY HEALTH AND REHABILITATION CENTER</t>
  </si>
  <si>
    <t>JEFFERSON DAVIS COMMUNITY HOSPITAL ECF</t>
  </si>
  <si>
    <t>WINSTON COUNTY NURSING HOME</t>
  </si>
  <si>
    <t>LEXINGTON MANOR SENIOR CARE, LLC</t>
  </si>
  <si>
    <t>BOYINGTON HEALTH AND REHABILITATION</t>
  </si>
  <si>
    <t>THE PILLARS OF BILOXI</t>
  </si>
  <si>
    <t>CARE CENTER OF LAUREL</t>
  </si>
  <si>
    <t>LOUISVILLE HEALTHCARE LLC</t>
  </si>
  <si>
    <t>CARE CENTER OF ABERDEEN</t>
  </si>
  <si>
    <t>DIVERSICARE OF TYLERTOWN</t>
  </si>
  <si>
    <t>MCCOMB NURSING AND REHABILITATION CENTER LLC</t>
  </si>
  <si>
    <t>DIVERSICARE OF RIPLEY</t>
  </si>
  <si>
    <t>EDGEWOOD HEALTH &amp; REHABILITATION</t>
  </si>
  <si>
    <t>GRENADA LIVING CENTER</t>
  </si>
  <si>
    <t>DIVERSICARE OF TUPELO</t>
  </si>
  <si>
    <t>BRANDON NURSING AND REHABILITATION CENTER</t>
  </si>
  <si>
    <t>TREND HEALTH &amp; REHAB OF CARTHAGE LLC</t>
  </si>
  <si>
    <t>DIVERSICARE OF SOUTHAVEN</t>
  </si>
  <si>
    <t>MS CARE CENTER OF ALCORN COUNTY, INC-SNF</t>
  </si>
  <si>
    <t>WEST POINT COMMUNITY LIVING CENTER</t>
  </si>
  <si>
    <t>PLEASANT HILLS COM LIV CENTER</t>
  </si>
  <si>
    <t>RULEVILLE NURSING AND REHABILITATION CENTER LLC</t>
  </si>
  <si>
    <t>CLEVELAND NURSING AND REHABILITATION CENTER</t>
  </si>
  <si>
    <t>MANHATTAN NURSING AND REHABILITATION CENTER LLC</t>
  </si>
  <si>
    <t>LAKELAND NURSING AND REHABILITATION CENTER LLC</t>
  </si>
  <si>
    <t>DIVERSICARE OF EUPORA</t>
  </si>
  <si>
    <t>DIVERSICARE OF MERIDIAN</t>
  </si>
  <si>
    <t>DIVERSICARE OF AMORY</t>
  </si>
  <si>
    <t>CHADWICK NURSING AND REHABILITATION CENTER LLC</t>
  </si>
  <si>
    <t>WILKINSON COUNTY SENIOR CARE</t>
  </si>
  <si>
    <t>TISHOMINGO COMM LIVING CENTER</t>
  </si>
  <si>
    <t>TIPPAH COUNTY NURSING HOME</t>
  </si>
  <si>
    <t>TUPELO NURSING AND REHABILITATION CENTER</t>
  </si>
  <si>
    <t>NESHOBA COUNTY NURSING HOME</t>
  </si>
  <si>
    <t>ASHLAND HEALTH AND REHABILITATION</t>
  </si>
  <si>
    <t>DIVERSICARE OF BATESVILLE</t>
  </si>
  <si>
    <t>THE BLUFFS REHABILITATION AND HEALTHCARE CENTER</t>
  </si>
  <si>
    <t>PICAYUNE REHABILITATION AND HEALTHCARE CENTER</t>
  </si>
  <si>
    <t>OCEAN SPRINGS HEALTH &amp; REHABILITATION CENTER</t>
  </si>
  <si>
    <t>COURTYARD REHABILITATION AND HEALTHCARE</t>
  </si>
  <si>
    <t>YAZOO CITY REHABILITATION AND HEALTHCARE CENTER</t>
  </si>
  <si>
    <t>WOODLANDS REHABILITATION AND HEALTHCARE CENTER</t>
  </si>
  <si>
    <t>BEDFORD CARE CENTER OF PETAL</t>
  </si>
  <si>
    <t>BEDFORD CARE CENTER OF MENDENH</t>
  </si>
  <si>
    <t>BEDFORD CARE CENTER OF NEWTON</t>
  </si>
  <si>
    <t>CRYSTAL REHABILITATION AND HEALTHCARE CENTER</t>
  </si>
  <si>
    <t>GRENADA REHABILITATION AND HEALTHCARE CENTER</t>
  </si>
  <si>
    <t>BEDFORD CARE CENTER OF HATTIESBURG</t>
  </si>
  <si>
    <t>PERRY COUNTY NURSING CENTER</t>
  </si>
  <si>
    <t>DANIEL HEALTH CARE INC DBA THE MEADOWS</t>
  </si>
  <si>
    <t>NMMC BALDWYN NURSING FACILITY</t>
  </si>
  <si>
    <t>COUNTRYBROOK LIVING CENTER</t>
  </si>
  <si>
    <t>MEMORIAL WOODLAND VILLAGE NURSING CENTER</t>
  </si>
  <si>
    <t>QUEEN CITY NURSING CENTER</t>
  </si>
  <si>
    <t>MERIT HEALTH WESLEY</t>
  </si>
  <si>
    <t>ADAMS COUNTY NURSING CENTER</t>
  </si>
  <si>
    <t>WINONA MANOR HEALTH CARE AND REHABILITATION CENTER</t>
  </si>
  <si>
    <t>STARKVILLE MANOR HEALTH CARE AND REHABILITATION CE</t>
  </si>
  <si>
    <t>GLENBURNEY HEALTH CARE AND REHABILITATION CENTER</t>
  </si>
  <si>
    <t>SINGING RIVER HEALTH AND REHABILITATION CENTER</t>
  </si>
  <si>
    <t>DIVERSICARE OF BROOKHAVEN</t>
  </si>
  <si>
    <t>LEAKESVILLE REHABILITATION AND NURSING CENTER, INC</t>
  </si>
  <si>
    <t>GLEN OAKS NURSING CENTER</t>
  </si>
  <si>
    <t>LAKEVIEW NURSING CENTER</t>
  </si>
  <si>
    <t>INDIANOLA REHABILITATION AND HEALTHCARE CENTER</t>
  </si>
  <si>
    <t>ATTALA COUNTY NURSING CENTER</t>
  </si>
  <si>
    <t>CLAIBORNE COUNTY SENIOR CARE</t>
  </si>
  <si>
    <t>AURORA HEALTH AND REHABILITATION</t>
  </si>
  <si>
    <t>PLAZA COMMUNITY LIVING CENTER</t>
  </si>
  <si>
    <t>PINE CREST GUEST HOME INC</t>
  </si>
  <si>
    <t>COURTYARDS COMM LIVING CENTER</t>
  </si>
  <si>
    <t>MEADVILLE CONVALESCENT HOME</t>
  </si>
  <si>
    <t>LAWRENCE CO NURSING CENTER</t>
  </si>
  <si>
    <t>LANDMARK OF COLLINS</t>
  </si>
  <si>
    <t>RIVERVIEW NURSING &amp; REHABILITATION CENTER</t>
  </si>
  <si>
    <t>RIVER HEIGHTS HEALTHCARE CENTER</t>
  </si>
  <si>
    <t>TISHOMINGO MANOR</t>
  </si>
  <si>
    <t>ARBOR WALK HEALTHCARE CENTER</t>
  </si>
  <si>
    <t>HAVEN HALL HEALTH CARE CENTER</t>
  </si>
  <si>
    <t>TRINITY HEALTHCARE CENTER</t>
  </si>
  <si>
    <t>NATCHEZ REHABILITATION AND HEALTHCARE CENTER</t>
  </si>
  <si>
    <t>COLUMBIA REHABILITATION AND HEALTHCARE CENTER</t>
  </si>
  <si>
    <t>DELTA REHABILITATION AND HEALTHCARE CENTER</t>
  </si>
  <si>
    <t>HOLLY SPRINGS REHABILITATION AND HEALTHCARE CENTER</t>
  </si>
  <si>
    <t>BAPTIST MEMORIAL HOSPITAL GT</t>
  </si>
  <si>
    <t>CORNERSTONE REHABILITATION AND HEALTHCARE CENTER</t>
  </si>
  <si>
    <t>AZALEA GARDENS NURSING CENTER</t>
  </si>
  <si>
    <t>SHADY LAWN HEALTH AND REHABILITATION</t>
  </si>
  <si>
    <t>BILLDORA SENIOR CARE</t>
  </si>
  <si>
    <t>SUNPLEX SUB-ACUTE CENTER</t>
  </si>
  <si>
    <t>REST HAVEN HEALTH AND REHABILITATION</t>
  </si>
  <si>
    <t>COMPERE NH INC</t>
  </si>
  <si>
    <t>MS CARE CENTER OF MORTON</t>
  </si>
  <si>
    <t>MS CARE CENTER OF DEKALB</t>
  </si>
  <si>
    <t>MS CARE CENTER OF GREENVILLE</t>
  </si>
  <si>
    <t>VICKSBURG CONVALESCENT CENTER</t>
  </si>
  <si>
    <t>THE WINDSOR PLACE</t>
  </si>
  <si>
    <t>HUMPHREYS CO NURSING CENTER</t>
  </si>
  <si>
    <t>HILLTOP MANOR HEALTH AND REHABILITATION CENTER</t>
  </si>
  <si>
    <t>THE OAKS REHABILITATION AND HEALTHCARE CENTER</t>
  </si>
  <si>
    <t>LAURELWOOD COMMUNITY LIVING CENTER</t>
  </si>
  <si>
    <t>LONGWOOD COMM LIVING CENTER</t>
  </si>
  <si>
    <t>WINDHAM HOUSE OF HATTIESBURG</t>
  </si>
  <si>
    <t>BRANDON COURT</t>
  </si>
  <si>
    <t>CLARKSDALE NURSING CENTER</t>
  </si>
  <si>
    <t>NEW ALBANY HEALTH &amp; REHAB CENTER</t>
  </si>
  <si>
    <t>OXFORD HEALTH &amp; REHAB CENTER</t>
  </si>
  <si>
    <t>PONTOTOC HEALTH &amp; REHAB CENTER</t>
  </si>
  <si>
    <t>LIBERTY COMMUNITY LIVING CTR</t>
  </si>
  <si>
    <t>MYRTLES NURSING CENTER, LLC</t>
  </si>
  <si>
    <t>FOREST HILL NURSING CENTER</t>
  </si>
  <si>
    <t>HIGHLAND HOME</t>
  </si>
  <si>
    <t>MAGNOLIA SENIOR CARE, LLC</t>
  </si>
  <si>
    <t>BELHAVEN SENIOR CARE, LLC</t>
  </si>
  <si>
    <t>GREENE COUNTY HEALTH AND REHABILITATION</t>
  </si>
  <si>
    <t>HILLCREST NURSING CENTER, LLC</t>
  </si>
  <si>
    <t>SARDIS COMMUNITY  NH</t>
  </si>
  <si>
    <t>CAMELLIA ESTATES</t>
  </si>
  <si>
    <t>LANDMARK OF DESOTO</t>
  </si>
  <si>
    <t>CLINTON HEALTHCARE LLC - SNF</t>
  </si>
  <si>
    <t>VAIDEN COMMUNITY LIVING CENTER</t>
  </si>
  <si>
    <t>HERITAGE HOUSE NURSING CENTER</t>
  </si>
  <si>
    <t>COMMUNITY PLACE</t>
  </si>
  <si>
    <t>PINEVIEW HEALTH AND REHABILITATION CENTER</t>
  </si>
  <si>
    <t>PASS CHRISTIAN HEALTH AND REHABILIATION CENTER</t>
  </si>
  <si>
    <t>LAKESIDE HEALTH AND REHABILITATION CENTER</t>
  </si>
  <si>
    <t>RIVER CHASE VILLAGE</t>
  </si>
  <si>
    <t>DRIFTWOOD NURSING CENTER</t>
  </si>
  <si>
    <t>COPIAH LIVING CENTER</t>
  </si>
  <si>
    <t>LEGACY MANOR NURSING AND REHABILITATION</t>
  </si>
  <si>
    <t>GREENBOUGH HEALTH AND REHABILITATION CENTER</t>
  </si>
  <si>
    <t>DESOTO HEALTHCARE CENTER</t>
  </si>
  <si>
    <t>BEDFORD CARE CTR-MONROE HALL</t>
  </si>
  <si>
    <t>VINEYARD COURT NURSING CENTER</t>
  </si>
  <si>
    <t>WILLOW CREEK RETIREMENT CENTER</t>
  </si>
  <si>
    <t>CARRINGTON, LLC D/B/A THE CARRINGTON</t>
  </si>
  <si>
    <t>SENATOBIA HEALTHCARE &amp; REHAB</t>
  </si>
  <si>
    <t>BRIAR HILL REST HOME</t>
  </si>
  <si>
    <t>THE NICHOLS CENTER</t>
  </si>
  <si>
    <t>RIVER PLACE NURSING CENTER</t>
  </si>
  <si>
    <t>FLOY DYER MANOR NH</t>
  </si>
  <si>
    <t>GOLDEN AGE NURSING HOME</t>
  </si>
  <si>
    <t>MEMORIAL STONE COUNTY NURSING &amp; REHABILITATION CTR</t>
  </si>
  <si>
    <t>CEDARS HEALTH CENTER</t>
  </si>
  <si>
    <t>SILVER CROSS HEALTH &amp; REHAB</t>
  </si>
  <si>
    <t>GREAT OAKS REHABILITATION AND HEALTHCARE CENTER</t>
  </si>
  <si>
    <t>UNION CO HEALTH AND REHAB CENTER, INC</t>
  </si>
  <si>
    <t>DUGAN MEMORIAL HOME</t>
  </si>
  <si>
    <t>WASHINGTON CARE CENTER</t>
  </si>
  <si>
    <t>POPLAR SPRINGS NURSING CTR, LLC</t>
  </si>
  <si>
    <t>THE GROVE</t>
  </si>
  <si>
    <t>J G ALEXANDER NURSING CENTER</t>
  </si>
  <si>
    <t>SUNSHINE HEALTH CARE, INC</t>
  </si>
  <si>
    <t>LANDMARK NURSING AND REHAB CENTER</t>
  </si>
  <si>
    <t>HATTIESBURG HEALTH &amp; REHAB CENTER</t>
  </si>
  <si>
    <t>DUNBAR VILLAGE TERRACE</t>
  </si>
  <si>
    <t>GREENBRIAR NURSING CENTER</t>
  </si>
  <si>
    <t>BRUCE COMMUNITY LIVING CENTER</t>
  </si>
  <si>
    <t>WISTERIA GARDENS</t>
  </si>
  <si>
    <t>PINE FOREST HEALTH AND REHABILITATION</t>
  </si>
  <si>
    <t>MARTHA COKER GREEN HOUSE HOME</t>
  </si>
  <si>
    <t>BEDFORD CARE CENTER OF MARION</t>
  </si>
  <si>
    <t>MADISON CO NH</t>
  </si>
  <si>
    <t>ARRINGTON LIVING CENTER</t>
  </si>
  <si>
    <t>HOLMES COUNTY LONG TERM CARE CENTER - DURANT</t>
  </si>
  <si>
    <t>GEORGE REGIONAL HEALTH &amp; REHAB CENTER</t>
  </si>
  <si>
    <t>TUNICA COUNTY HEALTH &amp; REHAB, LLC</t>
  </si>
  <si>
    <t>FORREST GENERAL HOSPITAL SKILLED NURSING UNIT</t>
  </si>
  <si>
    <t>JONES CO REST HOME</t>
  </si>
  <si>
    <t>LAMAR HEALTHCARE &amp; REHABILITATION CENTER</t>
  </si>
  <si>
    <t>CHOCTAW RESIDENTIAL CENTER</t>
  </si>
  <si>
    <t>NORTH POINTE HEALTH &amp; REHABILITATION</t>
  </si>
  <si>
    <t>GULFPORT CARE CENTER</t>
  </si>
  <si>
    <t>MS CARE CENTER OF RALEIGH</t>
  </si>
  <si>
    <t>BEDFORD CARE CENTER OF PICAYUNE</t>
  </si>
  <si>
    <t>QUITMAN COUNTY HEALTH &amp; REHAB LLC</t>
  </si>
  <si>
    <t>CARTHAGE HEALTH &amp; REHAB CENTER</t>
  </si>
  <si>
    <t>SINGING RIVER SKILLED NURSING FACILITY</t>
  </si>
  <si>
    <t>CHOCTAW NURSING AND REHABILITATION CENTER</t>
  </si>
  <si>
    <t>TREND HEALTH &amp; REHAB OF MERIDIAN LLC</t>
  </si>
  <si>
    <t>REGINALD P WHITE NURSING FACILITY</t>
  </si>
  <si>
    <t>SHEARER-RICHARDSON MEMORIAL NURSING HOME</t>
  </si>
  <si>
    <t>YALOBUSHA COUNTY NURSING HOME</t>
  </si>
  <si>
    <t>JASPER COUNTY NH</t>
  </si>
  <si>
    <t>BOLIVAR MEDICAL CENTER LTC</t>
  </si>
  <si>
    <t>TALLAHATCHIE GENERAL HOSP ECF</t>
  </si>
  <si>
    <t>JNH-JAQUITH INN</t>
  </si>
  <si>
    <t>BAPTIST NURSING HOME-CALHOUN, INC</t>
  </si>
  <si>
    <t>NOXUBEE COUNTY NURSING HOME</t>
  </si>
  <si>
    <t>PONTOTOC NURSING HOME</t>
  </si>
  <si>
    <t>COMFORT CARE NURSING CENTER</t>
  </si>
  <si>
    <t>WEBSTER HEALTH SERVICES NURSING FACILTY</t>
  </si>
  <si>
    <t>JNH-JEFFERSON INN</t>
  </si>
  <si>
    <t>JNH-ADAMS INN</t>
  </si>
  <si>
    <t>JNH-MADISON INN</t>
  </si>
  <si>
    <t>METHODIST SPECIALTY CARE CENTER</t>
  </si>
  <si>
    <t>BEDFORD ALZHEIMER'S CARE CENTER</t>
  </si>
  <si>
    <t>JAMES T CHAMPION</t>
  </si>
  <si>
    <t>WALTER B CROOK NURSING FACILITY</t>
  </si>
  <si>
    <t>WHITFIELD NURSING HOME</t>
  </si>
  <si>
    <t>OAK GROVE RETIREMENT HOME</t>
  </si>
  <si>
    <t>FLORENCE</t>
  </si>
  <si>
    <t>MARION</t>
  </si>
  <si>
    <t>ASHLAND</t>
  </si>
  <si>
    <t>OXFORD</t>
  </si>
  <si>
    <t>JACKSON</t>
  </si>
  <si>
    <t>GREENVILLE</t>
  </si>
  <si>
    <t>MADISON</t>
  </si>
  <si>
    <t>CENTREVILLE</t>
  </si>
  <si>
    <t>MONTICELLO</t>
  </si>
  <si>
    <t>BATESVILLE</t>
  </si>
  <si>
    <t>BOONEVILLE</t>
  </si>
  <si>
    <t>CLINTON</t>
  </si>
  <si>
    <t>GREENWOOD</t>
  </si>
  <si>
    <t>LOUISVILLE</t>
  </si>
  <si>
    <t>GULFPORT</t>
  </si>
  <si>
    <t>BRANDON</t>
  </si>
  <si>
    <t>COLUMBUS</t>
  </si>
  <si>
    <t>MACON</t>
  </si>
  <si>
    <t>WAYNESBORO</t>
  </si>
  <si>
    <t>QUITMAN</t>
  </si>
  <si>
    <t>CANTON</t>
  </si>
  <si>
    <t>CLEVELAND</t>
  </si>
  <si>
    <t>HAZLEHURST</t>
  </si>
  <si>
    <t>MERIDIAN</t>
  </si>
  <si>
    <t>MORTON</t>
  </si>
  <si>
    <t>CHARLESTON</t>
  </si>
  <si>
    <t>COLUMBIA</t>
  </si>
  <si>
    <t>NEWTON</t>
  </si>
  <si>
    <t>NEW ALBANY</t>
  </si>
  <si>
    <t>LIBERTY</t>
  </si>
  <si>
    <t>INDIANOLA</t>
  </si>
  <si>
    <t>WEST POINT</t>
  </si>
  <si>
    <t>FULTON</t>
  </si>
  <si>
    <t>LEXINGTON</t>
  </si>
  <si>
    <t>UNION</t>
  </si>
  <si>
    <t>LAUREL</t>
  </si>
  <si>
    <t>WINONA</t>
  </si>
  <si>
    <t>HOUSTON</t>
  </si>
  <si>
    <t>PRENTISS</t>
  </si>
  <si>
    <t>BILOXI</t>
  </si>
  <si>
    <t>ABERDEEN</t>
  </si>
  <si>
    <t>TYLERTOWN</t>
  </si>
  <si>
    <t>MCCOMB</t>
  </si>
  <si>
    <t>RIPLEY</t>
  </si>
  <si>
    <t>BYRAM</t>
  </si>
  <si>
    <t>GRENADA</t>
  </si>
  <si>
    <t>TUPELO</t>
  </si>
  <si>
    <t>CARTHAGE</t>
  </si>
  <si>
    <t>SOUTHAVEN</t>
  </si>
  <si>
    <t>CORINTH</t>
  </si>
  <si>
    <t>RULEVILLE</t>
  </si>
  <si>
    <t>EUPORA</t>
  </si>
  <si>
    <t>AMORY</t>
  </si>
  <si>
    <t>IUKA</t>
  </si>
  <si>
    <t>PHILADELPHIA</t>
  </si>
  <si>
    <t>VICKSBURG</t>
  </si>
  <si>
    <t>PICAYUNE</t>
  </si>
  <si>
    <t>OCEAN SPRINGS</t>
  </si>
  <si>
    <t>YAZOO CITY</t>
  </si>
  <si>
    <t>PETAL</t>
  </si>
  <si>
    <t>MENDENHALL</t>
  </si>
  <si>
    <t>HATTIESBURG</t>
  </si>
  <si>
    <t>RICHTON</t>
  </si>
  <si>
    <t>BALDWYN</t>
  </si>
  <si>
    <t>BROOKHAVEN</t>
  </si>
  <si>
    <t>DIAMONDHEAD</t>
  </si>
  <si>
    <t>NATCHEZ</t>
  </si>
  <si>
    <t>STARKVILLE</t>
  </si>
  <si>
    <t>MOSS POINT</t>
  </si>
  <si>
    <t>LEAKESVILLE</t>
  </si>
  <si>
    <t>LUCEDALE</t>
  </si>
  <si>
    <t>KOSCIUSKO</t>
  </si>
  <si>
    <t>PORT GIBSON</t>
  </si>
  <si>
    <t>PASCAGOULA</t>
  </si>
  <si>
    <t>MEADVILLE</t>
  </si>
  <si>
    <t>COLLINS</t>
  </si>
  <si>
    <t>HOLLY SPRINGS</t>
  </si>
  <si>
    <t>WIGGINS</t>
  </si>
  <si>
    <t>DE KALB</t>
  </si>
  <si>
    <t>BELZONI</t>
  </si>
  <si>
    <t>CLARKSDALE</t>
  </si>
  <si>
    <t>PONTOTOC</t>
  </si>
  <si>
    <t>RIDGELAND</t>
  </si>
  <si>
    <t>MAGEE</t>
  </si>
  <si>
    <t>SARDIS</t>
  </si>
  <si>
    <t>HORN LAKE</t>
  </si>
  <si>
    <t>VAIDEN</t>
  </si>
  <si>
    <t>PASS CHRISTIAN</t>
  </si>
  <si>
    <t>GAUTIER</t>
  </si>
  <si>
    <t>CRYSTAL SPRINGS</t>
  </si>
  <si>
    <t>SHELBY</t>
  </si>
  <si>
    <t>SENATOBIA</t>
  </si>
  <si>
    <t>BYHALIA</t>
  </si>
  <si>
    <t>BAY SAINT LOUIS</t>
  </si>
  <si>
    <t>DIBERVILLE</t>
  </si>
  <si>
    <t>BRUCE</t>
  </si>
  <si>
    <t>PEARL</t>
  </si>
  <si>
    <t>DURANT</t>
  </si>
  <si>
    <t>TUNICA</t>
  </si>
  <si>
    <t>ELLISVILLE</t>
  </si>
  <si>
    <t>LUMBERTON</t>
  </si>
  <si>
    <t>CHOCTAW</t>
  </si>
  <si>
    <t>RALEIGH</t>
  </si>
  <si>
    <t>MARKS</t>
  </si>
  <si>
    <t>ACKERMAN</t>
  </si>
  <si>
    <t>OKOLONA</t>
  </si>
  <si>
    <t>WATER VALLEY</t>
  </si>
  <si>
    <t>BAY SPRINGS</t>
  </si>
  <si>
    <t>WHITFIELD</t>
  </si>
  <si>
    <t>CALHOUN CITY</t>
  </si>
  <si>
    <t>FLOWOOD</t>
  </si>
  <si>
    <t>DUNCAN</t>
  </si>
  <si>
    <t>Jackson</t>
  </si>
  <si>
    <t>Lauderdale</t>
  </si>
  <si>
    <t>Montgomery</t>
  </si>
  <si>
    <t>Marshall</t>
  </si>
  <si>
    <t>Franklin</t>
  </si>
  <si>
    <t>Perry</t>
  </si>
  <si>
    <t>Madison</t>
  </si>
  <si>
    <t>Calhoun</t>
  </si>
  <si>
    <t>Washington</t>
  </si>
  <si>
    <t>Clay</t>
  </si>
  <si>
    <t>Lawrence</t>
  </si>
  <si>
    <t>Winston</t>
  </si>
  <si>
    <t>Marion</t>
  </si>
  <si>
    <t>Choctaw</t>
  </si>
  <si>
    <t>Clarke</t>
  </si>
  <si>
    <t>Lee</t>
  </si>
  <si>
    <t>Covington</t>
  </si>
  <si>
    <t>Pike</t>
  </si>
  <si>
    <t>Lamar</t>
  </si>
  <si>
    <t>Monroe</t>
  </si>
  <si>
    <t>Lowndes</t>
  </si>
  <si>
    <t>Benton</t>
  </si>
  <si>
    <t>Stone</t>
  </si>
  <si>
    <t>Greene</t>
  </si>
  <si>
    <t>Union</t>
  </si>
  <si>
    <t>Lafayette</t>
  </si>
  <si>
    <t>Carroll</t>
  </si>
  <si>
    <t>Lincoln</t>
  </si>
  <si>
    <t>Newton</t>
  </si>
  <si>
    <t>Adams</t>
  </si>
  <si>
    <t>Holmes</t>
  </si>
  <si>
    <t>De Soto</t>
  </si>
  <si>
    <t>Warren</t>
  </si>
  <si>
    <t>Hancock</t>
  </si>
  <si>
    <t>Wayne</t>
  </si>
  <si>
    <t>Wilkinson</t>
  </si>
  <si>
    <t>Jones</t>
  </si>
  <si>
    <t>Jasper</t>
  </si>
  <si>
    <t>Scott</t>
  </si>
  <si>
    <t>Harrison</t>
  </si>
  <si>
    <t>Webster</t>
  </si>
  <si>
    <t>Chickasaw</t>
  </si>
  <si>
    <t>Smith</t>
  </si>
  <si>
    <t>Simpson</t>
  </si>
  <si>
    <t>Claiborne</t>
  </si>
  <si>
    <t>Jefferson Davis</t>
  </si>
  <si>
    <t>Walthall</t>
  </si>
  <si>
    <t>Tippah</t>
  </si>
  <si>
    <t>Hinds</t>
  </si>
  <si>
    <t>Grenada</t>
  </si>
  <si>
    <t>Rankin</t>
  </si>
  <si>
    <t>Leake</t>
  </si>
  <si>
    <t>Alcorn</t>
  </si>
  <si>
    <t>Sunflower</t>
  </si>
  <si>
    <t>Bolivar</t>
  </si>
  <si>
    <t>Tishomingo</t>
  </si>
  <si>
    <t>Neshoba</t>
  </si>
  <si>
    <t>Panola</t>
  </si>
  <si>
    <t>Pearl River</t>
  </si>
  <si>
    <t>Yazoo</t>
  </si>
  <si>
    <t>Forrest</t>
  </si>
  <si>
    <t>Leflore</t>
  </si>
  <si>
    <t>Itawamba</t>
  </si>
  <si>
    <t>Oktibbeha</t>
  </si>
  <si>
    <t>George</t>
  </si>
  <si>
    <t>Attala</t>
  </si>
  <si>
    <t>Copiah</t>
  </si>
  <si>
    <t>Kemper</t>
  </si>
  <si>
    <t>Humphreys</t>
  </si>
  <si>
    <t>Prentiss</t>
  </si>
  <si>
    <t>Coahoma</t>
  </si>
  <si>
    <t>Pontotoc</t>
  </si>
  <si>
    <t>Amite</t>
  </si>
  <si>
    <t>Tate</t>
  </si>
  <si>
    <t>Tunica</t>
  </si>
  <si>
    <t>Quitman</t>
  </si>
  <si>
    <t>Yalobusha</t>
  </si>
  <si>
    <t>Tallahatchie</t>
  </si>
  <si>
    <t>Noxubee</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</si>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</sst>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numFmt numFmtId="14" formatCode="0.0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5419.438444444444</c:v>
                </c:pt>
                <c:pt idx="1">
                  <c:v>1866.2222222222219</c:v>
                </c:pt>
                <c:pt idx="2">
                  <c:v>1027.9775555555555</c:v>
                </c:pt>
                <c:pt idx="3">
                  <c:v>13572.571000000004</c:v>
                </c:pt>
                <c:pt idx="4">
                  <c:v>1352.4278888888891</c:v>
                </c:pt>
                <c:pt idx="5">
                  <c:v>28386.611000000015</c:v>
                </c:pt>
                <c:pt idx="6">
                  <c:v>1357.5462222222225</c:v>
                </c:pt>
                <c:pt idx="7">
                  <c:v>5.4916666666666645</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275316</xdr:colOff>
      <xdr:row>0</xdr:row>
      <xdr:rowOff>142420</xdr:rowOff>
    </xdr:from>
    <xdr:to>
      <xdr:col>0</xdr:col>
      <xdr:colOff>6883625</xdr:colOff>
      <xdr:row>42</xdr:row>
      <xdr:rowOff>36852</xdr:rowOff>
    </xdr:to>
    <xdr:sp macro="" textlink="">
      <xdr:nvSpPr>
        <xdr:cNvPr id="3" name="TextBox 2">
          <a:extLst>
            <a:ext uri="{FF2B5EF4-FFF2-40B4-BE49-F238E27FC236}">
              <a16:creationId xmlns:a16="http://schemas.microsoft.com/office/drawing/2014/main" id="{1E079AD7-5910-46A6-A3EE-132F30D8B95B}"/>
            </a:ext>
          </a:extLst>
        </xdr:cNvPr>
        <xdr:cNvSpPr txBox="1"/>
      </xdr:nvSpPr>
      <xdr:spPr>
        <a:xfrm>
          <a:off x="275316" y="142420"/>
          <a:ext cx="6608309" cy="86574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202" totalsRowShown="0" headerRowDxfId="118">
  <autoFilter ref="A1:AG202"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FE2D873D-090E-441D-A819-4E5773FD5A16}"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416669E4-B464-4436-A067-5187D4E95940}"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202" totalsRowShown="0" headerRowDxfId="89">
  <autoFilter ref="A1:AQ202"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0">
      <calculatedColumnFormula>Table39[[#This Row],[RN DON Hours Contract]]/Table39[[#This Row],[RN DON Hours]]</calculatedColumnFormula>
    </tableColumn>
    <tableColumn id="27" xr3:uid="{F06ED4A0-2FE2-4220-8A5F-09FEF2AAB9E6}" name="LPN Hours (w/ Admin)" dataDxfId="73">
      <calculatedColumnFormula>SUM(Table39[[#This Row],[LPN Hours]], Table39[[#This Row],[LPN Admin Hours]])</calculatedColumnFormula>
    </tableColumn>
    <tableColumn id="40" xr3:uid="{9979EEE7-5D52-4C36-A8E4-E87F776355E0}" name="LPN Contract Hours (w/ Admin)" dataDxfId="72">
      <calculatedColumnFormula>Table39[[#This Row],[LPN Hours Contract]]+Table39[[#This Row],[LPN Admin Hours Contract]]</calculatedColumnFormula>
    </tableColumn>
    <tableColumn id="41" xr3:uid="{BECB4C08-07E6-4C10-A68A-AA5BB7539817}" name="Percent LPN ALL Contract" dataDxfId="71">
      <calculatedColumnFormula>V2/U2</calculatedColumnFormula>
    </tableColumn>
    <tableColumn id="11" xr3:uid="{B950DE52-183E-4249-8EE7-C0BA1FE8EDE5}" name="LPN Hours" dataDxfId="70"/>
    <tableColumn id="12" xr3:uid="{1BCCBB0C-1923-4B6E-8C18-8E82CE184E85}" name="LPN Hours Contract" dataDxfId="69"/>
    <tableColumn id="39" xr3:uid="{B8E7B840-747D-4268-AB96-5E91F63E3295}" name="Percent LPN Only Contract" dataDxfId="68">
      <calculatedColumnFormula>Table39[[#This Row],[LPN Hours Contract]]/Table39[[#This Row],[LPN Hours]]</calculatedColumnFormula>
    </tableColumn>
    <tableColumn id="19" xr3:uid="{9C42E2E7-2F11-49A3-9624-EBA3F5361220}" name="LPN Admin Hours" dataDxfId="67"/>
    <tableColumn id="18" xr3:uid="{32DB0C07-27D1-4EC0-9115-4877B3539EAE}" name="LPN Admin Hours Contract" dataDxfId="66"/>
    <tableColumn id="38" xr3:uid="{7B1524E5-E42F-404F-9D4A-4FA34C41913F}" name="Percent LPN Admin Contract" dataDxfId="65">
      <calculatedColumnFormula>Table39[[#This Row],[LPN Admin Hours Contract]]/Table39[[#This Row],[LPN Admin Hours]]</calculatedColumnFormula>
    </tableColumn>
    <tableColumn id="28" xr3:uid="{D0E62840-DD37-4480-BE0C-9E835D873FD6}" name="Total CNA, NA in Training, Med Aide/Tech Hours" dataDxfId="64">
      <calculatedColumnFormula>SUM(Table39[[#This Row],[CNA Hours]], Table39[[#This Row],[NA in Training Hours]], Table39[[#This Row],[Med Aide/Tech Hours]])</calculatedColumnFormula>
    </tableColumn>
    <tableColumn id="42" xr3:uid="{EFE23B84-8ABE-490A-9ABD-5A9130793F53}" name="CNA/NA/Med Aide Contract Hours" dataDxfId="63">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2">
      <calculatedColumnFormula>Table39[[#This Row],[CNA/NA/Med Aide Contract Hours]]/Table39[[#This Row],[Total CNA, NA in Training, Med Aide/Tech Hours]]</calculatedColumnFormula>
    </tableColumn>
    <tableColumn id="13" xr3:uid="{18C3245F-B7D5-4358-AF85-6FB1BBDCAC07}" name="CNA Hours" dataDxfId="61"/>
    <tableColumn id="14" xr3:uid="{07B97013-452C-44AF-9AD8-FC02288C357A}" name="CNA Hours Contract" dataDxfId="60"/>
    <tableColumn id="36" xr3:uid="{CF02D1D7-82D8-4218-B6A7-7C578177669E}" name="Percent CNA Contract" dataDxfId="59">
      <calculatedColumnFormula>Table39[[#This Row],[CNA Hours Contract]]/Table39[[#This Row],[CNA Hours]]</calculatedColumnFormula>
    </tableColumn>
    <tableColumn id="15" xr3:uid="{FFE6A969-D693-4555-88AA-D3797B0501BA}" name="NA in Training Hours" dataDxfId="58"/>
    <tableColumn id="16" xr3:uid="{46A4EC38-DA1B-4C5E-9CEC-B3D221CBBAC0}" name="NA in Training Hours Contract" dataDxfId="57"/>
    <tableColumn id="35" xr3:uid="{0CE0981A-9E06-4B22-A744-51AE4F872F2D}" name="Percent NA in Training Contract" dataDxfId="56">
      <calculatedColumnFormula>Table39[[#This Row],[NA in Training Hours Contract]]/Table39[[#This Row],[NA in Training Hours]]</calculatedColumnFormula>
    </tableColumn>
    <tableColumn id="21" xr3:uid="{375DFFDF-2B62-4C86-900F-C4755CE38B1F}" name="Med Aide/Tech Hours" dataDxfId="55"/>
    <tableColumn id="17" xr3:uid="{17526C45-E9B6-4AAC-97AB-F1C395F72323}" name="Med Aide/Tech Hours Contract" dataDxfId="54"/>
    <tableColumn id="34" xr3:uid="{CB1688E2-9917-4F58-83D3-D9B2DA01F8FD}" name="Percent Med Aide/Tech Contract" dataDxfId="53">
      <calculatedColumnFormula>Table39[[#This Row],[Med Aide/Tech Hours Contract]]/Table39[[#This Row],[Med Aide/Tech Hours]]</calculatedColumnFormula>
    </tableColumn>
    <tableColumn id="2" xr3:uid="{10757BCE-E124-41A3-92B7-99EA227A050F}" name="Provider Number" dataDxfId="52"/>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202" totalsRowShown="0" headerRowDxfId="51">
  <autoFilter ref="A1:AI202"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50"/>
    <tableColumn id="7" xr3:uid="{D6BB8869-5DAE-4A06-B1A1-0BFA7C9CA5F7}" name="Admin Hours" dataDxfId="49"/>
    <tableColumn id="30" xr3:uid="{640DA1D9-EFC2-440B-9960-2B23A46C4053}" name="Medical Director Hours" dataDxfId="48"/>
    <tableColumn id="8" xr3:uid="{2B840D74-2E92-4BBB-BC87-81B31604C65D}" name="Pharmacist Hours" dataDxfId="47"/>
    <tableColumn id="10" xr3:uid="{0447F5DE-755A-4649-9B47-34DA90345B62}" name="Dietician Hours" dataDxfId="46"/>
    <tableColumn id="28" xr3:uid="{624A65DC-33A9-4162-BA51-5266B2D8BF13}" name="Physician Assistant Hours" dataDxfId="45"/>
    <tableColumn id="29" xr3:uid="{805E7444-5A74-481E-9252-44ADB03D2091}" name="Nurse Practictioner Hours" dataDxfId="44"/>
    <tableColumn id="20" xr3:uid="{04E53EED-CFE8-4BF6-A84C-FBCFA9F3D822}" name="Speech/Language Pathologist Hours" dataDxfId="43"/>
    <tableColumn id="17" xr3:uid="{D9B8FDA2-93C3-44A6-910A-056756CEFD9F}" name="Qualified Social Work Staff Hours" dataDxfId="42"/>
    <tableColumn id="15" xr3:uid="{F7B0519A-62CC-4060-B770-E364BBDBED9B}" name="Other Social Work Staff Hours" dataDxfId="41"/>
    <tableColumn id="34" xr3:uid="{D18CB644-8D21-4D5D-A419-759E1869D3C0}" name="Total Social Work HPRD" dataDxfId="40">
      <calculatedColumnFormula>SUM(Table2[[#This Row],[Qualified Social Work Staff Hours]:[Other Social Work Staff Hours]])/Table2[[#This Row],[MDS Census]]</calculatedColumnFormula>
    </tableColumn>
    <tableColumn id="18" xr3:uid="{621D9A7E-2988-442B-A9E8-5663A7488A26}" name="Qualified Activities Professional Hours" dataDxfId="39"/>
    <tableColumn id="16" xr3:uid="{E4C4A2C7-0F95-4650-ADF8-3C92A54C39AD}" name="Other Activities Professional Hours" dataDxfId="38"/>
    <tableColumn id="33" xr3:uid="{664F35D2-2D81-4ED5-9F7C-8A13A2BE96BD}" name="Combined Activities HPRD" dataDxfId="37">
      <calculatedColumnFormula>SUM(Table2[[#This Row],[Qualified Activities Professional Hours]:[Other Activities Professional Hours]])/Table2[[#This Row],[MDS Census]]</calculatedColumnFormula>
    </tableColumn>
    <tableColumn id="12" xr3:uid="{263E9C5E-8FF7-4F73-8F52-5E8DB1BBC4DD}" name="Occupational Therapist Hours" dataDxfId="36"/>
    <tableColumn id="13" xr3:uid="{9E68089E-EDA2-466D-ADE5-9FCFB07B3EA5}" name="OT Assistant Hours" dataDxfId="35"/>
    <tableColumn id="22" xr3:uid="{902D76C7-AFE6-4733-B53D-A02B86FF4001}" name="OT Aide Hours" dataDxfId="34"/>
    <tableColumn id="35" xr3:uid="{A024FD52-882C-4C0C-A564-724A0E862380}" name="OT HPRD (incl. Assistant &amp; Aide)" dataDxfId="33">
      <calculatedColumnFormula>SUM(Table2[[#This Row],[Occupational Therapist Hours]:[OT Aide Hours]])/Table2[[#This Row],[MDS Census]]</calculatedColumnFormula>
    </tableColumn>
    <tableColumn id="23" xr3:uid="{C9A90AA3-7EDE-4DF1-9D18-43394111EF94}" name="Physical Therapist (PT) Hours" dataDxfId="32"/>
    <tableColumn id="24" xr3:uid="{23ABF890-A0D3-4D5C-8643-2B10738FAAC4}" name="PT Assistant Hours" dataDxfId="31"/>
    <tableColumn id="25" xr3:uid="{3037F839-B242-4ECB-8BD9-E2AAC1ACB427}" name="PT Aide Hours" dataDxfId="30"/>
    <tableColumn id="36" xr3:uid="{C80073E2-A5FF-4B53-A423-37429F8CD824}" name="PT HPRD (incl. Assistant &amp; Aide)" dataDxfId="29">
      <calculatedColumnFormula>SUM(Table2[[#This Row],[Physical Therapist (PT) Hours]:[PT Aide Hours]])/Table2[[#This Row],[MDS Census]]</calculatedColumnFormula>
    </tableColumn>
    <tableColumn id="14" xr3:uid="{86581BD0-C783-4EBA-8CAF-438FA0EC56A2}" name="Mental Health Service Worker Hours" dataDxfId="28"/>
    <tableColumn id="21" xr3:uid="{48B058D5-EF5B-4FD1-9D0E-C53B14906DB7}" name="Therapeutic Recreation Specialist" dataDxfId="27"/>
    <tableColumn id="9" xr3:uid="{CBB25F5F-4EA4-46CB-901E-C3EEF9CF155E}" name="Clinical Nurse Specialist Hours" dataDxfId="26"/>
    <tableColumn id="11" xr3:uid="{5360BF40-71F0-4504-B6C1-B90BB1DB7B1A}" name="Feeding Assistant Hours" dataDxfId="25"/>
    <tableColumn id="26" xr3:uid="{36846341-75B3-4156-84D0-789269AE6E2E}" name="Respiratory Therapy Technician Hours" dataDxfId="24"/>
    <tableColumn id="27" xr3:uid="{A22205CE-B325-46C9-8D59-515A3EC09B62}" name="Respiratory Therapist Hours" dataDxfId="23"/>
    <tableColumn id="31" xr3:uid="{ADCEE907-E18E-441F-AE91-D008BE89AFD9}" name="Other Physician Hours" dataDxfId="22"/>
    <tableColumn id="2" xr3:uid="{4856001E-0ECE-47A2-84B5-E71E0673BA66}" name="Provider Number" dataDxfId="21"/>
    <tableColumn id="32" xr3:uid="{EAFCCBB7-A320-4F54-9826-8B5BD3A768CF}" name="Region Number" dataDxfId="2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9" dataDxfId="18" tableBorderDxfId="17">
  <autoFilter ref="B2:C7" xr:uid="{1ED771D8-DBF2-4B5C-9F7D-A59FBB047463}"/>
  <tableColumns count="2">
    <tableColumn id="1" xr3:uid="{C48EEB28-AEA0-44C2-A207-A1C3BC6BE8A9}" name="State" dataDxfId="16"/>
    <tableColumn id="2" xr3:uid="{155D7A67-C610-435A-8E87-D26DDA10B607}" name="Average" dataDxfId="15"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4" dataDxfId="13">
  <autoFilter ref="F2:I15" xr:uid="{565E5F01-F55D-4423-8221-FE9537902289}"/>
  <tableColumns count="4">
    <tableColumn id="1" xr3:uid="{C6D51445-7A0D-4791-B84E-B5449F87A69D}" name="Staffing Category" dataDxfId="12"/>
    <tableColumn id="2" xr3:uid="{AF4AE62F-8BF2-4900-B967-B70C6E269591}" name="State Total" dataDxfId="11"/>
    <tableColumn id="3" xr3:uid="{0A3B9502-B25C-4004-BD6B-75049F63ECD6}" name="Percentage of Total" dataDxfId="10">
      <calculatedColumnFormula>Table30[[#This Row],[State Total]]/G1</calculatedColumnFormula>
    </tableColumn>
    <tableColumn id="4" xr3:uid="{59FECD1F-9FDC-43CA-A744-CFC4B6372A0A}" name="HPRD" dataDxfId="9">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8" dataDxfId="7">
  <autoFilter ref="F18:G29" xr:uid="{611C2622-9CCC-48CE-821F-F51D1E505E95}"/>
  <tableColumns count="2">
    <tableColumn id="1" xr3:uid="{AD214111-7A4C-4C91-9E95-37D8C1B3DAE7}" name="Contract Hours" dataDxfId="6"/>
    <tableColumn id="2" xr3:uid="{C83DFDBA-9027-4E10-96A9-5BAFC796767D}" name="State Total" dataDxfId="5"/>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4" dataDxfId="3">
  <autoFilter ref="F33:G37" xr:uid="{03106FE6-CCEA-42AA-9F14-64FFC94AC8E0}"/>
  <tableColumns count="2">
    <tableColumn id="1" xr3:uid="{175A2CC1-8D4F-4462-AB4F-C1E2392DCA19}" name="Staffing Category" dataDxfId="2"/>
    <tableColumn id="4" xr3:uid="{5629E345-4C3E-45BD-84A7-A11A6B77424F}" name="HPRD"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20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8.6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594</v>
      </c>
      <c r="B1" s="5" t="s">
        <v>596</v>
      </c>
      <c r="C1" s="5" t="s">
        <v>612</v>
      </c>
      <c r="D1" s="5" t="s">
        <v>597</v>
      </c>
      <c r="E1" s="5" t="s">
        <v>598</v>
      </c>
      <c r="F1" s="5" t="s">
        <v>621</v>
      </c>
      <c r="G1" s="5" t="s">
        <v>744</v>
      </c>
      <c r="H1" s="5" t="s">
        <v>745</v>
      </c>
      <c r="I1" s="5" t="s">
        <v>746</v>
      </c>
      <c r="J1" s="5" t="s">
        <v>613</v>
      </c>
      <c r="K1" s="5" t="s">
        <v>711</v>
      </c>
      <c r="L1" s="5" t="s">
        <v>684</v>
      </c>
      <c r="M1" s="5" t="s">
        <v>681</v>
      </c>
      <c r="N1" s="5" t="s">
        <v>602</v>
      </c>
      <c r="O1" s="5" t="s">
        <v>603</v>
      </c>
      <c r="P1" s="5" t="s">
        <v>685</v>
      </c>
      <c r="Q1" s="5" t="s">
        <v>682</v>
      </c>
      <c r="R1" s="5" t="s">
        <v>616</v>
      </c>
      <c r="S1" s="5" t="s">
        <v>683</v>
      </c>
      <c r="T1" s="5" t="s">
        <v>601</v>
      </c>
      <c r="U1" s="5" t="s">
        <v>677</v>
      </c>
      <c r="V1" s="5" t="s">
        <v>617</v>
      </c>
      <c r="W1" s="5" t="s">
        <v>620</v>
      </c>
      <c r="X1" s="5" t="s">
        <v>604</v>
      </c>
      <c r="Y1" s="5" t="s">
        <v>637</v>
      </c>
      <c r="Z1" s="5" t="s">
        <v>635</v>
      </c>
      <c r="AA1" s="5" t="s">
        <v>605</v>
      </c>
      <c r="AB1" s="5" t="s">
        <v>636</v>
      </c>
      <c r="AC1" s="5" t="s">
        <v>606</v>
      </c>
      <c r="AD1" s="5" t="s">
        <v>678</v>
      </c>
      <c r="AE1" s="5" t="s">
        <v>638</v>
      </c>
      <c r="AF1" s="5" t="s">
        <v>595</v>
      </c>
      <c r="AG1" s="5" t="s">
        <v>639</v>
      </c>
    </row>
    <row r="2" spans="1:43" x14ac:dyDescent="0.2">
      <c r="A2" t="s">
        <v>201</v>
      </c>
      <c r="B2" t="s">
        <v>203</v>
      </c>
      <c r="C2" t="s">
        <v>441</v>
      </c>
      <c r="D2" t="s">
        <v>560</v>
      </c>
      <c r="E2" s="3">
        <v>44.155555555555559</v>
      </c>
      <c r="F2" s="3">
        <f>Table3[[#This Row],[Total Hours Nurse Staffing]]/Table3[[#This Row],[MDS Census]]</f>
        <v>3.7085430296930046</v>
      </c>
      <c r="G2" s="3">
        <f>Table3[[#This Row],[Total Direct Care Staff Hours]]/Table3[[#This Row],[MDS Census]]</f>
        <v>3.3436713638651225</v>
      </c>
      <c r="H2" s="3">
        <f>Table3[[#This Row],[Total RN Hours (w/ Admin, DON)]]/Table3[[#This Row],[MDS Census]]</f>
        <v>0.51780322093608444</v>
      </c>
      <c r="I2" s="3">
        <f>Table3[[#This Row],[RN Hours (excl. Admin, DON)]]/Table3[[#This Row],[MDS Census]]</f>
        <v>0.2678032209360845</v>
      </c>
      <c r="J2" s="3">
        <f t="shared" ref="J2:J17" si="0">SUM(L2,P2,S2)</f>
        <v>163.75277777777779</v>
      </c>
      <c r="K2" s="3">
        <f>SUM(Table3[[#This Row],[RN Hours (excl. Admin, DON)]], Table3[[#This Row],[LPN Hours (excl. Admin)]], Table3[[#This Row],[CNA Hours]], Table3[[#This Row],[NA TR Hours]], Table3[[#This Row],[Med Aide/Tech Hours]])</f>
        <v>147.64166666666665</v>
      </c>
      <c r="L2" s="3">
        <f>SUM(Table3[[#This Row],[RN Hours (excl. Admin, DON)]:[RN DON Hours]])</f>
        <v>22.863888888888887</v>
      </c>
      <c r="M2" s="3">
        <v>11.824999999999999</v>
      </c>
      <c r="N2" s="3">
        <v>5.4388888888888891</v>
      </c>
      <c r="O2" s="3">
        <v>5.6</v>
      </c>
      <c r="P2" s="3">
        <f>SUM(Table3[[#This Row],[LPN Hours (excl. Admin)]:[LPN Admin Hours]])</f>
        <v>56.897222222222226</v>
      </c>
      <c r="Q2" s="3">
        <v>51.825000000000003</v>
      </c>
      <c r="R2" s="3">
        <v>5.072222222222222</v>
      </c>
      <c r="S2" s="3">
        <f>SUM(Table3[[#This Row],[CNA Hours]], Table3[[#This Row],[NA TR Hours]], Table3[[#This Row],[Med Aide/Tech Hours]])</f>
        <v>83.99166666666666</v>
      </c>
      <c r="T2" s="3">
        <v>83.99166666666666</v>
      </c>
      <c r="U2" s="3">
        <v>0</v>
      </c>
      <c r="V2" s="3">
        <v>0</v>
      </c>
      <c r="W2" s="3">
        <f>SUM(Table3[[#This Row],[RN Hours Contract]:[Med Aide Hours Contract]])</f>
        <v>5.2694444444444448</v>
      </c>
      <c r="X2" s="3">
        <v>0</v>
      </c>
      <c r="Y2" s="3">
        <v>0</v>
      </c>
      <c r="Z2" s="3">
        <v>0</v>
      </c>
      <c r="AA2" s="3">
        <v>5.2694444444444448</v>
      </c>
      <c r="AB2" s="3">
        <v>0</v>
      </c>
      <c r="AC2" s="3">
        <v>0</v>
      </c>
      <c r="AD2" s="3">
        <v>0</v>
      </c>
      <c r="AE2" s="3">
        <v>0</v>
      </c>
      <c r="AF2" t="s">
        <v>0</v>
      </c>
      <c r="AG2" s="13">
        <v>4</v>
      </c>
      <c r="AQ2"/>
    </row>
    <row r="3" spans="1:43" x14ac:dyDescent="0.2">
      <c r="A3" t="s">
        <v>201</v>
      </c>
      <c r="B3" t="s">
        <v>204</v>
      </c>
      <c r="C3" t="s">
        <v>416</v>
      </c>
      <c r="D3" t="s">
        <v>526</v>
      </c>
      <c r="E3" s="3">
        <v>83</v>
      </c>
      <c r="F3" s="3">
        <f>Table3[[#This Row],[Total Hours Nurse Staffing]]/Table3[[#This Row],[MDS Census]]</f>
        <v>4.8502235609103082</v>
      </c>
      <c r="G3" s="3">
        <f>Table3[[#This Row],[Total Direct Care Staff Hours]]/Table3[[#This Row],[MDS Census]]</f>
        <v>4.5505488621151269</v>
      </c>
      <c r="H3" s="3">
        <f>Table3[[#This Row],[Total RN Hours (w/ Admin, DON)]]/Table3[[#This Row],[MDS Census]]</f>
        <v>0.52121151271753674</v>
      </c>
      <c r="I3" s="3">
        <f>Table3[[#This Row],[RN Hours (excl. Admin, DON)]]/Table3[[#This Row],[MDS Census]]</f>
        <v>0.39576706827309238</v>
      </c>
      <c r="J3" s="3">
        <f t="shared" si="0"/>
        <v>402.56855555555558</v>
      </c>
      <c r="K3" s="3">
        <f>SUM(Table3[[#This Row],[RN Hours (excl. Admin, DON)]], Table3[[#This Row],[LPN Hours (excl. Admin)]], Table3[[#This Row],[CNA Hours]], Table3[[#This Row],[NA TR Hours]], Table3[[#This Row],[Med Aide/Tech Hours]])</f>
        <v>377.69555555555553</v>
      </c>
      <c r="L3" s="3">
        <f>SUM(Table3[[#This Row],[RN Hours (excl. Admin, DON)]:[RN DON Hours]])</f>
        <v>43.260555555555548</v>
      </c>
      <c r="M3" s="3">
        <v>32.848666666666666</v>
      </c>
      <c r="N3" s="3">
        <v>7.5088888888888858</v>
      </c>
      <c r="O3" s="3">
        <v>2.9029999999999996</v>
      </c>
      <c r="P3" s="3">
        <f>SUM(Table3[[#This Row],[LPN Hours (excl. Admin)]:[LPN Admin Hours]])</f>
        <v>114.34333333333333</v>
      </c>
      <c r="Q3" s="3">
        <v>99.882222222222225</v>
      </c>
      <c r="R3" s="3">
        <v>14.46111111111111</v>
      </c>
      <c r="S3" s="3">
        <f>SUM(Table3[[#This Row],[CNA Hours]], Table3[[#This Row],[NA TR Hours]], Table3[[#This Row],[Med Aide/Tech Hours]])</f>
        <v>244.96466666666666</v>
      </c>
      <c r="T3" s="3">
        <v>244.96466666666666</v>
      </c>
      <c r="U3" s="3">
        <v>0</v>
      </c>
      <c r="V3" s="3">
        <v>0</v>
      </c>
      <c r="W3" s="3">
        <f>SUM(Table3[[#This Row],[RN Hours Contract]:[Med Aide Hours Contract]])</f>
        <v>0</v>
      </c>
      <c r="X3" s="3">
        <v>0</v>
      </c>
      <c r="Y3" s="3">
        <v>0</v>
      </c>
      <c r="Z3" s="3">
        <v>0</v>
      </c>
      <c r="AA3" s="3">
        <v>0</v>
      </c>
      <c r="AB3" s="3">
        <v>0</v>
      </c>
      <c r="AC3" s="3">
        <v>0</v>
      </c>
      <c r="AD3" s="3">
        <v>0</v>
      </c>
      <c r="AE3" s="3">
        <v>0</v>
      </c>
      <c r="AF3" t="s">
        <v>1</v>
      </c>
      <c r="AG3" s="13">
        <v>4</v>
      </c>
      <c r="AQ3"/>
    </row>
    <row r="4" spans="1:43" x14ac:dyDescent="0.2">
      <c r="A4" t="s">
        <v>201</v>
      </c>
      <c r="B4" t="s">
        <v>205</v>
      </c>
      <c r="C4" t="s">
        <v>436</v>
      </c>
      <c r="D4" t="s">
        <v>545</v>
      </c>
      <c r="E4" s="3">
        <v>49.911111111111111</v>
      </c>
      <c r="F4" s="3">
        <f>Table3[[#This Row],[Total Hours Nurse Staffing]]/Table3[[#This Row],[MDS Census]]</f>
        <v>4.232887355298308</v>
      </c>
      <c r="G4" s="3">
        <f>Table3[[#This Row],[Total Direct Care Staff Hours]]/Table3[[#This Row],[MDS Census]]</f>
        <v>3.8749198575244876</v>
      </c>
      <c r="H4" s="3">
        <f>Table3[[#This Row],[Total RN Hours (w/ Admin, DON)]]/Table3[[#This Row],[MDS Census]]</f>
        <v>0.4187845057880677</v>
      </c>
      <c r="I4" s="3">
        <f>Table3[[#This Row],[RN Hours (excl. Admin, DON)]]/Table3[[#This Row],[MDS Census]]</f>
        <v>0.2155365093499555</v>
      </c>
      <c r="J4" s="3">
        <f t="shared" si="0"/>
        <v>211.26811111111112</v>
      </c>
      <c r="K4" s="3">
        <f>SUM(Table3[[#This Row],[RN Hours (excl. Admin, DON)]], Table3[[#This Row],[LPN Hours (excl. Admin)]], Table3[[#This Row],[CNA Hours]], Table3[[#This Row],[NA TR Hours]], Table3[[#This Row],[Med Aide/Tech Hours]])</f>
        <v>193.40155555555555</v>
      </c>
      <c r="L4" s="3">
        <f>SUM(Table3[[#This Row],[RN Hours (excl. Admin, DON)]:[RN DON Hours]])</f>
        <v>20.902000000000001</v>
      </c>
      <c r="M4" s="3">
        <v>10.757666666666667</v>
      </c>
      <c r="N4" s="3">
        <v>5.0443333333333342</v>
      </c>
      <c r="O4" s="3">
        <v>5.0999999999999996</v>
      </c>
      <c r="P4" s="3">
        <f>SUM(Table3[[#This Row],[LPN Hours (excl. Admin)]:[LPN Admin Hours]])</f>
        <v>63.87811111111111</v>
      </c>
      <c r="Q4" s="3">
        <v>56.155888888888889</v>
      </c>
      <c r="R4" s="3">
        <v>7.7222222222222232</v>
      </c>
      <c r="S4" s="3">
        <f>SUM(Table3[[#This Row],[CNA Hours]], Table3[[#This Row],[NA TR Hours]], Table3[[#This Row],[Med Aide/Tech Hours]])</f>
        <v>126.488</v>
      </c>
      <c r="T4" s="3">
        <v>126.488</v>
      </c>
      <c r="U4" s="3">
        <v>0</v>
      </c>
      <c r="V4" s="3">
        <v>0</v>
      </c>
      <c r="W4" s="3">
        <f>SUM(Table3[[#This Row],[RN Hours Contract]:[Med Aide Hours Contract]])</f>
        <v>0</v>
      </c>
      <c r="X4" s="3">
        <v>0</v>
      </c>
      <c r="Y4" s="3">
        <v>0</v>
      </c>
      <c r="Z4" s="3">
        <v>0</v>
      </c>
      <c r="AA4" s="3">
        <v>0</v>
      </c>
      <c r="AB4" s="3">
        <v>0</v>
      </c>
      <c r="AC4" s="3">
        <v>0</v>
      </c>
      <c r="AD4" s="3">
        <v>0</v>
      </c>
      <c r="AE4" s="3">
        <v>0</v>
      </c>
      <c r="AF4" t="s">
        <v>2</v>
      </c>
      <c r="AG4" s="13">
        <v>4</v>
      </c>
      <c r="AQ4"/>
    </row>
    <row r="5" spans="1:43" x14ac:dyDescent="0.2">
      <c r="A5" t="s">
        <v>201</v>
      </c>
      <c r="B5" t="s">
        <v>206</v>
      </c>
      <c r="C5" t="s">
        <v>417</v>
      </c>
      <c r="D5" t="s">
        <v>554</v>
      </c>
      <c r="E5" s="3">
        <v>124.26666666666667</v>
      </c>
      <c r="F5" s="3">
        <f>Table3[[#This Row],[Total Hours Nurse Staffing]]/Table3[[#This Row],[MDS Census]]</f>
        <v>3.5692185264663805</v>
      </c>
      <c r="G5" s="3">
        <f>Table3[[#This Row],[Total Direct Care Staff Hours]]/Table3[[#This Row],[MDS Census]]</f>
        <v>3.2428478183118745</v>
      </c>
      <c r="H5" s="3">
        <f>Table3[[#This Row],[Total RN Hours (w/ Admin, DON)]]/Table3[[#This Row],[MDS Census]]</f>
        <v>0.71721745350500721</v>
      </c>
      <c r="I5" s="3">
        <f>Table3[[#This Row],[RN Hours (excl. Admin, DON)]]/Table3[[#This Row],[MDS Census]]</f>
        <v>0.4658959227467811</v>
      </c>
      <c r="J5" s="3">
        <f t="shared" si="0"/>
        <v>443.53488888888887</v>
      </c>
      <c r="K5" s="3">
        <f>SUM(Table3[[#This Row],[RN Hours (excl. Admin, DON)]], Table3[[#This Row],[LPN Hours (excl. Admin)]], Table3[[#This Row],[CNA Hours]], Table3[[#This Row],[NA TR Hours]], Table3[[#This Row],[Med Aide/Tech Hours]])</f>
        <v>402.97788888888891</v>
      </c>
      <c r="L5" s="3">
        <f>SUM(Table3[[#This Row],[RN Hours (excl. Admin, DON)]:[RN DON Hours]])</f>
        <v>89.126222222222225</v>
      </c>
      <c r="M5" s="3">
        <v>57.895333333333333</v>
      </c>
      <c r="N5" s="3">
        <v>25.63088888888889</v>
      </c>
      <c r="O5" s="3">
        <v>5.6</v>
      </c>
      <c r="P5" s="3">
        <f>SUM(Table3[[#This Row],[LPN Hours (excl. Admin)]:[LPN Admin Hours]])</f>
        <v>99.780888888888882</v>
      </c>
      <c r="Q5" s="3">
        <v>90.454777777777778</v>
      </c>
      <c r="R5" s="3">
        <v>9.3261111111111106</v>
      </c>
      <c r="S5" s="3">
        <f>SUM(Table3[[#This Row],[CNA Hours]], Table3[[#This Row],[NA TR Hours]], Table3[[#This Row],[Med Aide/Tech Hours]])</f>
        <v>254.62777777777779</v>
      </c>
      <c r="T5" s="3">
        <v>238.16944444444445</v>
      </c>
      <c r="U5" s="3">
        <v>16.458333333333332</v>
      </c>
      <c r="V5" s="3">
        <v>0</v>
      </c>
      <c r="W5" s="3">
        <f>SUM(Table3[[#This Row],[RN Hours Contract]:[Med Aide Hours Contract]])</f>
        <v>0</v>
      </c>
      <c r="X5" s="3">
        <v>0</v>
      </c>
      <c r="Y5" s="3">
        <v>0</v>
      </c>
      <c r="Z5" s="3">
        <v>0</v>
      </c>
      <c r="AA5" s="3">
        <v>0</v>
      </c>
      <c r="AB5" s="3">
        <v>0</v>
      </c>
      <c r="AC5" s="3">
        <v>0</v>
      </c>
      <c r="AD5" s="3">
        <v>0</v>
      </c>
      <c r="AE5" s="3">
        <v>0</v>
      </c>
      <c r="AF5" t="s">
        <v>3</v>
      </c>
      <c r="AG5" s="13">
        <v>4</v>
      </c>
      <c r="AQ5"/>
    </row>
    <row r="6" spans="1:43" x14ac:dyDescent="0.2">
      <c r="A6" t="s">
        <v>201</v>
      </c>
      <c r="B6" t="s">
        <v>207</v>
      </c>
      <c r="C6" t="s">
        <v>442</v>
      </c>
      <c r="D6" t="s">
        <v>554</v>
      </c>
      <c r="E6" s="3">
        <v>141.44444444444446</v>
      </c>
      <c r="F6" s="3">
        <f>Table3[[#This Row],[Total Hours Nurse Staffing]]/Table3[[#This Row],[MDS Census]]</f>
        <v>2.7668853102906517</v>
      </c>
      <c r="G6" s="3">
        <f>Table3[[#This Row],[Total Direct Care Staff Hours]]/Table3[[#This Row],[MDS Census]]</f>
        <v>2.4798318931657497</v>
      </c>
      <c r="H6" s="3">
        <f>Table3[[#This Row],[Total RN Hours (w/ Admin, DON)]]/Table3[[#This Row],[MDS Census]]</f>
        <v>0.51901806755695201</v>
      </c>
      <c r="I6" s="3">
        <f>Table3[[#This Row],[RN Hours (excl. Admin, DON)]]/Table3[[#This Row],[MDS Census]]</f>
        <v>0.39841555380989785</v>
      </c>
      <c r="J6" s="3">
        <f t="shared" si="0"/>
        <v>391.36055555555555</v>
      </c>
      <c r="K6" s="3">
        <f>SUM(Table3[[#This Row],[RN Hours (excl. Admin, DON)]], Table3[[#This Row],[LPN Hours (excl. Admin)]], Table3[[#This Row],[CNA Hours]], Table3[[#This Row],[NA TR Hours]], Table3[[#This Row],[Med Aide/Tech Hours]])</f>
        <v>350.75844444444442</v>
      </c>
      <c r="L6" s="3">
        <f>SUM(Table3[[#This Row],[RN Hours (excl. Admin, DON)]:[RN DON Hours]])</f>
        <v>73.412222222222226</v>
      </c>
      <c r="M6" s="3">
        <v>56.353666666666669</v>
      </c>
      <c r="N6" s="3">
        <v>11.369666666666669</v>
      </c>
      <c r="O6" s="3">
        <v>5.6888888888888891</v>
      </c>
      <c r="P6" s="3">
        <f>SUM(Table3[[#This Row],[LPN Hours (excl. Admin)]:[LPN Admin Hours]])</f>
        <v>101.53766666666667</v>
      </c>
      <c r="Q6" s="3">
        <v>77.99411111111111</v>
      </c>
      <c r="R6" s="3">
        <v>23.54355555555555</v>
      </c>
      <c r="S6" s="3">
        <f>SUM(Table3[[#This Row],[CNA Hours]], Table3[[#This Row],[NA TR Hours]], Table3[[#This Row],[Med Aide/Tech Hours]])</f>
        <v>216.41066666666666</v>
      </c>
      <c r="T6" s="3">
        <v>179.11366666666666</v>
      </c>
      <c r="U6" s="3">
        <v>37.296999999999997</v>
      </c>
      <c r="V6" s="3">
        <v>0</v>
      </c>
      <c r="W6" s="3">
        <f>SUM(Table3[[#This Row],[RN Hours Contract]:[Med Aide Hours Contract]])</f>
        <v>2.3472222222222223</v>
      </c>
      <c r="X6" s="3">
        <v>1.5444444444444445</v>
      </c>
      <c r="Y6" s="3">
        <v>0</v>
      </c>
      <c r="Z6" s="3">
        <v>0</v>
      </c>
      <c r="AA6" s="3">
        <v>0.80277777777777781</v>
      </c>
      <c r="AB6" s="3">
        <v>0</v>
      </c>
      <c r="AC6" s="3">
        <v>0</v>
      </c>
      <c r="AD6" s="3">
        <v>0</v>
      </c>
      <c r="AE6" s="3">
        <v>0</v>
      </c>
      <c r="AF6" t="s">
        <v>4</v>
      </c>
      <c r="AG6" s="13">
        <v>4</v>
      </c>
      <c r="AQ6"/>
    </row>
    <row r="7" spans="1:43" x14ac:dyDescent="0.2">
      <c r="A7" t="s">
        <v>201</v>
      </c>
      <c r="B7" t="s">
        <v>208</v>
      </c>
      <c r="C7" t="s">
        <v>438</v>
      </c>
      <c r="D7" t="s">
        <v>551</v>
      </c>
      <c r="E7" s="3">
        <v>78.111111111111114</v>
      </c>
      <c r="F7" s="3">
        <f>Table3[[#This Row],[Total Hours Nurse Staffing]]/Table3[[#This Row],[MDS Census]]</f>
        <v>3.7926116642958747</v>
      </c>
      <c r="G7" s="3">
        <f>Table3[[#This Row],[Total Direct Care Staff Hours]]/Table3[[#This Row],[MDS Census]]</f>
        <v>3.6830668563300137</v>
      </c>
      <c r="H7" s="3">
        <f>Table3[[#This Row],[Total RN Hours (w/ Admin, DON)]]/Table3[[#This Row],[MDS Census]]</f>
        <v>0.48697012802275957</v>
      </c>
      <c r="I7" s="3">
        <f>Table3[[#This Row],[RN Hours (excl. Admin, DON)]]/Table3[[#This Row],[MDS Census]]</f>
        <v>0.40652916073968703</v>
      </c>
      <c r="J7" s="3">
        <f t="shared" si="0"/>
        <v>296.2451111111111</v>
      </c>
      <c r="K7" s="3">
        <f>SUM(Table3[[#This Row],[RN Hours (excl. Admin, DON)]], Table3[[#This Row],[LPN Hours (excl. Admin)]], Table3[[#This Row],[CNA Hours]], Table3[[#This Row],[NA TR Hours]], Table3[[#This Row],[Med Aide/Tech Hours]])</f>
        <v>287.68844444444443</v>
      </c>
      <c r="L7" s="3">
        <f>SUM(Table3[[#This Row],[RN Hours (excl. Admin, DON)]:[RN DON Hours]])</f>
        <v>38.037777777777777</v>
      </c>
      <c r="M7" s="3">
        <v>31.754444444444445</v>
      </c>
      <c r="N7" s="3">
        <v>0.59444444444444444</v>
      </c>
      <c r="O7" s="3">
        <v>5.6888888888888891</v>
      </c>
      <c r="P7" s="3">
        <f>SUM(Table3[[#This Row],[LPN Hours (excl. Admin)]:[LPN Admin Hours]])</f>
        <v>82.774444444444441</v>
      </c>
      <c r="Q7" s="3">
        <v>80.501111111111115</v>
      </c>
      <c r="R7" s="3">
        <v>2.2733333333333334</v>
      </c>
      <c r="S7" s="3">
        <f>SUM(Table3[[#This Row],[CNA Hours]], Table3[[#This Row],[NA TR Hours]], Table3[[#This Row],[Med Aide/Tech Hours]])</f>
        <v>175.43288888888887</v>
      </c>
      <c r="T7" s="3">
        <v>175.43288888888887</v>
      </c>
      <c r="U7" s="3">
        <v>0</v>
      </c>
      <c r="V7" s="3">
        <v>0</v>
      </c>
      <c r="W7" s="3">
        <f>SUM(Table3[[#This Row],[RN Hours Contract]:[Med Aide Hours Contract]])</f>
        <v>26.932888888888883</v>
      </c>
      <c r="X7" s="3">
        <v>0</v>
      </c>
      <c r="Y7" s="3">
        <v>0.59444444444444444</v>
      </c>
      <c r="Z7" s="3">
        <v>0</v>
      </c>
      <c r="AA7" s="3">
        <v>1.2355555555555557</v>
      </c>
      <c r="AB7" s="3">
        <v>2.2733333333333334</v>
      </c>
      <c r="AC7" s="3">
        <v>22.829555555555547</v>
      </c>
      <c r="AD7" s="3">
        <v>0</v>
      </c>
      <c r="AE7" s="3">
        <v>0</v>
      </c>
      <c r="AF7" t="s">
        <v>5</v>
      </c>
      <c r="AG7" s="13">
        <v>4</v>
      </c>
      <c r="AQ7"/>
    </row>
    <row r="8" spans="1:43" x14ac:dyDescent="0.2">
      <c r="A8" t="s">
        <v>201</v>
      </c>
      <c r="B8" t="s">
        <v>209</v>
      </c>
      <c r="C8" t="s">
        <v>416</v>
      </c>
      <c r="D8" t="s">
        <v>526</v>
      </c>
      <c r="E8" s="3">
        <v>46.288888888888891</v>
      </c>
      <c r="F8" s="3">
        <f>Table3[[#This Row],[Total Hours Nurse Staffing]]/Table3[[#This Row],[MDS Census]]</f>
        <v>5.7787445991358615</v>
      </c>
      <c r="G8" s="3">
        <f>Table3[[#This Row],[Total Direct Care Staff Hours]]/Table3[[#This Row],[MDS Census]]</f>
        <v>5.2002520403264523</v>
      </c>
      <c r="H8" s="3">
        <f>Table3[[#This Row],[Total RN Hours (w/ Admin, DON)]]/Table3[[#This Row],[MDS Census]]</f>
        <v>0.89468314930388859</v>
      </c>
      <c r="I8" s="3">
        <f>Table3[[#This Row],[RN Hours (excl. Admin, DON)]]/Table3[[#This Row],[MDS Census]]</f>
        <v>0.67210753720595295</v>
      </c>
      <c r="J8" s="3">
        <f t="shared" si="0"/>
        <v>267.49166666666667</v>
      </c>
      <c r="K8" s="3">
        <f>SUM(Table3[[#This Row],[RN Hours (excl. Admin, DON)]], Table3[[#This Row],[LPN Hours (excl. Admin)]], Table3[[#This Row],[CNA Hours]], Table3[[#This Row],[NA TR Hours]], Table3[[#This Row],[Med Aide/Tech Hours]])</f>
        <v>240.7138888888889</v>
      </c>
      <c r="L8" s="3">
        <f>SUM(Table3[[#This Row],[RN Hours (excl. Admin, DON)]:[RN DON Hours]])</f>
        <v>41.413888888888891</v>
      </c>
      <c r="M8" s="3">
        <v>31.111111111111111</v>
      </c>
      <c r="N8" s="3">
        <v>4.7027777777777775</v>
      </c>
      <c r="O8" s="3">
        <v>5.6</v>
      </c>
      <c r="P8" s="3">
        <f>SUM(Table3[[#This Row],[LPN Hours (excl. Admin)]:[LPN Admin Hours]])</f>
        <v>64.36944444444444</v>
      </c>
      <c r="Q8" s="3">
        <v>47.894444444444446</v>
      </c>
      <c r="R8" s="3">
        <v>16.475000000000001</v>
      </c>
      <c r="S8" s="3">
        <f>SUM(Table3[[#This Row],[CNA Hours]], Table3[[#This Row],[NA TR Hours]], Table3[[#This Row],[Med Aide/Tech Hours]])</f>
        <v>161.70833333333334</v>
      </c>
      <c r="T8" s="3">
        <v>161.70833333333334</v>
      </c>
      <c r="U8" s="3">
        <v>0</v>
      </c>
      <c r="V8" s="3">
        <v>0</v>
      </c>
      <c r="W8" s="3">
        <f>SUM(Table3[[#This Row],[RN Hours Contract]:[Med Aide Hours Contract]])</f>
        <v>0</v>
      </c>
      <c r="X8" s="3">
        <v>0</v>
      </c>
      <c r="Y8" s="3">
        <v>0</v>
      </c>
      <c r="Z8" s="3">
        <v>0</v>
      </c>
      <c r="AA8" s="3">
        <v>0</v>
      </c>
      <c r="AB8" s="3">
        <v>0</v>
      </c>
      <c r="AC8" s="3">
        <v>0</v>
      </c>
      <c r="AD8" s="3">
        <v>0</v>
      </c>
      <c r="AE8" s="3">
        <v>0</v>
      </c>
      <c r="AF8" t="s">
        <v>6</v>
      </c>
      <c r="AG8" s="13">
        <v>4</v>
      </c>
      <c r="AQ8"/>
    </row>
    <row r="9" spans="1:43" x14ac:dyDescent="0.2">
      <c r="A9" t="s">
        <v>201</v>
      </c>
      <c r="B9" t="s">
        <v>210</v>
      </c>
      <c r="C9" t="s">
        <v>443</v>
      </c>
      <c r="D9" t="s">
        <v>534</v>
      </c>
      <c r="E9" s="3">
        <v>87.211111111111109</v>
      </c>
      <c r="F9" s="3">
        <f>Table3[[#This Row],[Total Hours Nurse Staffing]]/Table3[[#This Row],[MDS Census]]</f>
        <v>3.6290865078353933</v>
      </c>
      <c r="G9" s="3">
        <f>Table3[[#This Row],[Total Direct Care Staff Hours]]/Table3[[#This Row],[MDS Census]]</f>
        <v>3.5601605300038224</v>
      </c>
      <c r="H9" s="3">
        <f>Table3[[#This Row],[Total RN Hours (w/ Admin, DON)]]/Table3[[#This Row],[MDS Census]]</f>
        <v>0.45735762517518158</v>
      </c>
      <c r="I9" s="3">
        <f>Table3[[#This Row],[RN Hours (excl. Admin, DON)]]/Table3[[#This Row],[MDS Census]]</f>
        <v>0.38843164734361069</v>
      </c>
      <c r="J9" s="3">
        <f t="shared" si="0"/>
        <v>316.49666666666667</v>
      </c>
      <c r="K9" s="3">
        <f>SUM(Table3[[#This Row],[RN Hours (excl. Admin, DON)]], Table3[[#This Row],[LPN Hours (excl. Admin)]], Table3[[#This Row],[CNA Hours]], Table3[[#This Row],[NA TR Hours]], Table3[[#This Row],[Med Aide/Tech Hours]])</f>
        <v>310.48555555555555</v>
      </c>
      <c r="L9" s="3">
        <f>SUM(Table3[[#This Row],[RN Hours (excl. Admin, DON)]:[RN DON Hours]])</f>
        <v>39.88666666666667</v>
      </c>
      <c r="M9" s="3">
        <v>33.875555555555557</v>
      </c>
      <c r="N9" s="3">
        <v>0.32222222222222224</v>
      </c>
      <c r="O9" s="3">
        <v>5.6888888888888891</v>
      </c>
      <c r="P9" s="3">
        <f>SUM(Table3[[#This Row],[LPN Hours (excl. Admin)]:[LPN Admin Hours]])</f>
        <v>81.209999999999994</v>
      </c>
      <c r="Q9" s="3">
        <v>81.209999999999994</v>
      </c>
      <c r="R9" s="3">
        <v>0</v>
      </c>
      <c r="S9" s="3">
        <f>SUM(Table3[[#This Row],[CNA Hours]], Table3[[#This Row],[NA TR Hours]], Table3[[#This Row],[Med Aide/Tech Hours]])</f>
        <v>195.4</v>
      </c>
      <c r="T9" s="3">
        <v>195.4</v>
      </c>
      <c r="U9" s="3">
        <v>0</v>
      </c>
      <c r="V9" s="3">
        <v>0</v>
      </c>
      <c r="W9" s="3">
        <f>SUM(Table3[[#This Row],[RN Hours Contract]:[Med Aide Hours Contract]])</f>
        <v>0.32222222222222224</v>
      </c>
      <c r="X9" s="3">
        <v>0</v>
      </c>
      <c r="Y9" s="3">
        <v>0.32222222222222224</v>
      </c>
      <c r="Z9" s="3">
        <v>0</v>
      </c>
      <c r="AA9" s="3">
        <v>0</v>
      </c>
      <c r="AB9" s="3">
        <v>0</v>
      </c>
      <c r="AC9" s="3">
        <v>0</v>
      </c>
      <c r="AD9" s="3">
        <v>0</v>
      </c>
      <c r="AE9" s="3">
        <v>0</v>
      </c>
      <c r="AF9" t="s">
        <v>7</v>
      </c>
      <c r="AG9" s="13">
        <v>4</v>
      </c>
      <c r="AQ9"/>
    </row>
    <row r="10" spans="1:43" x14ac:dyDescent="0.2">
      <c r="A10" t="s">
        <v>201</v>
      </c>
      <c r="B10" t="s">
        <v>211</v>
      </c>
      <c r="C10" t="s">
        <v>444</v>
      </c>
      <c r="D10" t="s">
        <v>561</v>
      </c>
      <c r="E10" s="3">
        <v>38.866666666666667</v>
      </c>
      <c r="F10" s="3">
        <f>Table3[[#This Row],[Total Hours Nurse Staffing]]/Table3[[#This Row],[MDS Census]]</f>
        <v>3.4950771869639792</v>
      </c>
      <c r="G10" s="3">
        <f>Table3[[#This Row],[Total Direct Care Staff Hours]]/Table3[[#This Row],[MDS Census]]</f>
        <v>3.1616009148084618</v>
      </c>
      <c r="H10" s="3">
        <f>Table3[[#This Row],[Total RN Hours (w/ Admin, DON)]]/Table3[[#This Row],[MDS Census]]</f>
        <v>0.73590337335620348</v>
      </c>
      <c r="I10" s="3">
        <f>Table3[[#This Row],[RN Hours (excl. Admin, DON)]]/Table3[[#This Row],[MDS Census]]</f>
        <v>0.40242710120068609</v>
      </c>
      <c r="J10" s="3">
        <f t="shared" si="0"/>
        <v>135.84199999999998</v>
      </c>
      <c r="K10" s="3">
        <f>SUM(Table3[[#This Row],[RN Hours (excl. Admin, DON)]], Table3[[#This Row],[LPN Hours (excl. Admin)]], Table3[[#This Row],[CNA Hours]], Table3[[#This Row],[NA TR Hours]], Table3[[#This Row],[Med Aide/Tech Hours]])</f>
        <v>122.88088888888889</v>
      </c>
      <c r="L10" s="3">
        <f>SUM(Table3[[#This Row],[RN Hours (excl. Admin, DON)]:[RN DON Hours]])</f>
        <v>28.60211111111111</v>
      </c>
      <c r="M10" s="3">
        <v>15.641</v>
      </c>
      <c r="N10" s="3">
        <v>8.25</v>
      </c>
      <c r="O10" s="3">
        <v>4.7111111111111112</v>
      </c>
      <c r="P10" s="3">
        <f>SUM(Table3[[#This Row],[LPN Hours (excl. Admin)]:[LPN Admin Hours]])</f>
        <v>37.347111111111111</v>
      </c>
      <c r="Q10" s="3">
        <v>37.347111111111111</v>
      </c>
      <c r="R10" s="3">
        <v>0</v>
      </c>
      <c r="S10" s="3">
        <f>SUM(Table3[[#This Row],[CNA Hours]], Table3[[#This Row],[NA TR Hours]], Table3[[#This Row],[Med Aide/Tech Hours]])</f>
        <v>69.892777777777781</v>
      </c>
      <c r="T10" s="3">
        <v>68.933000000000007</v>
      </c>
      <c r="U10" s="3">
        <v>0.95977777777777773</v>
      </c>
      <c r="V10" s="3">
        <v>0</v>
      </c>
      <c r="W10" s="3">
        <f>SUM(Table3[[#This Row],[RN Hours Contract]:[Med Aide Hours Contract]])</f>
        <v>0.4</v>
      </c>
      <c r="X10" s="3">
        <v>0</v>
      </c>
      <c r="Y10" s="3">
        <v>0.4</v>
      </c>
      <c r="Z10" s="3">
        <v>0</v>
      </c>
      <c r="AA10" s="3">
        <v>0</v>
      </c>
      <c r="AB10" s="3">
        <v>0</v>
      </c>
      <c r="AC10" s="3">
        <v>0</v>
      </c>
      <c r="AD10" s="3">
        <v>0</v>
      </c>
      <c r="AE10" s="3">
        <v>0</v>
      </c>
      <c r="AF10" t="s">
        <v>8</v>
      </c>
      <c r="AG10" s="13">
        <v>4</v>
      </c>
      <c r="AQ10"/>
    </row>
    <row r="11" spans="1:43" x14ac:dyDescent="0.2">
      <c r="A11" t="s">
        <v>201</v>
      </c>
      <c r="B11" t="s">
        <v>212</v>
      </c>
      <c r="C11" t="s">
        <v>445</v>
      </c>
      <c r="D11" t="s">
        <v>532</v>
      </c>
      <c r="E11" s="3">
        <v>111.28888888888889</v>
      </c>
      <c r="F11" s="3">
        <f>Table3[[#This Row],[Total Hours Nurse Staffing]]/Table3[[#This Row],[MDS Census]]</f>
        <v>3.8552356230031957</v>
      </c>
      <c r="G11" s="3">
        <f>Table3[[#This Row],[Total Direct Care Staff Hours]]/Table3[[#This Row],[MDS Census]]</f>
        <v>3.6516982827476041</v>
      </c>
      <c r="H11" s="3">
        <f>Table3[[#This Row],[Total RN Hours (w/ Admin, DON)]]/Table3[[#This Row],[MDS Census]]</f>
        <v>0.32446685303514378</v>
      </c>
      <c r="I11" s="3">
        <f>Table3[[#This Row],[RN Hours (excl. Admin, DON)]]/Table3[[#This Row],[MDS Census]]</f>
        <v>0.19625499201277954</v>
      </c>
      <c r="J11" s="3">
        <f t="shared" si="0"/>
        <v>429.04488888888898</v>
      </c>
      <c r="K11" s="3">
        <f>SUM(Table3[[#This Row],[RN Hours (excl. Admin, DON)]], Table3[[#This Row],[LPN Hours (excl. Admin)]], Table3[[#This Row],[CNA Hours]], Table3[[#This Row],[NA TR Hours]], Table3[[#This Row],[Med Aide/Tech Hours]])</f>
        <v>406.39344444444447</v>
      </c>
      <c r="L11" s="3">
        <f>SUM(Table3[[#This Row],[RN Hours (excl. Admin, DON)]:[RN DON Hours]])</f>
        <v>36.109555555555559</v>
      </c>
      <c r="M11" s="3">
        <v>21.841000000000001</v>
      </c>
      <c r="N11" s="3">
        <v>8.7574444444444453</v>
      </c>
      <c r="O11" s="3">
        <v>5.5111111111111111</v>
      </c>
      <c r="P11" s="3">
        <f>SUM(Table3[[#This Row],[LPN Hours (excl. Admin)]:[LPN Admin Hours]])</f>
        <v>148.39444444444445</v>
      </c>
      <c r="Q11" s="3">
        <v>140.01155555555556</v>
      </c>
      <c r="R11" s="3">
        <v>8.3828888888888873</v>
      </c>
      <c r="S11" s="3">
        <f>SUM(Table3[[#This Row],[CNA Hours]], Table3[[#This Row],[NA TR Hours]], Table3[[#This Row],[Med Aide/Tech Hours]])</f>
        <v>244.54088888888896</v>
      </c>
      <c r="T11" s="3">
        <v>192.74588888888891</v>
      </c>
      <c r="U11" s="3">
        <v>51.79500000000003</v>
      </c>
      <c r="V11" s="3">
        <v>0</v>
      </c>
      <c r="W11" s="3">
        <f>SUM(Table3[[#This Row],[RN Hours Contract]:[Med Aide Hours Contract]])</f>
        <v>30.299999999999997</v>
      </c>
      <c r="X11" s="3">
        <v>0</v>
      </c>
      <c r="Y11" s="3">
        <v>0</v>
      </c>
      <c r="Z11" s="3">
        <v>0</v>
      </c>
      <c r="AA11" s="3">
        <v>9.0694444444444446</v>
      </c>
      <c r="AB11" s="3">
        <v>0</v>
      </c>
      <c r="AC11" s="3">
        <v>21.230555555555554</v>
      </c>
      <c r="AD11" s="3">
        <v>0</v>
      </c>
      <c r="AE11" s="3">
        <v>0</v>
      </c>
      <c r="AF11" t="s">
        <v>9</v>
      </c>
      <c r="AG11" s="13">
        <v>4</v>
      </c>
      <c r="AQ11"/>
    </row>
    <row r="12" spans="1:43" x14ac:dyDescent="0.2">
      <c r="A12" t="s">
        <v>201</v>
      </c>
      <c r="B12" t="s">
        <v>213</v>
      </c>
      <c r="C12" t="s">
        <v>446</v>
      </c>
      <c r="D12" t="s">
        <v>562</v>
      </c>
      <c r="E12" s="3">
        <v>102.98888888888889</v>
      </c>
      <c r="F12" s="3">
        <f>Table3[[#This Row],[Total Hours Nurse Staffing]]/Table3[[#This Row],[MDS Census]]</f>
        <v>3.1596828136800084</v>
      </c>
      <c r="G12" s="3">
        <f>Table3[[#This Row],[Total Direct Care Staff Hours]]/Table3[[#This Row],[MDS Census]]</f>
        <v>2.8347513216096663</v>
      </c>
      <c r="H12" s="3">
        <f>Table3[[#This Row],[Total RN Hours (w/ Admin, DON)]]/Table3[[#This Row],[MDS Census]]</f>
        <v>0.66243176178660046</v>
      </c>
      <c r="I12" s="3">
        <f>Table3[[#This Row],[RN Hours (excl. Admin, DON)]]/Table3[[#This Row],[MDS Census]]</f>
        <v>0.38950480094940126</v>
      </c>
      <c r="J12" s="3">
        <f t="shared" si="0"/>
        <v>325.41222222222223</v>
      </c>
      <c r="K12" s="3">
        <f>SUM(Table3[[#This Row],[RN Hours (excl. Admin, DON)]], Table3[[#This Row],[LPN Hours (excl. Admin)]], Table3[[#This Row],[CNA Hours]], Table3[[#This Row],[NA TR Hours]], Table3[[#This Row],[Med Aide/Tech Hours]])</f>
        <v>291.94788888888888</v>
      </c>
      <c r="L12" s="3">
        <f>SUM(Table3[[#This Row],[RN Hours (excl. Admin, DON)]:[RN DON Hours]])</f>
        <v>68.223111111111109</v>
      </c>
      <c r="M12" s="3">
        <v>40.114666666666672</v>
      </c>
      <c r="N12" s="3">
        <v>22.508444444444439</v>
      </c>
      <c r="O12" s="3">
        <v>5.6</v>
      </c>
      <c r="P12" s="3">
        <f>SUM(Table3[[#This Row],[LPN Hours (excl. Admin)]:[LPN Admin Hours]])</f>
        <v>99.159777777777776</v>
      </c>
      <c r="Q12" s="3">
        <v>93.803888888888892</v>
      </c>
      <c r="R12" s="3">
        <v>5.3558888888888889</v>
      </c>
      <c r="S12" s="3">
        <f>SUM(Table3[[#This Row],[CNA Hours]], Table3[[#This Row],[NA TR Hours]], Table3[[#This Row],[Med Aide/Tech Hours]])</f>
        <v>158.02933333333334</v>
      </c>
      <c r="T12" s="3">
        <v>151.95488888888889</v>
      </c>
      <c r="U12" s="3">
        <v>6.0744444444444445</v>
      </c>
      <c r="V12" s="3">
        <v>0</v>
      </c>
      <c r="W12" s="3">
        <f>SUM(Table3[[#This Row],[RN Hours Contract]:[Med Aide Hours Contract]])</f>
        <v>2.4500000000000002</v>
      </c>
      <c r="X12" s="3">
        <v>0</v>
      </c>
      <c r="Y12" s="3">
        <v>0.44444444444444442</v>
      </c>
      <c r="Z12" s="3">
        <v>0</v>
      </c>
      <c r="AA12" s="3">
        <v>0</v>
      </c>
      <c r="AB12" s="3">
        <v>0</v>
      </c>
      <c r="AC12" s="3">
        <v>2.0055555555555555</v>
      </c>
      <c r="AD12" s="3">
        <v>0</v>
      </c>
      <c r="AE12" s="3">
        <v>0</v>
      </c>
      <c r="AF12" t="s">
        <v>10</v>
      </c>
      <c r="AG12" s="13">
        <v>4</v>
      </c>
      <c r="AQ12"/>
    </row>
    <row r="13" spans="1:43" x14ac:dyDescent="0.2">
      <c r="A13" t="s">
        <v>201</v>
      </c>
      <c r="B13" t="s">
        <v>214</v>
      </c>
      <c r="C13" t="s">
        <v>447</v>
      </c>
      <c r="D13" t="s">
        <v>563</v>
      </c>
      <c r="E13" s="3">
        <v>96.25555555555556</v>
      </c>
      <c r="F13" s="3">
        <f>Table3[[#This Row],[Total Hours Nurse Staffing]]/Table3[[#This Row],[MDS Census]]</f>
        <v>4.2755973681172801</v>
      </c>
      <c r="G13" s="3">
        <f>Table3[[#This Row],[Total Direct Care Staff Hours]]/Table3[[#This Row],[MDS Census]]</f>
        <v>3.9351841163569201</v>
      </c>
      <c r="H13" s="3">
        <f>Table3[[#This Row],[Total RN Hours (w/ Admin, DON)]]/Table3[[#This Row],[MDS Census]]</f>
        <v>0.66033706568163453</v>
      </c>
      <c r="I13" s="3">
        <f>Table3[[#This Row],[RN Hours (excl. Admin, DON)]]/Table3[[#This Row],[MDS Census]]</f>
        <v>0.45925199122705757</v>
      </c>
      <c r="J13" s="3">
        <f t="shared" si="0"/>
        <v>411.55</v>
      </c>
      <c r="K13" s="3">
        <f>SUM(Table3[[#This Row],[RN Hours (excl. Admin, DON)]], Table3[[#This Row],[LPN Hours (excl. Admin)]], Table3[[#This Row],[CNA Hours]], Table3[[#This Row],[NA TR Hours]], Table3[[#This Row],[Med Aide/Tech Hours]])</f>
        <v>378.78333333333336</v>
      </c>
      <c r="L13" s="3">
        <f>SUM(Table3[[#This Row],[RN Hours (excl. Admin, DON)]:[RN DON Hours]])</f>
        <v>63.56111111111111</v>
      </c>
      <c r="M13" s="3">
        <v>44.205555555555556</v>
      </c>
      <c r="N13" s="3">
        <v>13.755555555555556</v>
      </c>
      <c r="O13" s="3">
        <v>5.6</v>
      </c>
      <c r="P13" s="3">
        <f>SUM(Table3[[#This Row],[LPN Hours (excl. Admin)]:[LPN Admin Hours]])</f>
        <v>99.069444444444443</v>
      </c>
      <c r="Q13" s="3">
        <v>85.658333333333331</v>
      </c>
      <c r="R13" s="3">
        <v>13.411111111111111</v>
      </c>
      <c r="S13" s="3">
        <f>SUM(Table3[[#This Row],[CNA Hours]], Table3[[#This Row],[NA TR Hours]], Table3[[#This Row],[Med Aide/Tech Hours]])</f>
        <v>248.91944444444445</v>
      </c>
      <c r="T13" s="3">
        <v>240.03055555555557</v>
      </c>
      <c r="U13" s="3">
        <v>8.8888888888888893</v>
      </c>
      <c r="V13" s="3">
        <v>0</v>
      </c>
      <c r="W13" s="3">
        <f>SUM(Table3[[#This Row],[RN Hours Contract]:[Med Aide Hours Contract]])</f>
        <v>0</v>
      </c>
      <c r="X13" s="3">
        <v>0</v>
      </c>
      <c r="Y13" s="3">
        <v>0</v>
      </c>
      <c r="Z13" s="3">
        <v>0</v>
      </c>
      <c r="AA13" s="3">
        <v>0</v>
      </c>
      <c r="AB13" s="3">
        <v>0</v>
      </c>
      <c r="AC13" s="3">
        <v>0</v>
      </c>
      <c r="AD13" s="3">
        <v>0</v>
      </c>
      <c r="AE13" s="3">
        <v>0</v>
      </c>
      <c r="AF13" t="s">
        <v>11</v>
      </c>
      <c r="AG13" s="13">
        <v>4</v>
      </c>
      <c r="AQ13"/>
    </row>
    <row r="14" spans="1:43" x14ac:dyDescent="0.2">
      <c r="A14" t="s">
        <v>201</v>
      </c>
      <c r="B14" t="s">
        <v>215</v>
      </c>
      <c r="C14" t="s">
        <v>448</v>
      </c>
      <c r="D14" t="s">
        <v>564</v>
      </c>
      <c r="E14" s="3">
        <v>67.444444444444443</v>
      </c>
      <c r="F14" s="3">
        <f>Table3[[#This Row],[Total Hours Nurse Staffing]]/Table3[[#This Row],[MDS Census]]</f>
        <v>3.9438220757825371</v>
      </c>
      <c r="G14" s="3">
        <f>Table3[[#This Row],[Total Direct Care Staff Hours]]/Table3[[#This Row],[MDS Census]]</f>
        <v>3.8528830313014826</v>
      </c>
      <c r="H14" s="3">
        <f>Table3[[#This Row],[Total RN Hours (w/ Admin, DON)]]/Table3[[#This Row],[MDS Census]]</f>
        <v>0.59591433278418449</v>
      </c>
      <c r="I14" s="3">
        <f>Table3[[#This Row],[RN Hours (excl. Admin, DON)]]/Table3[[#This Row],[MDS Census]]</f>
        <v>0.5049752883031301</v>
      </c>
      <c r="J14" s="3">
        <f t="shared" si="0"/>
        <v>265.98888888888888</v>
      </c>
      <c r="K14" s="3">
        <f>SUM(Table3[[#This Row],[RN Hours (excl. Admin, DON)]], Table3[[#This Row],[LPN Hours (excl. Admin)]], Table3[[#This Row],[CNA Hours]], Table3[[#This Row],[NA TR Hours]], Table3[[#This Row],[Med Aide/Tech Hours]])</f>
        <v>259.85555555555555</v>
      </c>
      <c r="L14" s="3">
        <f>SUM(Table3[[#This Row],[RN Hours (excl. Admin, DON)]:[RN DON Hours]])</f>
        <v>40.191111111111105</v>
      </c>
      <c r="M14" s="3">
        <v>34.057777777777773</v>
      </c>
      <c r="N14" s="3">
        <v>0.44444444444444442</v>
      </c>
      <c r="O14" s="3">
        <v>5.6888888888888891</v>
      </c>
      <c r="P14" s="3">
        <f>SUM(Table3[[#This Row],[LPN Hours (excl. Admin)]:[LPN Admin Hours]])</f>
        <v>91.342222222222219</v>
      </c>
      <c r="Q14" s="3">
        <v>91.342222222222219</v>
      </c>
      <c r="R14" s="3">
        <v>0</v>
      </c>
      <c r="S14" s="3">
        <f>SUM(Table3[[#This Row],[CNA Hours]], Table3[[#This Row],[NA TR Hours]], Table3[[#This Row],[Med Aide/Tech Hours]])</f>
        <v>134.45555555555555</v>
      </c>
      <c r="T14" s="3">
        <v>134.45555555555555</v>
      </c>
      <c r="U14" s="3">
        <v>0</v>
      </c>
      <c r="V14" s="3">
        <v>0</v>
      </c>
      <c r="W14" s="3">
        <f>SUM(Table3[[#This Row],[RN Hours Contract]:[Med Aide Hours Contract]])</f>
        <v>0.44444444444444442</v>
      </c>
      <c r="X14" s="3">
        <v>0</v>
      </c>
      <c r="Y14" s="3">
        <v>0.44444444444444442</v>
      </c>
      <c r="Z14" s="3">
        <v>0</v>
      </c>
      <c r="AA14" s="3">
        <v>0</v>
      </c>
      <c r="AB14" s="3">
        <v>0</v>
      </c>
      <c r="AC14" s="3">
        <v>0</v>
      </c>
      <c r="AD14" s="3">
        <v>0</v>
      </c>
      <c r="AE14" s="3">
        <v>0</v>
      </c>
      <c r="AF14" t="s">
        <v>12</v>
      </c>
      <c r="AG14" s="13">
        <v>4</v>
      </c>
      <c r="AQ14"/>
    </row>
    <row r="15" spans="1:43" x14ac:dyDescent="0.2">
      <c r="A15" t="s">
        <v>201</v>
      </c>
      <c r="B15" t="s">
        <v>216</v>
      </c>
      <c r="C15" t="s">
        <v>449</v>
      </c>
      <c r="D15" t="s">
        <v>530</v>
      </c>
      <c r="E15" s="3">
        <v>85.344444444444449</v>
      </c>
      <c r="F15" s="3">
        <f>Table3[[#This Row],[Total Hours Nurse Staffing]]/Table3[[#This Row],[MDS Census]]</f>
        <v>3.6440671787527661</v>
      </c>
      <c r="G15" s="3">
        <f>Table3[[#This Row],[Total Direct Care Staff Hours]]/Table3[[#This Row],[MDS Census]]</f>
        <v>3.2050331988022394</v>
      </c>
      <c r="H15" s="3">
        <f>Table3[[#This Row],[Total RN Hours (w/ Admin, DON)]]/Table3[[#This Row],[MDS Census]]</f>
        <v>0.69967191771904691</v>
      </c>
      <c r="I15" s="3">
        <f>Table3[[#This Row],[RN Hours (excl. Admin, DON)]]/Table3[[#This Row],[MDS Census]]</f>
        <v>0.36188907694310635</v>
      </c>
      <c r="J15" s="3">
        <f t="shared" si="0"/>
        <v>311.00088888888888</v>
      </c>
      <c r="K15" s="3">
        <f>SUM(Table3[[#This Row],[RN Hours (excl. Admin, DON)]], Table3[[#This Row],[LPN Hours (excl. Admin)]], Table3[[#This Row],[CNA Hours]], Table3[[#This Row],[NA TR Hours]], Table3[[#This Row],[Med Aide/Tech Hours]])</f>
        <v>273.53177777777779</v>
      </c>
      <c r="L15" s="3">
        <f>SUM(Table3[[#This Row],[RN Hours (excl. Admin, DON)]:[RN DON Hours]])</f>
        <v>59.713111111111111</v>
      </c>
      <c r="M15" s="3">
        <v>30.885222222222222</v>
      </c>
      <c r="N15" s="3">
        <v>23.227888888888888</v>
      </c>
      <c r="O15" s="3">
        <v>5.6</v>
      </c>
      <c r="P15" s="3">
        <f>SUM(Table3[[#This Row],[LPN Hours (excl. Admin)]:[LPN Admin Hours]])</f>
        <v>87.266444444444446</v>
      </c>
      <c r="Q15" s="3">
        <v>78.62522222222222</v>
      </c>
      <c r="R15" s="3">
        <v>8.6412222222222219</v>
      </c>
      <c r="S15" s="3">
        <f>SUM(Table3[[#This Row],[CNA Hours]], Table3[[#This Row],[NA TR Hours]], Table3[[#This Row],[Med Aide/Tech Hours]])</f>
        <v>164.02133333333336</v>
      </c>
      <c r="T15" s="3">
        <v>160.24200000000002</v>
      </c>
      <c r="U15" s="3">
        <v>3.7793333333333337</v>
      </c>
      <c r="V15" s="3">
        <v>0</v>
      </c>
      <c r="W15" s="3">
        <f>SUM(Table3[[#This Row],[RN Hours Contract]:[Med Aide Hours Contract]])</f>
        <v>1.838888888888889</v>
      </c>
      <c r="X15" s="3">
        <v>0</v>
      </c>
      <c r="Y15" s="3">
        <v>1.3666666666666667</v>
      </c>
      <c r="Z15" s="3">
        <v>0</v>
      </c>
      <c r="AA15" s="3">
        <v>0.47222222222222221</v>
      </c>
      <c r="AB15" s="3">
        <v>0</v>
      </c>
      <c r="AC15" s="3">
        <v>0</v>
      </c>
      <c r="AD15" s="3">
        <v>0</v>
      </c>
      <c r="AE15" s="3">
        <v>0</v>
      </c>
      <c r="AF15" t="s">
        <v>13</v>
      </c>
      <c r="AG15" s="13">
        <v>4</v>
      </c>
      <c r="AQ15"/>
    </row>
    <row r="16" spans="1:43" x14ac:dyDescent="0.2">
      <c r="A16" t="s">
        <v>201</v>
      </c>
      <c r="B16" t="s">
        <v>217</v>
      </c>
      <c r="C16" t="s">
        <v>418</v>
      </c>
      <c r="D16" t="s">
        <v>565</v>
      </c>
      <c r="E16" s="3">
        <v>183.76666666666668</v>
      </c>
      <c r="F16" s="3">
        <f>Table3[[#This Row],[Total Hours Nurse Staffing]]/Table3[[#This Row],[MDS Census]]</f>
        <v>3.4402309692242574</v>
      </c>
      <c r="G16" s="3">
        <f>Table3[[#This Row],[Total Direct Care Staff Hours]]/Table3[[#This Row],[MDS Census]]</f>
        <v>3.2522008585766971</v>
      </c>
      <c r="H16" s="3">
        <f>Table3[[#This Row],[Total RN Hours (w/ Admin, DON)]]/Table3[[#This Row],[MDS Census]]</f>
        <v>0.24684080053207566</v>
      </c>
      <c r="I16" s="3">
        <f>Table3[[#This Row],[RN Hours (excl. Admin, DON)]]/Table3[[#This Row],[MDS Census]]</f>
        <v>0.18221839288953381</v>
      </c>
      <c r="J16" s="3">
        <f t="shared" si="0"/>
        <v>632.19977777777774</v>
      </c>
      <c r="K16" s="3">
        <f>SUM(Table3[[#This Row],[RN Hours (excl. Admin, DON)]], Table3[[#This Row],[LPN Hours (excl. Admin)]], Table3[[#This Row],[CNA Hours]], Table3[[#This Row],[NA TR Hours]], Table3[[#This Row],[Med Aide/Tech Hours]])</f>
        <v>597.64611111111105</v>
      </c>
      <c r="L16" s="3">
        <f>SUM(Table3[[#This Row],[RN Hours (excl. Admin, DON)]:[RN DON Hours]])</f>
        <v>45.361111111111107</v>
      </c>
      <c r="M16" s="3">
        <v>33.485666666666667</v>
      </c>
      <c r="N16" s="3">
        <v>5.8309999999999995</v>
      </c>
      <c r="O16" s="3">
        <v>6.0444444444444443</v>
      </c>
      <c r="P16" s="3">
        <f>SUM(Table3[[#This Row],[LPN Hours (excl. Admin)]:[LPN Admin Hours]])</f>
        <v>238.52422222222222</v>
      </c>
      <c r="Q16" s="3">
        <v>215.846</v>
      </c>
      <c r="R16" s="3">
        <v>22.678222222222221</v>
      </c>
      <c r="S16" s="3">
        <f>SUM(Table3[[#This Row],[CNA Hours]], Table3[[#This Row],[NA TR Hours]], Table3[[#This Row],[Med Aide/Tech Hours]])</f>
        <v>348.3144444444444</v>
      </c>
      <c r="T16" s="3">
        <v>261.24066666666664</v>
      </c>
      <c r="U16" s="3">
        <v>87.073777777777764</v>
      </c>
      <c r="V16" s="3">
        <v>0</v>
      </c>
      <c r="W16" s="3">
        <f>SUM(Table3[[#This Row],[RN Hours Contract]:[Med Aide Hours Contract]])</f>
        <v>0</v>
      </c>
      <c r="X16" s="3">
        <v>0</v>
      </c>
      <c r="Y16" s="3">
        <v>0</v>
      </c>
      <c r="Z16" s="3">
        <v>0</v>
      </c>
      <c r="AA16" s="3">
        <v>0</v>
      </c>
      <c r="AB16" s="3">
        <v>0</v>
      </c>
      <c r="AC16" s="3">
        <v>0</v>
      </c>
      <c r="AD16" s="3">
        <v>0</v>
      </c>
      <c r="AE16" s="3">
        <v>0</v>
      </c>
      <c r="AF16" t="s">
        <v>14</v>
      </c>
      <c r="AG16" s="13">
        <v>4</v>
      </c>
      <c r="AQ16"/>
    </row>
    <row r="17" spans="1:43" x14ac:dyDescent="0.2">
      <c r="A17" t="s">
        <v>201</v>
      </c>
      <c r="B17" t="s">
        <v>218</v>
      </c>
      <c r="C17" t="s">
        <v>450</v>
      </c>
      <c r="D17" t="s">
        <v>566</v>
      </c>
      <c r="E17" s="3">
        <v>74.011111111111106</v>
      </c>
      <c r="F17" s="3">
        <f>Table3[[#This Row],[Total Hours Nurse Staffing]]/Table3[[#This Row],[MDS Census]]</f>
        <v>4.8106140219186315</v>
      </c>
      <c r="G17" s="3">
        <f>Table3[[#This Row],[Total Direct Care Staff Hours]]/Table3[[#This Row],[MDS Census]]</f>
        <v>4.4191187509382974</v>
      </c>
      <c r="H17" s="3">
        <f>Table3[[#This Row],[Total RN Hours (w/ Admin, DON)]]/Table3[[#This Row],[MDS Census]]</f>
        <v>0.71104188560276238</v>
      </c>
      <c r="I17" s="3">
        <f>Table3[[#This Row],[RN Hours (excl. Admin, DON)]]/Table3[[#This Row],[MDS Census]]</f>
        <v>0.39228344092478612</v>
      </c>
      <c r="J17" s="3">
        <f t="shared" si="0"/>
        <v>356.03888888888889</v>
      </c>
      <c r="K17" s="3">
        <f>SUM(Table3[[#This Row],[RN Hours (excl. Admin, DON)]], Table3[[#This Row],[LPN Hours (excl. Admin)]], Table3[[#This Row],[CNA Hours]], Table3[[#This Row],[NA TR Hours]], Table3[[#This Row],[Med Aide/Tech Hours]])</f>
        <v>327.06388888888887</v>
      </c>
      <c r="L17" s="3">
        <f>SUM(Table3[[#This Row],[RN Hours (excl. Admin, DON)]:[RN DON Hours]])</f>
        <v>52.625</v>
      </c>
      <c r="M17" s="3">
        <v>29.033333333333335</v>
      </c>
      <c r="N17" s="3">
        <v>17.880555555555556</v>
      </c>
      <c r="O17" s="3">
        <v>5.7111111111111112</v>
      </c>
      <c r="P17" s="3">
        <f>SUM(Table3[[#This Row],[LPN Hours (excl. Admin)]:[LPN Admin Hours]])</f>
        <v>98.202777777777783</v>
      </c>
      <c r="Q17" s="3">
        <v>92.819444444444443</v>
      </c>
      <c r="R17" s="3">
        <v>5.3833333333333337</v>
      </c>
      <c r="S17" s="3">
        <f>SUM(Table3[[#This Row],[CNA Hours]], Table3[[#This Row],[NA TR Hours]], Table3[[#This Row],[Med Aide/Tech Hours]])</f>
        <v>205.21111111111111</v>
      </c>
      <c r="T17" s="3">
        <v>205.21111111111111</v>
      </c>
      <c r="U17" s="3">
        <v>0</v>
      </c>
      <c r="V17" s="3">
        <v>0</v>
      </c>
      <c r="W17" s="3">
        <f>SUM(Table3[[#This Row],[RN Hours Contract]:[Med Aide Hours Contract]])</f>
        <v>0</v>
      </c>
      <c r="X17" s="3">
        <v>0</v>
      </c>
      <c r="Y17" s="3">
        <v>0</v>
      </c>
      <c r="Z17" s="3">
        <v>0</v>
      </c>
      <c r="AA17" s="3">
        <v>0</v>
      </c>
      <c r="AB17" s="3">
        <v>0</v>
      </c>
      <c r="AC17" s="3">
        <v>0</v>
      </c>
      <c r="AD17" s="3">
        <v>0</v>
      </c>
      <c r="AE17" s="3">
        <v>0</v>
      </c>
      <c r="AF17" t="s">
        <v>15</v>
      </c>
      <c r="AG17" s="13">
        <v>4</v>
      </c>
      <c r="AQ17"/>
    </row>
    <row r="18" spans="1:43" x14ac:dyDescent="0.2">
      <c r="A18" t="s">
        <v>201</v>
      </c>
      <c r="B18" t="s">
        <v>219</v>
      </c>
      <c r="C18" t="s">
        <v>451</v>
      </c>
      <c r="D18" t="s">
        <v>546</v>
      </c>
      <c r="E18" s="3">
        <v>104.42222222222222</v>
      </c>
      <c r="F18" s="3">
        <f>Table3[[#This Row],[Total Hours Nurse Staffing]]/Table3[[#This Row],[MDS Census]]</f>
        <v>3.9237007874015752</v>
      </c>
      <c r="G18" s="3">
        <f>Table3[[#This Row],[Total Direct Care Staff Hours]]/Table3[[#This Row],[MDS Census]]</f>
        <v>3.4767567567567568</v>
      </c>
      <c r="H18" s="3">
        <f>Table3[[#This Row],[Total RN Hours (w/ Admin, DON)]]/Table3[[#This Row],[MDS Census]]</f>
        <v>0.54396467333475207</v>
      </c>
      <c r="I18" s="3">
        <f>Table3[[#This Row],[RN Hours (excl. Admin, DON)]]/Table3[[#This Row],[MDS Census]]</f>
        <v>0.20990317088742289</v>
      </c>
      <c r="J18" s="3">
        <f t="shared" ref="J18:J81" si="1">SUM(L18,P18,S18)</f>
        <v>409.7215555555556</v>
      </c>
      <c r="K18" s="3">
        <f>SUM(Table3[[#This Row],[RN Hours (excl. Admin, DON)]], Table3[[#This Row],[LPN Hours (excl. Admin)]], Table3[[#This Row],[CNA Hours]], Table3[[#This Row],[NA TR Hours]], Table3[[#This Row],[Med Aide/Tech Hours]])</f>
        <v>363.05066666666664</v>
      </c>
      <c r="L18" s="3">
        <f>SUM(Table3[[#This Row],[RN Hours (excl. Admin, DON)]:[RN DON Hours]])</f>
        <v>56.802</v>
      </c>
      <c r="M18" s="3">
        <v>21.918555555555557</v>
      </c>
      <c r="N18" s="3">
        <v>29.283444444444442</v>
      </c>
      <c r="O18" s="3">
        <v>5.6</v>
      </c>
      <c r="P18" s="3">
        <f>SUM(Table3[[#This Row],[LPN Hours (excl. Admin)]:[LPN Admin Hours]])</f>
        <v>127.51177777777778</v>
      </c>
      <c r="Q18" s="3">
        <v>115.72433333333333</v>
      </c>
      <c r="R18" s="3">
        <v>11.787444444444446</v>
      </c>
      <c r="S18" s="3">
        <f>SUM(Table3[[#This Row],[CNA Hours]], Table3[[#This Row],[NA TR Hours]], Table3[[#This Row],[Med Aide/Tech Hours]])</f>
        <v>225.4077777777778</v>
      </c>
      <c r="T18" s="3">
        <v>225.4077777777778</v>
      </c>
      <c r="U18" s="3">
        <v>0</v>
      </c>
      <c r="V18" s="3">
        <v>0</v>
      </c>
      <c r="W18" s="3">
        <f>SUM(Table3[[#This Row],[RN Hours Contract]:[Med Aide Hours Contract]])</f>
        <v>11.53888888888889</v>
      </c>
      <c r="X18" s="3">
        <v>0</v>
      </c>
      <c r="Y18" s="3">
        <v>9.3888888888888893</v>
      </c>
      <c r="Z18" s="3">
        <v>0</v>
      </c>
      <c r="AA18" s="3">
        <v>2.15</v>
      </c>
      <c r="AB18" s="3">
        <v>0</v>
      </c>
      <c r="AC18" s="3">
        <v>0</v>
      </c>
      <c r="AD18" s="3">
        <v>0</v>
      </c>
      <c r="AE18" s="3">
        <v>0</v>
      </c>
      <c r="AF18" t="s">
        <v>16</v>
      </c>
      <c r="AG18" s="13">
        <v>4</v>
      </c>
      <c r="AQ18"/>
    </row>
    <row r="19" spans="1:43" x14ac:dyDescent="0.2">
      <c r="A19" t="s">
        <v>201</v>
      </c>
      <c r="B19" t="s">
        <v>220</v>
      </c>
      <c r="C19" t="s">
        <v>452</v>
      </c>
      <c r="D19" t="s">
        <v>567</v>
      </c>
      <c r="E19" s="3">
        <v>86.977777777777774</v>
      </c>
      <c r="F19" s="3">
        <f>Table3[[#This Row],[Total Hours Nurse Staffing]]/Table3[[#This Row],[MDS Census]]</f>
        <v>4.7048415942769548</v>
      </c>
      <c r="G19" s="3">
        <f>Table3[[#This Row],[Total Direct Care Staff Hours]]/Table3[[#This Row],[MDS Census]]</f>
        <v>4.1843702095043431</v>
      </c>
      <c r="H19" s="3">
        <f>Table3[[#This Row],[Total RN Hours (w/ Admin, DON)]]/Table3[[#This Row],[MDS Census]]</f>
        <v>0.78292667347981604</v>
      </c>
      <c r="I19" s="3">
        <f>Table3[[#This Row],[RN Hours (excl. Admin, DON)]]/Table3[[#This Row],[MDS Census]]</f>
        <v>0.46847853857945837</v>
      </c>
      <c r="J19" s="3">
        <f t="shared" si="1"/>
        <v>409.21666666666664</v>
      </c>
      <c r="K19" s="3">
        <f>SUM(Table3[[#This Row],[RN Hours (excl. Admin, DON)]], Table3[[#This Row],[LPN Hours (excl. Admin)]], Table3[[#This Row],[CNA Hours]], Table3[[#This Row],[NA TR Hours]], Table3[[#This Row],[Med Aide/Tech Hours]])</f>
        <v>363.94722222222219</v>
      </c>
      <c r="L19" s="3">
        <f>SUM(Table3[[#This Row],[RN Hours (excl. Admin, DON)]:[RN DON Hours]])</f>
        <v>68.097222222222214</v>
      </c>
      <c r="M19" s="3">
        <v>40.74722222222222</v>
      </c>
      <c r="N19" s="3">
        <v>21.661111111111111</v>
      </c>
      <c r="O19" s="3">
        <v>5.6888888888888891</v>
      </c>
      <c r="P19" s="3">
        <f>SUM(Table3[[#This Row],[LPN Hours (excl. Admin)]:[LPN Admin Hours]])</f>
        <v>130.3111111111111</v>
      </c>
      <c r="Q19" s="3">
        <v>112.39166666666667</v>
      </c>
      <c r="R19" s="3">
        <v>17.919444444444444</v>
      </c>
      <c r="S19" s="3">
        <f>SUM(Table3[[#This Row],[CNA Hours]], Table3[[#This Row],[NA TR Hours]], Table3[[#This Row],[Med Aide/Tech Hours]])</f>
        <v>210.80833333333334</v>
      </c>
      <c r="T19" s="3">
        <v>171.89444444444445</v>
      </c>
      <c r="U19" s="3">
        <v>38.913888888888891</v>
      </c>
      <c r="V19" s="3">
        <v>0</v>
      </c>
      <c r="W19" s="3">
        <f>SUM(Table3[[#This Row],[RN Hours Contract]:[Med Aide Hours Contract]])</f>
        <v>0</v>
      </c>
      <c r="X19" s="3">
        <v>0</v>
      </c>
      <c r="Y19" s="3">
        <v>0</v>
      </c>
      <c r="Z19" s="3">
        <v>0</v>
      </c>
      <c r="AA19" s="3">
        <v>0</v>
      </c>
      <c r="AB19" s="3">
        <v>0</v>
      </c>
      <c r="AC19" s="3">
        <v>0</v>
      </c>
      <c r="AD19" s="3">
        <v>0</v>
      </c>
      <c r="AE19" s="3">
        <v>0</v>
      </c>
      <c r="AF19" t="s">
        <v>17</v>
      </c>
      <c r="AG19" s="13">
        <v>4</v>
      </c>
      <c r="AQ19"/>
    </row>
    <row r="20" spans="1:43" x14ac:dyDescent="0.2">
      <c r="A20" t="s">
        <v>201</v>
      </c>
      <c r="B20" t="s">
        <v>221</v>
      </c>
      <c r="C20" t="s">
        <v>434</v>
      </c>
      <c r="D20" t="s">
        <v>524</v>
      </c>
      <c r="E20" s="3">
        <v>66.733333333333334</v>
      </c>
      <c r="F20" s="3">
        <f>Table3[[#This Row],[Total Hours Nurse Staffing]]/Table3[[#This Row],[MDS Census]]</f>
        <v>3.5893006993006993</v>
      </c>
      <c r="G20" s="3">
        <f>Table3[[#This Row],[Total Direct Care Staff Hours]]/Table3[[#This Row],[MDS Census]]</f>
        <v>3.3607109557109558</v>
      </c>
      <c r="H20" s="3">
        <f>Table3[[#This Row],[Total RN Hours (w/ Admin, DON)]]/Table3[[#This Row],[MDS Census]]</f>
        <v>0.54492340992341004</v>
      </c>
      <c r="I20" s="3">
        <f>Table3[[#This Row],[RN Hours (excl. Admin, DON)]]/Table3[[#This Row],[MDS Census]]</f>
        <v>0.42975524475524479</v>
      </c>
      <c r="J20" s="3">
        <f t="shared" si="1"/>
        <v>239.52600000000001</v>
      </c>
      <c r="K20" s="3">
        <f>SUM(Table3[[#This Row],[RN Hours (excl. Admin, DON)]], Table3[[#This Row],[LPN Hours (excl. Admin)]], Table3[[#This Row],[CNA Hours]], Table3[[#This Row],[NA TR Hours]], Table3[[#This Row],[Med Aide/Tech Hours]])</f>
        <v>224.27144444444446</v>
      </c>
      <c r="L20" s="3">
        <f>SUM(Table3[[#This Row],[RN Hours (excl. Admin, DON)]:[RN DON Hours]])</f>
        <v>36.364555555555562</v>
      </c>
      <c r="M20" s="3">
        <v>28.679000000000002</v>
      </c>
      <c r="N20" s="3">
        <v>2.0374444444444446</v>
      </c>
      <c r="O20" s="3">
        <v>5.6481111111111106</v>
      </c>
      <c r="P20" s="3">
        <f>SUM(Table3[[#This Row],[LPN Hours (excl. Admin)]:[LPN Admin Hours]])</f>
        <v>53.082333333333324</v>
      </c>
      <c r="Q20" s="3">
        <v>45.513333333333328</v>
      </c>
      <c r="R20" s="3">
        <v>7.5689999999999982</v>
      </c>
      <c r="S20" s="3">
        <f>SUM(Table3[[#This Row],[CNA Hours]], Table3[[#This Row],[NA TR Hours]], Table3[[#This Row],[Med Aide/Tech Hours]])</f>
        <v>150.07911111111113</v>
      </c>
      <c r="T20" s="3">
        <v>150.07911111111113</v>
      </c>
      <c r="U20" s="3">
        <v>0</v>
      </c>
      <c r="V20" s="3">
        <v>0</v>
      </c>
      <c r="W20" s="3">
        <f>SUM(Table3[[#This Row],[RN Hours Contract]:[Med Aide Hours Contract]])</f>
        <v>0</v>
      </c>
      <c r="X20" s="3">
        <v>0</v>
      </c>
      <c r="Y20" s="3">
        <v>0</v>
      </c>
      <c r="Z20" s="3">
        <v>0</v>
      </c>
      <c r="AA20" s="3">
        <v>0</v>
      </c>
      <c r="AB20" s="3">
        <v>0</v>
      </c>
      <c r="AC20" s="3">
        <v>0</v>
      </c>
      <c r="AD20" s="3">
        <v>0</v>
      </c>
      <c r="AE20" s="3">
        <v>0</v>
      </c>
      <c r="AF20" t="s">
        <v>18</v>
      </c>
      <c r="AG20" s="13">
        <v>4</v>
      </c>
      <c r="AQ20"/>
    </row>
    <row r="21" spans="1:43" x14ac:dyDescent="0.2">
      <c r="A21" t="s">
        <v>201</v>
      </c>
      <c r="B21" t="s">
        <v>222</v>
      </c>
      <c r="C21" t="s">
        <v>407</v>
      </c>
      <c r="D21" t="s">
        <v>563</v>
      </c>
      <c r="E21" s="3">
        <v>69.988888888888894</v>
      </c>
      <c r="F21" s="3">
        <f>Table3[[#This Row],[Total Hours Nurse Staffing]]/Table3[[#This Row],[MDS Census]]</f>
        <v>4.5051579615812036</v>
      </c>
      <c r="G21" s="3">
        <f>Table3[[#This Row],[Total Direct Care Staff Hours]]/Table3[[#This Row],[MDS Census]]</f>
        <v>4.0353024289569772</v>
      </c>
      <c r="H21" s="3">
        <f>Table3[[#This Row],[Total RN Hours (w/ Admin, DON)]]/Table3[[#This Row],[MDS Census]]</f>
        <v>0.24065883473567229</v>
      </c>
      <c r="I21" s="3">
        <f>Table3[[#This Row],[RN Hours (excl. Admin, DON)]]/Table3[[#This Row],[MDS Census]]</f>
        <v>0.1455881886013653</v>
      </c>
      <c r="J21" s="3">
        <f t="shared" si="1"/>
        <v>315.31100000000004</v>
      </c>
      <c r="K21" s="3">
        <f>SUM(Table3[[#This Row],[RN Hours (excl. Admin, DON)]], Table3[[#This Row],[LPN Hours (excl. Admin)]], Table3[[#This Row],[CNA Hours]], Table3[[#This Row],[NA TR Hours]], Table3[[#This Row],[Med Aide/Tech Hours]])</f>
        <v>282.42633333333333</v>
      </c>
      <c r="L21" s="3">
        <f>SUM(Table3[[#This Row],[RN Hours (excl. Admin, DON)]:[RN DON Hours]])</f>
        <v>16.843444444444444</v>
      </c>
      <c r="M21" s="3">
        <v>10.189555555555556</v>
      </c>
      <c r="N21" s="3">
        <v>2.4761111111111114</v>
      </c>
      <c r="O21" s="3">
        <v>4.177777777777778</v>
      </c>
      <c r="P21" s="3">
        <f>SUM(Table3[[#This Row],[LPN Hours (excl. Admin)]:[LPN Admin Hours]])</f>
        <v>117.84366666666666</v>
      </c>
      <c r="Q21" s="3">
        <v>91.612888888888889</v>
      </c>
      <c r="R21" s="3">
        <v>26.230777777777771</v>
      </c>
      <c r="S21" s="3">
        <f>SUM(Table3[[#This Row],[CNA Hours]], Table3[[#This Row],[NA TR Hours]], Table3[[#This Row],[Med Aide/Tech Hours]])</f>
        <v>180.6238888888889</v>
      </c>
      <c r="T21" s="3">
        <v>173.93744444444445</v>
      </c>
      <c r="U21" s="3">
        <v>6.6864444444444429</v>
      </c>
      <c r="V21" s="3">
        <v>0</v>
      </c>
      <c r="W21" s="3">
        <f>SUM(Table3[[#This Row],[RN Hours Contract]:[Med Aide Hours Contract]])</f>
        <v>6.6584444444444451</v>
      </c>
      <c r="X21" s="3">
        <v>0.1111111111111111</v>
      </c>
      <c r="Y21" s="3">
        <v>0</v>
      </c>
      <c r="Z21" s="3">
        <v>0</v>
      </c>
      <c r="AA21" s="3">
        <v>6.5473333333333343</v>
      </c>
      <c r="AB21" s="3">
        <v>0</v>
      </c>
      <c r="AC21" s="3">
        <v>0</v>
      </c>
      <c r="AD21" s="3">
        <v>0</v>
      </c>
      <c r="AE21" s="3">
        <v>0</v>
      </c>
      <c r="AF21" t="s">
        <v>19</v>
      </c>
      <c r="AG21" s="13">
        <v>4</v>
      </c>
      <c r="AQ21"/>
    </row>
    <row r="22" spans="1:43" x14ac:dyDescent="0.2">
      <c r="A22" t="s">
        <v>201</v>
      </c>
      <c r="B22" t="s">
        <v>223</v>
      </c>
      <c r="C22" t="s">
        <v>453</v>
      </c>
      <c r="D22" t="s">
        <v>568</v>
      </c>
      <c r="E22" s="3">
        <v>100.97777777777777</v>
      </c>
      <c r="F22" s="3">
        <f>Table3[[#This Row],[Total Hours Nurse Staffing]]/Table3[[#This Row],[MDS Census]]</f>
        <v>3.0741846390845069</v>
      </c>
      <c r="G22" s="3">
        <f>Table3[[#This Row],[Total Direct Care Staff Hours]]/Table3[[#This Row],[MDS Census]]</f>
        <v>2.912250220070423</v>
      </c>
      <c r="H22" s="3">
        <f>Table3[[#This Row],[Total RN Hours (w/ Admin, DON)]]/Table3[[#This Row],[MDS Census]]</f>
        <v>0.50271016725352113</v>
      </c>
      <c r="I22" s="3">
        <f>Table3[[#This Row],[RN Hours (excl. Admin, DON)]]/Table3[[#This Row],[MDS Census]]</f>
        <v>0.43469630281690141</v>
      </c>
      <c r="J22" s="3">
        <f t="shared" si="1"/>
        <v>310.42433333333332</v>
      </c>
      <c r="K22" s="3">
        <f>SUM(Table3[[#This Row],[RN Hours (excl. Admin, DON)]], Table3[[#This Row],[LPN Hours (excl. Admin)]], Table3[[#This Row],[CNA Hours]], Table3[[#This Row],[NA TR Hours]], Table3[[#This Row],[Med Aide/Tech Hours]])</f>
        <v>294.0725555555556</v>
      </c>
      <c r="L22" s="3">
        <f>SUM(Table3[[#This Row],[RN Hours (excl. Admin, DON)]:[RN DON Hours]])</f>
        <v>50.762555555555558</v>
      </c>
      <c r="M22" s="3">
        <v>43.894666666666666</v>
      </c>
      <c r="N22" s="3">
        <v>1.3567777777777779</v>
      </c>
      <c r="O22" s="3">
        <v>5.5111111111111111</v>
      </c>
      <c r="P22" s="3">
        <f>SUM(Table3[[#This Row],[LPN Hours (excl. Admin)]:[LPN Admin Hours]])</f>
        <v>89.924888888888887</v>
      </c>
      <c r="Q22" s="3">
        <v>80.441000000000003</v>
      </c>
      <c r="R22" s="3">
        <v>9.4838888888888881</v>
      </c>
      <c r="S22" s="3">
        <f>SUM(Table3[[#This Row],[CNA Hours]], Table3[[#This Row],[NA TR Hours]], Table3[[#This Row],[Med Aide/Tech Hours]])</f>
        <v>169.73688888888887</v>
      </c>
      <c r="T22" s="3">
        <v>136.958</v>
      </c>
      <c r="U22" s="3">
        <v>32.778888888888886</v>
      </c>
      <c r="V22" s="3">
        <v>0</v>
      </c>
      <c r="W22" s="3">
        <f>SUM(Table3[[#This Row],[RN Hours Contract]:[Med Aide Hours Contract]])</f>
        <v>0</v>
      </c>
      <c r="X22" s="3">
        <v>0</v>
      </c>
      <c r="Y22" s="3">
        <v>0</v>
      </c>
      <c r="Z22" s="3">
        <v>0</v>
      </c>
      <c r="AA22" s="3">
        <v>0</v>
      </c>
      <c r="AB22" s="3">
        <v>0</v>
      </c>
      <c r="AC22" s="3">
        <v>0</v>
      </c>
      <c r="AD22" s="3">
        <v>0</v>
      </c>
      <c r="AE22" s="3">
        <v>0</v>
      </c>
      <c r="AF22" t="s">
        <v>20</v>
      </c>
      <c r="AG22" s="13">
        <v>4</v>
      </c>
      <c r="AQ22"/>
    </row>
    <row r="23" spans="1:43" x14ac:dyDescent="0.2">
      <c r="A23" t="s">
        <v>201</v>
      </c>
      <c r="B23" t="s">
        <v>224</v>
      </c>
      <c r="C23" t="s">
        <v>424</v>
      </c>
      <c r="D23" t="s">
        <v>569</v>
      </c>
      <c r="E23" s="3">
        <v>97.077777777777783</v>
      </c>
      <c r="F23" s="3">
        <f>Table3[[#This Row],[Total Hours Nurse Staffing]]/Table3[[#This Row],[MDS Census]]</f>
        <v>3.1849399107245051</v>
      </c>
      <c r="G23" s="3">
        <f>Table3[[#This Row],[Total Direct Care Staff Hours]]/Table3[[#This Row],[MDS Census]]</f>
        <v>3.0613459997710883</v>
      </c>
      <c r="H23" s="3">
        <f>Table3[[#This Row],[Total RN Hours (w/ Admin, DON)]]/Table3[[#This Row],[MDS Census]]</f>
        <v>0.36794208538399908</v>
      </c>
      <c r="I23" s="3">
        <f>Table3[[#This Row],[RN Hours (excl. Admin, DON)]]/Table3[[#This Row],[MDS Census]]</f>
        <v>0.28018198466292776</v>
      </c>
      <c r="J23" s="3">
        <f t="shared" si="1"/>
        <v>309.18688888888892</v>
      </c>
      <c r="K23" s="3">
        <f>SUM(Table3[[#This Row],[RN Hours (excl. Admin, DON)]], Table3[[#This Row],[LPN Hours (excl. Admin)]], Table3[[#This Row],[CNA Hours]], Table3[[#This Row],[NA TR Hours]], Table3[[#This Row],[Med Aide/Tech Hours]])</f>
        <v>297.18866666666668</v>
      </c>
      <c r="L23" s="3">
        <f>SUM(Table3[[#This Row],[RN Hours (excl. Admin, DON)]:[RN DON Hours]])</f>
        <v>35.719000000000001</v>
      </c>
      <c r="M23" s="3">
        <v>27.199444444444442</v>
      </c>
      <c r="N23" s="3">
        <v>5.6802222222222225</v>
      </c>
      <c r="O23" s="3">
        <v>2.8393333333333333</v>
      </c>
      <c r="P23" s="3">
        <f>SUM(Table3[[#This Row],[LPN Hours (excl. Admin)]:[LPN Admin Hours]])</f>
        <v>76.064000000000007</v>
      </c>
      <c r="Q23" s="3">
        <v>72.585333333333338</v>
      </c>
      <c r="R23" s="3">
        <v>3.4786666666666672</v>
      </c>
      <c r="S23" s="3">
        <f>SUM(Table3[[#This Row],[CNA Hours]], Table3[[#This Row],[NA TR Hours]], Table3[[#This Row],[Med Aide/Tech Hours]])</f>
        <v>197.4038888888889</v>
      </c>
      <c r="T23" s="3">
        <v>90.192111111111117</v>
      </c>
      <c r="U23" s="3">
        <v>107.2117777777778</v>
      </c>
      <c r="V23" s="3">
        <v>0</v>
      </c>
      <c r="W23" s="3">
        <f>SUM(Table3[[#This Row],[RN Hours Contract]:[Med Aide Hours Contract]])</f>
        <v>3.6638888888888888</v>
      </c>
      <c r="X23" s="3">
        <v>0</v>
      </c>
      <c r="Y23" s="3">
        <v>0</v>
      </c>
      <c r="Z23" s="3">
        <v>0</v>
      </c>
      <c r="AA23" s="3">
        <v>3.6638888888888888</v>
      </c>
      <c r="AB23" s="3">
        <v>0</v>
      </c>
      <c r="AC23" s="3">
        <v>0</v>
      </c>
      <c r="AD23" s="3">
        <v>0</v>
      </c>
      <c r="AE23" s="3">
        <v>0</v>
      </c>
      <c r="AF23" t="s">
        <v>21</v>
      </c>
      <c r="AG23" s="13">
        <v>4</v>
      </c>
      <c r="AQ23"/>
    </row>
    <row r="24" spans="1:43" x14ac:dyDescent="0.2">
      <c r="A24" t="s">
        <v>201</v>
      </c>
      <c r="B24" t="s">
        <v>225</v>
      </c>
      <c r="C24" t="s">
        <v>407</v>
      </c>
      <c r="D24" t="s">
        <v>563</v>
      </c>
      <c r="E24" s="3">
        <v>123.84444444444445</v>
      </c>
      <c r="F24" s="3">
        <f>Table3[[#This Row],[Total Hours Nurse Staffing]]/Table3[[#This Row],[MDS Census]]</f>
        <v>3.3451067647586576</v>
      </c>
      <c r="G24" s="3">
        <f>Table3[[#This Row],[Total Direct Care Staff Hours]]/Table3[[#This Row],[MDS Census]]</f>
        <v>3.1082693342903283</v>
      </c>
      <c r="H24" s="3">
        <f>Table3[[#This Row],[Total RN Hours (w/ Admin, DON)]]/Table3[[#This Row],[MDS Census]]</f>
        <v>0.44033464920150728</v>
      </c>
      <c r="I24" s="3">
        <f>Table3[[#This Row],[RN Hours (excl. Admin, DON)]]/Table3[[#This Row],[MDS Census]]</f>
        <v>0.28639242777678092</v>
      </c>
      <c r="J24" s="3">
        <f t="shared" si="1"/>
        <v>414.27288888888887</v>
      </c>
      <c r="K24" s="3">
        <f>SUM(Table3[[#This Row],[RN Hours (excl. Admin, DON)]], Table3[[#This Row],[LPN Hours (excl. Admin)]], Table3[[#This Row],[CNA Hours]], Table3[[#This Row],[NA TR Hours]], Table3[[#This Row],[Med Aide/Tech Hours]])</f>
        <v>384.94188888888891</v>
      </c>
      <c r="L24" s="3">
        <f>SUM(Table3[[#This Row],[RN Hours (excl. Admin, DON)]:[RN DON Hours]])</f>
        <v>54.533000000000001</v>
      </c>
      <c r="M24" s="3">
        <v>35.468111111111114</v>
      </c>
      <c r="N24" s="3">
        <v>14.176000000000002</v>
      </c>
      <c r="O24" s="3">
        <v>4.8888888888888893</v>
      </c>
      <c r="P24" s="3">
        <f>SUM(Table3[[#This Row],[LPN Hours (excl. Admin)]:[LPN Admin Hours]])</f>
        <v>156.45377777777779</v>
      </c>
      <c r="Q24" s="3">
        <v>146.18766666666667</v>
      </c>
      <c r="R24" s="3">
        <v>10.266111111111114</v>
      </c>
      <c r="S24" s="3">
        <f>SUM(Table3[[#This Row],[CNA Hours]], Table3[[#This Row],[NA TR Hours]], Table3[[#This Row],[Med Aide/Tech Hours]])</f>
        <v>203.2861111111111</v>
      </c>
      <c r="T24" s="3">
        <v>186.4301111111111</v>
      </c>
      <c r="U24" s="3">
        <v>16.855999999999998</v>
      </c>
      <c r="V24" s="3">
        <v>0</v>
      </c>
      <c r="W24" s="3">
        <f>SUM(Table3[[#This Row],[RN Hours Contract]:[Med Aide Hours Contract]])</f>
        <v>0</v>
      </c>
      <c r="X24" s="3">
        <v>0</v>
      </c>
      <c r="Y24" s="3">
        <v>0</v>
      </c>
      <c r="Z24" s="3">
        <v>0</v>
      </c>
      <c r="AA24" s="3">
        <v>0</v>
      </c>
      <c r="AB24" s="3">
        <v>0</v>
      </c>
      <c r="AC24" s="3">
        <v>0</v>
      </c>
      <c r="AD24" s="3">
        <v>0</v>
      </c>
      <c r="AE24" s="3">
        <v>0</v>
      </c>
      <c r="AF24" t="s">
        <v>22</v>
      </c>
      <c r="AG24" s="13">
        <v>4</v>
      </c>
      <c r="AQ24"/>
    </row>
    <row r="25" spans="1:43" x14ac:dyDescent="0.2">
      <c r="A25" t="s">
        <v>201</v>
      </c>
      <c r="B25" t="s">
        <v>226</v>
      </c>
      <c r="C25" t="s">
        <v>407</v>
      </c>
      <c r="D25" t="s">
        <v>563</v>
      </c>
      <c r="E25" s="3">
        <v>85.87777777777778</v>
      </c>
      <c r="F25" s="3">
        <f>Table3[[#This Row],[Total Hours Nurse Staffing]]/Table3[[#This Row],[MDS Census]]</f>
        <v>3.0442062362530726</v>
      </c>
      <c r="G25" s="3">
        <f>Table3[[#This Row],[Total Direct Care Staff Hours]]/Table3[[#This Row],[MDS Census]]</f>
        <v>2.8012847716392804</v>
      </c>
      <c r="H25" s="3">
        <f>Table3[[#This Row],[Total RN Hours (w/ Admin, DON)]]/Table3[[#This Row],[MDS Census]]</f>
        <v>0.47704748350368736</v>
      </c>
      <c r="I25" s="3">
        <f>Table3[[#This Row],[RN Hours (excl. Admin, DON)]]/Table3[[#This Row],[MDS Census]]</f>
        <v>0.3611954974770345</v>
      </c>
      <c r="J25" s="3">
        <f t="shared" si="1"/>
        <v>261.42966666666666</v>
      </c>
      <c r="K25" s="3">
        <f>SUM(Table3[[#This Row],[RN Hours (excl. Admin, DON)]], Table3[[#This Row],[LPN Hours (excl. Admin)]], Table3[[#This Row],[CNA Hours]], Table3[[#This Row],[NA TR Hours]], Table3[[#This Row],[Med Aide/Tech Hours]])</f>
        <v>240.56811111111111</v>
      </c>
      <c r="L25" s="3">
        <f>SUM(Table3[[#This Row],[RN Hours (excl. Admin, DON)]:[RN DON Hours]])</f>
        <v>40.967777777777776</v>
      </c>
      <c r="M25" s="3">
        <v>31.018666666666665</v>
      </c>
      <c r="N25" s="3">
        <v>4.7046666666666663</v>
      </c>
      <c r="O25" s="3">
        <v>5.2444444444444445</v>
      </c>
      <c r="P25" s="3">
        <f>SUM(Table3[[#This Row],[LPN Hours (excl. Admin)]:[LPN Admin Hours]])</f>
        <v>87.893111111111111</v>
      </c>
      <c r="Q25" s="3">
        <v>76.980666666666664</v>
      </c>
      <c r="R25" s="3">
        <v>10.912444444444445</v>
      </c>
      <c r="S25" s="3">
        <f>SUM(Table3[[#This Row],[CNA Hours]], Table3[[#This Row],[NA TR Hours]], Table3[[#This Row],[Med Aide/Tech Hours]])</f>
        <v>132.5687777777778</v>
      </c>
      <c r="T25" s="3">
        <v>124.61044444444445</v>
      </c>
      <c r="U25" s="3">
        <v>7.958333333333333</v>
      </c>
      <c r="V25" s="3">
        <v>0</v>
      </c>
      <c r="W25" s="3">
        <f>SUM(Table3[[#This Row],[RN Hours Contract]:[Med Aide Hours Contract]])</f>
        <v>45.291999999999987</v>
      </c>
      <c r="X25" s="3">
        <v>0</v>
      </c>
      <c r="Y25" s="3">
        <v>0</v>
      </c>
      <c r="Z25" s="3">
        <v>0</v>
      </c>
      <c r="AA25" s="3">
        <v>7.0212222222222209</v>
      </c>
      <c r="AB25" s="3">
        <v>0</v>
      </c>
      <c r="AC25" s="3">
        <v>38.270777777777766</v>
      </c>
      <c r="AD25" s="3">
        <v>0</v>
      </c>
      <c r="AE25" s="3">
        <v>0</v>
      </c>
      <c r="AF25" t="s">
        <v>23</v>
      </c>
      <c r="AG25" s="13">
        <v>4</v>
      </c>
      <c r="AQ25"/>
    </row>
    <row r="26" spans="1:43" x14ac:dyDescent="0.2">
      <c r="A26" t="s">
        <v>201</v>
      </c>
      <c r="B26" t="s">
        <v>227</v>
      </c>
      <c r="C26" t="s">
        <v>454</v>
      </c>
      <c r="D26" t="s">
        <v>555</v>
      </c>
      <c r="E26" s="3">
        <v>98.6</v>
      </c>
      <c r="F26" s="3">
        <f>Table3[[#This Row],[Total Hours Nurse Staffing]]/Table3[[#This Row],[MDS Census]]</f>
        <v>3.1360265945458647</v>
      </c>
      <c r="G26" s="3">
        <f>Table3[[#This Row],[Total Direct Care Staff Hours]]/Table3[[#This Row],[MDS Census]]</f>
        <v>2.8584516565246787</v>
      </c>
      <c r="H26" s="3">
        <f>Table3[[#This Row],[Total RN Hours (w/ Admin, DON)]]/Table3[[#This Row],[MDS Census]]</f>
        <v>0.61421343249943661</v>
      </c>
      <c r="I26" s="3">
        <f>Table3[[#This Row],[RN Hours (excl. Admin, DON)]]/Table3[[#This Row],[MDS Census]]</f>
        <v>0.35014987604237102</v>
      </c>
      <c r="J26" s="3">
        <f t="shared" si="1"/>
        <v>309.21222222222224</v>
      </c>
      <c r="K26" s="3">
        <f>SUM(Table3[[#This Row],[RN Hours (excl. Admin, DON)]], Table3[[#This Row],[LPN Hours (excl. Admin)]], Table3[[#This Row],[CNA Hours]], Table3[[#This Row],[NA TR Hours]], Table3[[#This Row],[Med Aide/Tech Hours]])</f>
        <v>281.84333333333331</v>
      </c>
      <c r="L26" s="3">
        <f>SUM(Table3[[#This Row],[RN Hours (excl. Admin, DON)]:[RN DON Hours]])</f>
        <v>60.561444444444447</v>
      </c>
      <c r="M26" s="3">
        <v>34.524777777777778</v>
      </c>
      <c r="N26" s="3">
        <v>21.77</v>
      </c>
      <c r="O26" s="3">
        <v>4.2666666666666666</v>
      </c>
      <c r="P26" s="3">
        <f>SUM(Table3[[#This Row],[LPN Hours (excl. Admin)]:[LPN Admin Hours]])</f>
        <v>77.573444444444448</v>
      </c>
      <c r="Q26" s="3">
        <v>76.24122222222222</v>
      </c>
      <c r="R26" s="3">
        <v>1.3322222222222222</v>
      </c>
      <c r="S26" s="3">
        <f>SUM(Table3[[#This Row],[CNA Hours]], Table3[[#This Row],[NA TR Hours]], Table3[[#This Row],[Med Aide/Tech Hours]])</f>
        <v>171.07733333333334</v>
      </c>
      <c r="T26" s="3">
        <v>161.66611111111112</v>
      </c>
      <c r="U26" s="3">
        <v>9.4112222222222197</v>
      </c>
      <c r="V26" s="3">
        <v>0</v>
      </c>
      <c r="W26" s="3">
        <f>SUM(Table3[[#This Row],[RN Hours Contract]:[Med Aide Hours Contract]])</f>
        <v>18.620666666666668</v>
      </c>
      <c r="X26" s="3">
        <v>0</v>
      </c>
      <c r="Y26" s="3">
        <v>0.58888888888888891</v>
      </c>
      <c r="Z26" s="3">
        <v>0</v>
      </c>
      <c r="AA26" s="3">
        <v>0</v>
      </c>
      <c r="AB26" s="3">
        <v>0</v>
      </c>
      <c r="AC26" s="3">
        <v>18.03177777777778</v>
      </c>
      <c r="AD26" s="3">
        <v>0</v>
      </c>
      <c r="AE26" s="3">
        <v>0</v>
      </c>
      <c r="AF26" t="s">
        <v>24</v>
      </c>
      <c r="AG26" s="13">
        <v>4</v>
      </c>
      <c r="AQ26"/>
    </row>
    <row r="27" spans="1:43" x14ac:dyDescent="0.2">
      <c r="A27" t="s">
        <v>201</v>
      </c>
      <c r="B27" t="s">
        <v>228</v>
      </c>
      <c r="C27" t="s">
        <v>426</v>
      </c>
      <c r="D27" t="s">
        <v>516</v>
      </c>
      <c r="E27" s="3">
        <v>76.37777777777778</v>
      </c>
      <c r="F27" s="3">
        <f>Table3[[#This Row],[Total Hours Nurse Staffing]]/Table3[[#This Row],[MDS Census]]</f>
        <v>3.9105746290369505</v>
      </c>
      <c r="G27" s="3">
        <f>Table3[[#This Row],[Total Direct Care Staff Hours]]/Table3[[#This Row],[MDS Census]]</f>
        <v>3.4102342158859469</v>
      </c>
      <c r="H27" s="3">
        <f>Table3[[#This Row],[Total RN Hours (w/ Admin, DON)]]/Table3[[#This Row],[MDS Census]]</f>
        <v>0.9064154786150711</v>
      </c>
      <c r="I27" s="3">
        <f>Table3[[#This Row],[RN Hours (excl. Admin, DON)]]/Table3[[#This Row],[MDS Census]]</f>
        <v>0.47966686063427399</v>
      </c>
      <c r="J27" s="3">
        <f t="shared" si="1"/>
        <v>298.68099999999998</v>
      </c>
      <c r="K27" s="3">
        <f>SUM(Table3[[#This Row],[RN Hours (excl. Admin, DON)]], Table3[[#This Row],[LPN Hours (excl. Admin)]], Table3[[#This Row],[CNA Hours]], Table3[[#This Row],[NA TR Hours]], Table3[[#This Row],[Med Aide/Tech Hours]])</f>
        <v>260.4661111111111</v>
      </c>
      <c r="L27" s="3">
        <f>SUM(Table3[[#This Row],[RN Hours (excl. Admin, DON)]:[RN DON Hours]])</f>
        <v>69.22999999999999</v>
      </c>
      <c r="M27" s="3">
        <v>36.635888888888886</v>
      </c>
      <c r="N27" s="3">
        <v>26.994111111111103</v>
      </c>
      <c r="O27" s="3">
        <v>5.6</v>
      </c>
      <c r="P27" s="3">
        <f>SUM(Table3[[#This Row],[LPN Hours (excl. Admin)]:[LPN Admin Hours]])</f>
        <v>69.922888888888878</v>
      </c>
      <c r="Q27" s="3">
        <v>64.302111111111103</v>
      </c>
      <c r="R27" s="3">
        <v>5.6207777777777777</v>
      </c>
      <c r="S27" s="3">
        <f>SUM(Table3[[#This Row],[CNA Hours]], Table3[[#This Row],[NA TR Hours]], Table3[[#This Row],[Med Aide/Tech Hours]])</f>
        <v>159.52811111111112</v>
      </c>
      <c r="T27" s="3">
        <v>145.31322222222224</v>
      </c>
      <c r="U27" s="3">
        <v>14.21488888888889</v>
      </c>
      <c r="V27" s="3">
        <v>0</v>
      </c>
      <c r="W27" s="3">
        <f>SUM(Table3[[#This Row],[RN Hours Contract]:[Med Aide Hours Contract]])</f>
        <v>72.283222222222236</v>
      </c>
      <c r="X27" s="3">
        <v>8.611111111111111E-2</v>
      </c>
      <c r="Y27" s="3">
        <v>5.5555555555555552E-2</v>
      </c>
      <c r="Z27" s="3">
        <v>0</v>
      </c>
      <c r="AA27" s="3">
        <v>33.472999999999999</v>
      </c>
      <c r="AB27" s="3">
        <v>0</v>
      </c>
      <c r="AC27" s="3">
        <v>38.668555555555564</v>
      </c>
      <c r="AD27" s="3">
        <v>0</v>
      </c>
      <c r="AE27" s="3">
        <v>0</v>
      </c>
      <c r="AF27" t="s">
        <v>25</v>
      </c>
      <c r="AG27" s="13">
        <v>4</v>
      </c>
      <c r="AQ27"/>
    </row>
    <row r="28" spans="1:43" x14ac:dyDescent="0.2">
      <c r="A28" t="s">
        <v>201</v>
      </c>
      <c r="B28" t="s">
        <v>229</v>
      </c>
      <c r="C28" t="s">
        <v>455</v>
      </c>
      <c r="D28" t="s">
        <v>534</v>
      </c>
      <c r="E28" s="3">
        <v>97.233333333333334</v>
      </c>
      <c r="F28" s="3">
        <f>Table3[[#This Row],[Total Hours Nurse Staffing]]/Table3[[#This Row],[MDS Census]]</f>
        <v>3.1990526796937493</v>
      </c>
      <c r="G28" s="3">
        <f>Table3[[#This Row],[Total Direct Care Staff Hours]]/Table3[[#This Row],[MDS Census]]</f>
        <v>2.9787487144326361</v>
      </c>
      <c r="H28" s="3">
        <f>Table3[[#This Row],[Total RN Hours (w/ Admin, DON)]]/Table3[[#This Row],[MDS Census]]</f>
        <v>0.72758084790309685</v>
      </c>
      <c r="I28" s="3">
        <f>Table3[[#This Row],[RN Hours (excl. Admin, DON)]]/Table3[[#This Row],[MDS Census]]</f>
        <v>0.50727688264198378</v>
      </c>
      <c r="J28" s="3">
        <f t="shared" si="1"/>
        <v>311.05455555555557</v>
      </c>
      <c r="K28" s="3">
        <f>SUM(Table3[[#This Row],[RN Hours (excl. Admin, DON)]], Table3[[#This Row],[LPN Hours (excl. Admin)]], Table3[[#This Row],[CNA Hours]], Table3[[#This Row],[NA TR Hours]], Table3[[#This Row],[Med Aide/Tech Hours]])</f>
        <v>289.63366666666667</v>
      </c>
      <c r="L28" s="3">
        <f>SUM(Table3[[#This Row],[RN Hours (excl. Admin, DON)]:[RN DON Hours]])</f>
        <v>70.745111111111115</v>
      </c>
      <c r="M28" s="3">
        <v>49.324222222222225</v>
      </c>
      <c r="N28" s="3">
        <v>15.82088888888889</v>
      </c>
      <c r="O28" s="3">
        <v>5.6</v>
      </c>
      <c r="P28" s="3">
        <f>SUM(Table3[[#This Row],[LPN Hours (excl. Admin)]:[LPN Admin Hours]])</f>
        <v>65.38366666666667</v>
      </c>
      <c r="Q28" s="3">
        <v>65.38366666666667</v>
      </c>
      <c r="R28" s="3">
        <v>0</v>
      </c>
      <c r="S28" s="3">
        <f>SUM(Table3[[#This Row],[CNA Hours]], Table3[[#This Row],[NA TR Hours]], Table3[[#This Row],[Med Aide/Tech Hours]])</f>
        <v>174.92577777777777</v>
      </c>
      <c r="T28" s="3">
        <v>154.48988888888888</v>
      </c>
      <c r="U28" s="3">
        <v>20.43588888888889</v>
      </c>
      <c r="V28" s="3">
        <v>0</v>
      </c>
      <c r="W28" s="3">
        <f>SUM(Table3[[#This Row],[RN Hours Contract]:[Med Aide Hours Contract]])</f>
        <v>4.0138888888888893</v>
      </c>
      <c r="X28" s="3">
        <v>0</v>
      </c>
      <c r="Y28" s="3">
        <v>1.1333333333333333</v>
      </c>
      <c r="Z28" s="3">
        <v>0</v>
      </c>
      <c r="AA28" s="3">
        <v>2.8805555555555555</v>
      </c>
      <c r="AB28" s="3">
        <v>0</v>
      </c>
      <c r="AC28" s="3">
        <v>0</v>
      </c>
      <c r="AD28" s="3">
        <v>0</v>
      </c>
      <c r="AE28" s="3">
        <v>0</v>
      </c>
      <c r="AF28" t="s">
        <v>26</v>
      </c>
      <c r="AG28" s="13">
        <v>4</v>
      </c>
      <c r="AQ28"/>
    </row>
    <row r="29" spans="1:43" x14ac:dyDescent="0.2">
      <c r="A29" t="s">
        <v>201</v>
      </c>
      <c r="B29" t="s">
        <v>230</v>
      </c>
      <c r="C29" t="s">
        <v>407</v>
      </c>
      <c r="D29" t="s">
        <v>563</v>
      </c>
      <c r="E29" s="3">
        <v>77.055555555555557</v>
      </c>
      <c r="F29" s="3">
        <f>Table3[[#This Row],[Total Hours Nurse Staffing]]/Table3[[#This Row],[MDS Census]]</f>
        <v>3.6188997837058401</v>
      </c>
      <c r="G29" s="3">
        <f>Table3[[#This Row],[Total Direct Care Staff Hours]]/Table3[[#This Row],[MDS Census]]</f>
        <v>3.4789329488103822</v>
      </c>
      <c r="H29" s="3">
        <f>Table3[[#This Row],[Total RN Hours (w/ Admin, DON)]]/Table3[[#This Row],[MDS Census]]</f>
        <v>0.35017591925018027</v>
      </c>
      <c r="I29" s="3">
        <f>Table3[[#This Row],[RN Hours (excl. Admin, DON)]]/Table3[[#This Row],[MDS Census]]</f>
        <v>0.22436481614996392</v>
      </c>
      <c r="J29" s="3">
        <f t="shared" si="1"/>
        <v>278.85633333333334</v>
      </c>
      <c r="K29" s="3">
        <f>SUM(Table3[[#This Row],[RN Hours (excl. Admin, DON)]], Table3[[#This Row],[LPN Hours (excl. Admin)]], Table3[[#This Row],[CNA Hours]], Table3[[#This Row],[NA TR Hours]], Table3[[#This Row],[Med Aide/Tech Hours]])</f>
        <v>268.07111111111112</v>
      </c>
      <c r="L29" s="3">
        <f>SUM(Table3[[#This Row],[RN Hours (excl. Admin, DON)]:[RN DON Hours]])</f>
        <v>26.983000000000001</v>
      </c>
      <c r="M29" s="3">
        <v>17.288555555555554</v>
      </c>
      <c r="N29" s="3">
        <v>3.9166666666666665</v>
      </c>
      <c r="O29" s="3">
        <v>5.7777777777777777</v>
      </c>
      <c r="P29" s="3">
        <f>SUM(Table3[[#This Row],[LPN Hours (excl. Admin)]:[LPN Admin Hours]])</f>
        <v>94.491222222222234</v>
      </c>
      <c r="Q29" s="3">
        <v>93.40044444444446</v>
      </c>
      <c r="R29" s="3">
        <v>1.0907777777777778</v>
      </c>
      <c r="S29" s="3">
        <f>SUM(Table3[[#This Row],[CNA Hours]], Table3[[#This Row],[NA TR Hours]], Table3[[#This Row],[Med Aide/Tech Hours]])</f>
        <v>157.3821111111111</v>
      </c>
      <c r="T29" s="3">
        <v>143.81255555555555</v>
      </c>
      <c r="U29" s="3">
        <v>13.569555555555555</v>
      </c>
      <c r="V29" s="3">
        <v>0</v>
      </c>
      <c r="W29" s="3">
        <f>SUM(Table3[[#This Row],[RN Hours Contract]:[Med Aide Hours Contract]])</f>
        <v>98.722222222222229</v>
      </c>
      <c r="X29" s="3">
        <v>4.25</v>
      </c>
      <c r="Y29" s="3">
        <v>0</v>
      </c>
      <c r="Z29" s="3">
        <v>0</v>
      </c>
      <c r="AA29" s="3">
        <v>39.244444444444447</v>
      </c>
      <c r="AB29" s="3">
        <v>0</v>
      </c>
      <c r="AC29" s="3">
        <v>55.227777777777774</v>
      </c>
      <c r="AD29" s="3">
        <v>0</v>
      </c>
      <c r="AE29" s="3">
        <v>0</v>
      </c>
      <c r="AF29" t="s">
        <v>27</v>
      </c>
      <c r="AG29" s="13">
        <v>4</v>
      </c>
      <c r="AQ29"/>
    </row>
    <row r="30" spans="1:43" x14ac:dyDescent="0.2">
      <c r="A30" t="s">
        <v>201</v>
      </c>
      <c r="B30" t="s">
        <v>231</v>
      </c>
      <c r="C30" t="s">
        <v>410</v>
      </c>
      <c r="D30" t="s">
        <v>550</v>
      </c>
      <c r="E30" s="3">
        <v>69.677777777777777</v>
      </c>
      <c r="F30" s="3">
        <f>Table3[[#This Row],[Total Hours Nurse Staffing]]/Table3[[#This Row],[MDS Census]]</f>
        <v>4.0992265986286078</v>
      </c>
      <c r="G30" s="3">
        <f>Table3[[#This Row],[Total Direct Care Staff Hours]]/Table3[[#This Row],[MDS Census]]</f>
        <v>3.7482060277467713</v>
      </c>
      <c r="H30" s="3">
        <f>Table3[[#This Row],[Total RN Hours (w/ Admin, DON)]]/Table3[[#This Row],[MDS Census]]</f>
        <v>0.38717907829692233</v>
      </c>
      <c r="I30" s="3">
        <f>Table3[[#This Row],[RN Hours (excl. Admin, DON)]]/Table3[[#This Row],[MDS Census]]</f>
        <v>0.27906235050231221</v>
      </c>
      <c r="J30" s="3">
        <f t="shared" si="1"/>
        <v>285.625</v>
      </c>
      <c r="K30" s="3">
        <f>SUM(Table3[[#This Row],[RN Hours (excl. Admin, DON)]], Table3[[#This Row],[LPN Hours (excl. Admin)]], Table3[[#This Row],[CNA Hours]], Table3[[#This Row],[NA TR Hours]], Table3[[#This Row],[Med Aide/Tech Hours]])</f>
        <v>261.16666666666669</v>
      </c>
      <c r="L30" s="3">
        <f>SUM(Table3[[#This Row],[RN Hours (excl. Admin, DON)]:[RN DON Hours]])</f>
        <v>26.977777777777778</v>
      </c>
      <c r="M30" s="3">
        <v>19.444444444444443</v>
      </c>
      <c r="N30" s="3">
        <v>1.8444444444444446</v>
      </c>
      <c r="O30" s="3">
        <v>5.6888888888888891</v>
      </c>
      <c r="P30" s="3">
        <f>SUM(Table3[[#This Row],[LPN Hours (excl. Admin)]:[LPN Admin Hours]])</f>
        <v>75.708333333333329</v>
      </c>
      <c r="Q30" s="3">
        <v>58.783333333333331</v>
      </c>
      <c r="R30" s="3">
        <v>16.925000000000001</v>
      </c>
      <c r="S30" s="3">
        <f>SUM(Table3[[#This Row],[CNA Hours]], Table3[[#This Row],[NA TR Hours]], Table3[[#This Row],[Med Aide/Tech Hours]])</f>
        <v>182.9388888888889</v>
      </c>
      <c r="T30" s="3">
        <v>182.9388888888889</v>
      </c>
      <c r="U30" s="3">
        <v>0</v>
      </c>
      <c r="V30" s="3">
        <v>0</v>
      </c>
      <c r="W30" s="3">
        <f>SUM(Table3[[#This Row],[RN Hours Contract]:[Med Aide Hours Contract]])</f>
        <v>0</v>
      </c>
      <c r="X30" s="3">
        <v>0</v>
      </c>
      <c r="Y30" s="3">
        <v>0</v>
      </c>
      <c r="Z30" s="3">
        <v>0</v>
      </c>
      <c r="AA30" s="3">
        <v>0</v>
      </c>
      <c r="AB30" s="3">
        <v>0</v>
      </c>
      <c r="AC30" s="3">
        <v>0</v>
      </c>
      <c r="AD30" s="3">
        <v>0</v>
      </c>
      <c r="AE30" s="3">
        <v>0</v>
      </c>
      <c r="AF30" t="s">
        <v>28</v>
      </c>
      <c r="AG30" s="13">
        <v>4</v>
      </c>
      <c r="AQ30"/>
    </row>
    <row r="31" spans="1:43" x14ac:dyDescent="0.2">
      <c r="A31" t="s">
        <v>201</v>
      </c>
      <c r="B31" t="s">
        <v>232</v>
      </c>
      <c r="C31" t="s">
        <v>456</v>
      </c>
      <c r="D31" t="s">
        <v>570</v>
      </c>
      <c r="E31" s="3">
        <v>68.411111111111111</v>
      </c>
      <c r="F31" s="3">
        <f>Table3[[#This Row],[Total Hours Nurse Staffing]]/Table3[[#This Row],[MDS Census]]</f>
        <v>3.9812327432190999</v>
      </c>
      <c r="G31" s="3">
        <f>Table3[[#This Row],[Total Direct Care Staff Hours]]/Table3[[#This Row],[MDS Census]]</f>
        <v>3.5948107844729575</v>
      </c>
      <c r="H31" s="3">
        <f>Table3[[#This Row],[Total RN Hours (w/ Admin, DON)]]/Table3[[#This Row],[MDS Census]]</f>
        <v>1.0042277082994966</v>
      </c>
      <c r="I31" s="3">
        <f>Table3[[#This Row],[RN Hours (excl. Admin, DON)]]/Table3[[#This Row],[MDS Census]]</f>
        <v>0.83204320285853506</v>
      </c>
      <c r="J31" s="3">
        <f t="shared" si="1"/>
        <v>272.36055555555555</v>
      </c>
      <c r="K31" s="3">
        <f>SUM(Table3[[#This Row],[RN Hours (excl. Admin, DON)]], Table3[[#This Row],[LPN Hours (excl. Admin)]], Table3[[#This Row],[CNA Hours]], Table3[[#This Row],[NA TR Hours]], Table3[[#This Row],[Med Aide/Tech Hours]])</f>
        <v>245.92500000000001</v>
      </c>
      <c r="L31" s="3">
        <f>SUM(Table3[[#This Row],[RN Hours (excl. Admin, DON)]:[RN DON Hours]])</f>
        <v>68.700333333333333</v>
      </c>
      <c r="M31" s="3">
        <v>56.921000000000006</v>
      </c>
      <c r="N31" s="3">
        <v>6.0904444444444428</v>
      </c>
      <c r="O31" s="3">
        <v>5.6888888888888891</v>
      </c>
      <c r="P31" s="3">
        <f>SUM(Table3[[#This Row],[LPN Hours (excl. Admin)]:[LPN Admin Hours]])</f>
        <v>54.193333333333342</v>
      </c>
      <c r="Q31" s="3">
        <v>39.537111111111116</v>
      </c>
      <c r="R31" s="3">
        <v>14.656222222222224</v>
      </c>
      <c r="S31" s="3">
        <f>SUM(Table3[[#This Row],[CNA Hours]], Table3[[#This Row],[NA TR Hours]], Table3[[#This Row],[Med Aide/Tech Hours]])</f>
        <v>149.46688888888889</v>
      </c>
      <c r="T31" s="3">
        <v>149.46688888888889</v>
      </c>
      <c r="U31" s="3">
        <v>0</v>
      </c>
      <c r="V31" s="3">
        <v>0</v>
      </c>
      <c r="W31" s="3">
        <f>SUM(Table3[[#This Row],[RN Hours Contract]:[Med Aide Hours Contract]])</f>
        <v>0</v>
      </c>
      <c r="X31" s="3">
        <v>0</v>
      </c>
      <c r="Y31" s="3">
        <v>0</v>
      </c>
      <c r="Z31" s="3">
        <v>0</v>
      </c>
      <c r="AA31" s="3">
        <v>0</v>
      </c>
      <c r="AB31" s="3">
        <v>0</v>
      </c>
      <c r="AC31" s="3">
        <v>0</v>
      </c>
      <c r="AD31" s="3">
        <v>0</v>
      </c>
      <c r="AE31" s="3">
        <v>0</v>
      </c>
      <c r="AF31" t="s">
        <v>29</v>
      </c>
      <c r="AG31" s="13">
        <v>4</v>
      </c>
      <c r="AQ31"/>
    </row>
    <row r="32" spans="1:43" x14ac:dyDescent="0.2">
      <c r="A32" t="s">
        <v>201</v>
      </c>
      <c r="B32" t="s">
        <v>233</v>
      </c>
      <c r="C32" t="s">
        <v>446</v>
      </c>
      <c r="D32" t="s">
        <v>562</v>
      </c>
      <c r="E32" s="3">
        <v>26.944444444444443</v>
      </c>
      <c r="F32" s="3">
        <f>Table3[[#This Row],[Total Hours Nurse Staffing]]/Table3[[#This Row],[MDS Census]]</f>
        <v>5.1282886597938147</v>
      </c>
      <c r="G32" s="3">
        <f>Table3[[#This Row],[Total Direct Care Staff Hours]]/Table3[[#This Row],[MDS Census]]</f>
        <v>4.9219793814432995</v>
      </c>
      <c r="H32" s="3">
        <f>Table3[[#This Row],[Total RN Hours (w/ Admin, DON)]]/Table3[[#This Row],[MDS Census]]</f>
        <v>0.96061855670103091</v>
      </c>
      <c r="I32" s="3">
        <f>Table3[[#This Row],[RN Hours (excl. Admin, DON)]]/Table3[[#This Row],[MDS Census]]</f>
        <v>0.96010309278350514</v>
      </c>
      <c r="J32" s="3">
        <f t="shared" si="1"/>
        <v>138.17888888888888</v>
      </c>
      <c r="K32" s="3">
        <f>SUM(Table3[[#This Row],[RN Hours (excl. Admin, DON)]], Table3[[#This Row],[LPN Hours (excl. Admin)]], Table3[[#This Row],[CNA Hours]], Table3[[#This Row],[NA TR Hours]], Table3[[#This Row],[Med Aide/Tech Hours]])</f>
        <v>132.62</v>
      </c>
      <c r="L32" s="3">
        <f>SUM(Table3[[#This Row],[RN Hours (excl. Admin, DON)]:[RN DON Hours]])</f>
        <v>25.883333333333333</v>
      </c>
      <c r="M32" s="3">
        <v>25.869444444444444</v>
      </c>
      <c r="N32" s="3">
        <v>1.3888888888888888E-2</v>
      </c>
      <c r="O32" s="3">
        <v>0</v>
      </c>
      <c r="P32" s="3">
        <f>SUM(Table3[[#This Row],[LPN Hours (excl. Admin)]:[LPN Admin Hours]])</f>
        <v>31.083888888888886</v>
      </c>
      <c r="Q32" s="3">
        <v>25.538888888888888</v>
      </c>
      <c r="R32" s="3">
        <v>5.5449999999999999</v>
      </c>
      <c r="S32" s="3">
        <f>SUM(Table3[[#This Row],[CNA Hours]], Table3[[#This Row],[NA TR Hours]], Table3[[#This Row],[Med Aide/Tech Hours]])</f>
        <v>81.211666666666673</v>
      </c>
      <c r="T32" s="3">
        <v>81.211666666666673</v>
      </c>
      <c r="U32" s="3">
        <v>0</v>
      </c>
      <c r="V32" s="3">
        <v>0</v>
      </c>
      <c r="W32" s="3">
        <f>SUM(Table3[[#This Row],[RN Hours Contract]:[Med Aide Hours Contract]])</f>
        <v>0</v>
      </c>
      <c r="X32" s="3">
        <v>0</v>
      </c>
      <c r="Y32" s="3">
        <v>0</v>
      </c>
      <c r="Z32" s="3">
        <v>0</v>
      </c>
      <c r="AA32" s="3">
        <v>0</v>
      </c>
      <c r="AB32" s="3">
        <v>0</v>
      </c>
      <c r="AC32" s="3">
        <v>0</v>
      </c>
      <c r="AD32" s="3">
        <v>0</v>
      </c>
      <c r="AE32" s="3">
        <v>0</v>
      </c>
      <c r="AF32" t="s">
        <v>30</v>
      </c>
      <c r="AG32" s="13">
        <v>4</v>
      </c>
      <c r="AQ32"/>
    </row>
    <row r="33" spans="1:43" x14ac:dyDescent="0.2">
      <c r="A33" t="s">
        <v>201</v>
      </c>
      <c r="B33" t="s">
        <v>234</v>
      </c>
      <c r="C33" t="s">
        <v>449</v>
      </c>
      <c r="D33" t="s">
        <v>530</v>
      </c>
      <c r="E33" s="3">
        <v>97.422222222222217</v>
      </c>
      <c r="F33" s="3">
        <f>Table3[[#This Row],[Total Hours Nurse Staffing]]/Table3[[#This Row],[MDS Census]]</f>
        <v>3.191092609489051</v>
      </c>
      <c r="G33" s="3">
        <f>Table3[[#This Row],[Total Direct Care Staff Hours]]/Table3[[#This Row],[MDS Census]]</f>
        <v>2.9974771897810224</v>
      </c>
      <c r="H33" s="3">
        <f>Table3[[#This Row],[Total RN Hours (w/ Admin, DON)]]/Table3[[#This Row],[MDS Census]]</f>
        <v>0.29697992700729919</v>
      </c>
      <c r="I33" s="3">
        <f>Table3[[#This Row],[RN Hours (excl. Admin, DON)]]/Table3[[#This Row],[MDS Census]]</f>
        <v>0.14020187043795621</v>
      </c>
      <c r="J33" s="3">
        <f t="shared" si="1"/>
        <v>310.88333333333333</v>
      </c>
      <c r="K33" s="3">
        <f>SUM(Table3[[#This Row],[RN Hours (excl. Admin, DON)]], Table3[[#This Row],[LPN Hours (excl. Admin)]], Table3[[#This Row],[CNA Hours]], Table3[[#This Row],[NA TR Hours]], Table3[[#This Row],[Med Aide/Tech Hours]])</f>
        <v>292.02088888888892</v>
      </c>
      <c r="L33" s="3">
        <f>SUM(Table3[[#This Row],[RN Hours (excl. Admin, DON)]:[RN DON Hours]])</f>
        <v>28.932444444444435</v>
      </c>
      <c r="M33" s="3">
        <v>13.658777777777777</v>
      </c>
      <c r="N33" s="3">
        <v>9.8637777777777735</v>
      </c>
      <c r="O33" s="3">
        <v>5.4098888888888883</v>
      </c>
      <c r="P33" s="3">
        <f>SUM(Table3[[#This Row],[LPN Hours (excl. Admin)]:[LPN Admin Hours]])</f>
        <v>106.32788888888889</v>
      </c>
      <c r="Q33" s="3">
        <v>102.73911111111111</v>
      </c>
      <c r="R33" s="3">
        <v>3.5887777777777772</v>
      </c>
      <c r="S33" s="3">
        <f>SUM(Table3[[#This Row],[CNA Hours]], Table3[[#This Row],[NA TR Hours]], Table3[[#This Row],[Med Aide/Tech Hours]])</f>
        <v>175.62300000000002</v>
      </c>
      <c r="T33" s="3">
        <v>172.90122222222223</v>
      </c>
      <c r="U33" s="3">
        <v>2.7217777777777781</v>
      </c>
      <c r="V33" s="3">
        <v>0</v>
      </c>
      <c r="W33" s="3">
        <f>SUM(Table3[[#This Row],[RN Hours Contract]:[Med Aide Hours Contract]])</f>
        <v>0</v>
      </c>
      <c r="X33" s="3">
        <v>0</v>
      </c>
      <c r="Y33" s="3">
        <v>0</v>
      </c>
      <c r="Z33" s="3">
        <v>0</v>
      </c>
      <c r="AA33" s="3">
        <v>0</v>
      </c>
      <c r="AB33" s="3">
        <v>0</v>
      </c>
      <c r="AC33" s="3">
        <v>0</v>
      </c>
      <c r="AD33" s="3">
        <v>0</v>
      </c>
      <c r="AE33" s="3">
        <v>0</v>
      </c>
      <c r="AF33" t="s">
        <v>31</v>
      </c>
      <c r="AG33" s="13">
        <v>4</v>
      </c>
      <c r="AQ33"/>
    </row>
    <row r="34" spans="1:43" x14ac:dyDescent="0.2">
      <c r="A34" t="s">
        <v>201</v>
      </c>
      <c r="B34" t="s">
        <v>235</v>
      </c>
      <c r="C34" t="s">
        <v>457</v>
      </c>
      <c r="D34" t="s">
        <v>571</v>
      </c>
      <c r="E34" s="3">
        <v>111.17777777777778</v>
      </c>
      <c r="F34" s="3">
        <f>Table3[[#This Row],[Total Hours Nurse Staffing]]/Table3[[#This Row],[MDS Census]]</f>
        <v>4.4400209874075554</v>
      </c>
      <c r="G34" s="3">
        <f>Table3[[#This Row],[Total Direct Care Staff Hours]]/Table3[[#This Row],[MDS Census]]</f>
        <v>4.4400209874075554</v>
      </c>
      <c r="H34" s="3">
        <f>Table3[[#This Row],[Total RN Hours (w/ Admin, DON)]]/Table3[[#This Row],[MDS Census]]</f>
        <v>0.64070757545472712</v>
      </c>
      <c r="I34" s="3">
        <f>Table3[[#This Row],[RN Hours (excl. Admin, DON)]]/Table3[[#This Row],[MDS Census]]</f>
        <v>0.64070757545472712</v>
      </c>
      <c r="J34" s="3">
        <f t="shared" si="1"/>
        <v>493.63166666666666</v>
      </c>
      <c r="K34" s="3">
        <f>SUM(Table3[[#This Row],[RN Hours (excl. Admin, DON)]], Table3[[#This Row],[LPN Hours (excl. Admin)]], Table3[[#This Row],[CNA Hours]], Table3[[#This Row],[NA TR Hours]], Table3[[#This Row],[Med Aide/Tech Hours]])</f>
        <v>493.63166666666666</v>
      </c>
      <c r="L34" s="3">
        <f>SUM(Table3[[#This Row],[RN Hours (excl. Admin, DON)]:[RN DON Hours]])</f>
        <v>71.23244444444444</v>
      </c>
      <c r="M34" s="3">
        <v>71.23244444444444</v>
      </c>
      <c r="N34" s="3">
        <v>0</v>
      </c>
      <c r="O34" s="3">
        <v>0</v>
      </c>
      <c r="P34" s="3">
        <f>SUM(Table3[[#This Row],[LPN Hours (excl. Admin)]:[LPN Admin Hours]])</f>
        <v>145.83477777777776</v>
      </c>
      <c r="Q34" s="3">
        <v>145.83477777777776</v>
      </c>
      <c r="R34" s="3">
        <v>0</v>
      </c>
      <c r="S34" s="3">
        <f>SUM(Table3[[#This Row],[CNA Hours]], Table3[[#This Row],[NA TR Hours]], Table3[[#This Row],[Med Aide/Tech Hours]])</f>
        <v>276.56444444444446</v>
      </c>
      <c r="T34" s="3">
        <v>276.56444444444446</v>
      </c>
      <c r="U34" s="3">
        <v>0</v>
      </c>
      <c r="V34" s="3">
        <v>0</v>
      </c>
      <c r="W34" s="3">
        <f>SUM(Table3[[#This Row],[RN Hours Contract]:[Med Aide Hours Contract]])</f>
        <v>49.601111111111109</v>
      </c>
      <c r="X34" s="3">
        <v>2.1796666666666669</v>
      </c>
      <c r="Y34" s="3">
        <v>0</v>
      </c>
      <c r="Z34" s="3">
        <v>0</v>
      </c>
      <c r="AA34" s="3">
        <v>28.420888888888886</v>
      </c>
      <c r="AB34" s="3">
        <v>0</v>
      </c>
      <c r="AC34" s="3">
        <v>19.000555555555557</v>
      </c>
      <c r="AD34" s="3">
        <v>0</v>
      </c>
      <c r="AE34" s="3">
        <v>0</v>
      </c>
      <c r="AF34" t="s">
        <v>32</v>
      </c>
      <c r="AG34" s="13">
        <v>4</v>
      </c>
      <c r="AQ34"/>
    </row>
    <row r="35" spans="1:43" x14ac:dyDescent="0.2">
      <c r="A35" t="s">
        <v>201</v>
      </c>
      <c r="B35" t="s">
        <v>236</v>
      </c>
      <c r="C35" t="s">
        <v>405</v>
      </c>
      <c r="D35" t="s">
        <v>536</v>
      </c>
      <c r="E35" s="3">
        <v>35.988888888888887</v>
      </c>
      <c r="F35" s="3">
        <f>Table3[[#This Row],[Total Hours Nurse Staffing]]/Table3[[#This Row],[MDS Census]]</f>
        <v>4.2098734177215196</v>
      </c>
      <c r="G35" s="3">
        <f>Table3[[#This Row],[Total Direct Care Staff Hours]]/Table3[[#This Row],[MDS Census]]</f>
        <v>3.7881784501389322</v>
      </c>
      <c r="H35" s="3">
        <f>Table3[[#This Row],[Total RN Hours (w/ Admin, DON)]]/Table3[[#This Row],[MDS Census]]</f>
        <v>0.53158690953998144</v>
      </c>
      <c r="I35" s="3">
        <f>Table3[[#This Row],[RN Hours (excl. Admin, DON)]]/Table3[[#This Row],[MDS Census]]</f>
        <v>0.21790984871874033</v>
      </c>
      <c r="J35" s="3">
        <f t="shared" si="1"/>
        <v>151.50866666666667</v>
      </c>
      <c r="K35" s="3">
        <f>SUM(Table3[[#This Row],[RN Hours (excl. Admin, DON)]], Table3[[#This Row],[LPN Hours (excl. Admin)]], Table3[[#This Row],[CNA Hours]], Table3[[#This Row],[NA TR Hours]], Table3[[#This Row],[Med Aide/Tech Hours]])</f>
        <v>136.33233333333334</v>
      </c>
      <c r="L35" s="3">
        <f>SUM(Table3[[#This Row],[RN Hours (excl. Admin, DON)]:[RN DON Hours]])</f>
        <v>19.13122222222222</v>
      </c>
      <c r="M35" s="3">
        <v>7.8423333333333325</v>
      </c>
      <c r="N35" s="3">
        <v>6.5777777777777775</v>
      </c>
      <c r="O35" s="3">
        <v>4.7111111111111112</v>
      </c>
      <c r="P35" s="3">
        <f>SUM(Table3[[#This Row],[LPN Hours (excl. Admin)]:[LPN Admin Hours]])</f>
        <v>65.540777777777777</v>
      </c>
      <c r="Q35" s="3">
        <v>61.653333333333336</v>
      </c>
      <c r="R35" s="3">
        <v>3.8874444444444438</v>
      </c>
      <c r="S35" s="3">
        <f>SUM(Table3[[#This Row],[CNA Hours]], Table3[[#This Row],[NA TR Hours]], Table3[[#This Row],[Med Aide/Tech Hours]])</f>
        <v>66.836666666666659</v>
      </c>
      <c r="T35" s="3">
        <v>66.77</v>
      </c>
      <c r="U35" s="3">
        <v>6.6666666666666666E-2</v>
      </c>
      <c r="V35" s="3">
        <v>0</v>
      </c>
      <c r="W35" s="3">
        <f>SUM(Table3[[#This Row],[RN Hours Contract]:[Med Aide Hours Contract]])</f>
        <v>0</v>
      </c>
      <c r="X35" s="3">
        <v>0</v>
      </c>
      <c r="Y35" s="3">
        <v>0</v>
      </c>
      <c r="Z35" s="3">
        <v>0</v>
      </c>
      <c r="AA35" s="3">
        <v>0</v>
      </c>
      <c r="AB35" s="3">
        <v>0</v>
      </c>
      <c r="AC35" s="3">
        <v>0</v>
      </c>
      <c r="AD35" s="3">
        <v>0</v>
      </c>
      <c r="AE35" s="3">
        <v>0</v>
      </c>
      <c r="AF35" t="s">
        <v>33</v>
      </c>
      <c r="AG35" s="13">
        <v>4</v>
      </c>
      <c r="AQ35"/>
    </row>
    <row r="36" spans="1:43" x14ac:dyDescent="0.2">
      <c r="A36" t="s">
        <v>201</v>
      </c>
      <c r="B36" t="s">
        <v>237</v>
      </c>
      <c r="C36" t="s">
        <v>412</v>
      </c>
      <c r="D36" t="s">
        <v>572</v>
      </c>
      <c r="E36" s="3">
        <v>89.066666666666663</v>
      </c>
      <c r="F36" s="3">
        <f>Table3[[#This Row],[Total Hours Nurse Staffing]]/Table3[[#This Row],[MDS Census]]</f>
        <v>3.5682709580838319</v>
      </c>
      <c r="G36" s="3">
        <f>Table3[[#This Row],[Total Direct Care Staff Hours]]/Table3[[#This Row],[MDS Census]]</f>
        <v>3.2389296407185633</v>
      </c>
      <c r="H36" s="3">
        <f>Table3[[#This Row],[Total RN Hours (w/ Admin, DON)]]/Table3[[#This Row],[MDS Census]]</f>
        <v>0.71381112774451094</v>
      </c>
      <c r="I36" s="3">
        <f>Table3[[#This Row],[RN Hours (excl. Admin, DON)]]/Table3[[#This Row],[MDS Census]]</f>
        <v>0.38446981037924149</v>
      </c>
      <c r="J36" s="3">
        <f t="shared" si="1"/>
        <v>317.81399999999996</v>
      </c>
      <c r="K36" s="3">
        <f>SUM(Table3[[#This Row],[RN Hours (excl. Admin, DON)]], Table3[[#This Row],[LPN Hours (excl. Admin)]], Table3[[#This Row],[CNA Hours]], Table3[[#This Row],[NA TR Hours]], Table3[[#This Row],[Med Aide/Tech Hours]])</f>
        <v>288.48066666666671</v>
      </c>
      <c r="L36" s="3">
        <f>SUM(Table3[[#This Row],[RN Hours (excl. Admin, DON)]:[RN DON Hours]])</f>
        <v>63.576777777777771</v>
      </c>
      <c r="M36" s="3">
        <v>34.243444444444442</v>
      </c>
      <c r="N36" s="3">
        <v>25.111111111111111</v>
      </c>
      <c r="O36" s="3">
        <v>4.2222222222222223</v>
      </c>
      <c r="P36" s="3">
        <f>SUM(Table3[[#This Row],[LPN Hours (excl. Admin)]:[LPN Admin Hours]])</f>
        <v>93.35522222222221</v>
      </c>
      <c r="Q36" s="3">
        <v>93.35522222222221</v>
      </c>
      <c r="R36" s="3">
        <v>0</v>
      </c>
      <c r="S36" s="3">
        <f>SUM(Table3[[#This Row],[CNA Hours]], Table3[[#This Row],[NA TR Hours]], Table3[[#This Row],[Med Aide/Tech Hours]])</f>
        <v>160.88200000000001</v>
      </c>
      <c r="T36" s="3">
        <v>152.37633333333335</v>
      </c>
      <c r="U36" s="3">
        <v>8.5056666666666683</v>
      </c>
      <c r="V36" s="3">
        <v>0</v>
      </c>
      <c r="W36" s="3">
        <f>SUM(Table3[[#This Row],[RN Hours Contract]:[Med Aide Hours Contract]])</f>
        <v>119.96711111111111</v>
      </c>
      <c r="X36" s="3">
        <v>20.093888888888891</v>
      </c>
      <c r="Y36" s="3">
        <v>2.6777777777777776</v>
      </c>
      <c r="Z36" s="3">
        <v>4.2222222222222223</v>
      </c>
      <c r="AA36" s="3">
        <v>68.895888888888891</v>
      </c>
      <c r="AB36" s="3">
        <v>0</v>
      </c>
      <c r="AC36" s="3">
        <v>24.077333333333328</v>
      </c>
      <c r="AD36" s="3">
        <v>0</v>
      </c>
      <c r="AE36" s="3">
        <v>0</v>
      </c>
      <c r="AF36" t="s">
        <v>34</v>
      </c>
      <c r="AG36" s="13">
        <v>4</v>
      </c>
      <c r="AQ36"/>
    </row>
    <row r="37" spans="1:43" x14ac:dyDescent="0.2">
      <c r="A37" t="s">
        <v>201</v>
      </c>
      <c r="B37" t="s">
        <v>238</v>
      </c>
      <c r="C37" t="s">
        <v>458</v>
      </c>
      <c r="D37" t="s">
        <v>547</v>
      </c>
      <c r="E37" s="3">
        <v>91.833333333333329</v>
      </c>
      <c r="F37" s="3">
        <f>Table3[[#This Row],[Total Hours Nurse Staffing]]/Table3[[#This Row],[MDS Census]]</f>
        <v>3.3042698124621901</v>
      </c>
      <c r="G37" s="3">
        <f>Table3[[#This Row],[Total Direct Care Staff Hours]]/Table3[[#This Row],[MDS Census]]</f>
        <v>2.8035862068965516</v>
      </c>
      <c r="H37" s="3">
        <f>Table3[[#This Row],[Total RN Hours (w/ Admin, DON)]]/Table3[[#This Row],[MDS Census]]</f>
        <v>0.53460738052026624</v>
      </c>
      <c r="I37" s="3">
        <f>Table3[[#This Row],[RN Hours (excl. Admin, DON)]]/Table3[[#This Row],[MDS Census]]</f>
        <v>9.864367816091954E-2</v>
      </c>
      <c r="J37" s="3">
        <f t="shared" si="1"/>
        <v>303.4421111111111</v>
      </c>
      <c r="K37" s="3">
        <f>SUM(Table3[[#This Row],[RN Hours (excl. Admin, DON)]], Table3[[#This Row],[LPN Hours (excl. Admin)]], Table3[[#This Row],[CNA Hours]], Table3[[#This Row],[NA TR Hours]], Table3[[#This Row],[Med Aide/Tech Hours]])</f>
        <v>257.46266666666662</v>
      </c>
      <c r="L37" s="3">
        <f>SUM(Table3[[#This Row],[RN Hours (excl. Admin, DON)]:[RN DON Hours]])</f>
        <v>49.094777777777779</v>
      </c>
      <c r="M37" s="3">
        <v>9.0587777777777774</v>
      </c>
      <c r="N37" s="3">
        <v>33.147111111111109</v>
      </c>
      <c r="O37" s="3">
        <v>6.8888888888888893</v>
      </c>
      <c r="P37" s="3">
        <f>SUM(Table3[[#This Row],[LPN Hours (excl. Admin)]:[LPN Admin Hours]])</f>
        <v>76.840555555555554</v>
      </c>
      <c r="Q37" s="3">
        <v>70.897111111111116</v>
      </c>
      <c r="R37" s="3">
        <v>5.9434444444444425</v>
      </c>
      <c r="S37" s="3">
        <f>SUM(Table3[[#This Row],[CNA Hours]], Table3[[#This Row],[NA TR Hours]], Table3[[#This Row],[Med Aide/Tech Hours]])</f>
        <v>177.50677777777776</v>
      </c>
      <c r="T37" s="3">
        <v>131.642</v>
      </c>
      <c r="U37" s="3">
        <v>45.864777777777753</v>
      </c>
      <c r="V37" s="3">
        <v>0</v>
      </c>
      <c r="W37" s="3">
        <f>SUM(Table3[[#This Row],[RN Hours Contract]:[Med Aide Hours Contract]])</f>
        <v>16.355222222222221</v>
      </c>
      <c r="X37" s="3">
        <v>0</v>
      </c>
      <c r="Y37" s="3">
        <v>0</v>
      </c>
      <c r="Z37" s="3">
        <v>0</v>
      </c>
      <c r="AA37" s="3">
        <v>6.3238888888888889</v>
      </c>
      <c r="AB37" s="3">
        <v>0</v>
      </c>
      <c r="AC37" s="3">
        <v>10.031333333333333</v>
      </c>
      <c r="AD37" s="3">
        <v>0</v>
      </c>
      <c r="AE37" s="3">
        <v>0</v>
      </c>
      <c r="AF37" t="s">
        <v>35</v>
      </c>
      <c r="AG37" s="13">
        <v>4</v>
      </c>
      <c r="AQ37"/>
    </row>
    <row r="38" spans="1:43" x14ac:dyDescent="0.2">
      <c r="A38" t="s">
        <v>201</v>
      </c>
      <c r="B38" t="s">
        <v>239</v>
      </c>
      <c r="C38" t="s">
        <v>459</v>
      </c>
      <c r="D38" t="s">
        <v>573</v>
      </c>
      <c r="E38" s="3">
        <v>91.86666666666666</v>
      </c>
      <c r="F38" s="3">
        <f>Table3[[#This Row],[Total Hours Nurse Staffing]]/Table3[[#This Row],[MDS Census]]</f>
        <v>4.1317452830188683</v>
      </c>
      <c r="G38" s="3">
        <f>Table3[[#This Row],[Total Direct Care Staff Hours]]/Table3[[#This Row],[MDS Census]]</f>
        <v>3.6462917271407842</v>
      </c>
      <c r="H38" s="3">
        <f>Table3[[#This Row],[Total RN Hours (w/ Admin, DON)]]/Table3[[#This Row],[MDS Census]]</f>
        <v>0.67458998548621196</v>
      </c>
      <c r="I38" s="3">
        <f>Table3[[#This Row],[RN Hours (excl. Admin, DON)]]/Table3[[#This Row],[MDS Census]]</f>
        <v>0.24968795355587814</v>
      </c>
      <c r="J38" s="3">
        <f t="shared" si="1"/>
        <v>379.56966666666665</v>
      </c>
      <c r="K38" s="3">
        <f>SUM(Table3[[#This Row],[RN Hours (excl. Admin, DON)]], Table3[[#This Row],[LPN Hours (excl. Admin)]], Table3[[#This Row],[CNA Hours]], Table3[[#This Row],[NA TR Hours]], Table3[[#This Row],[Med Aide/Tech Hours]])</f>
        <v>334.97266666666667</v>
      </c>
      <c r="L38" s="3">
        <f>SUM(Table3[[#This Row],[RN Hours (excl. Admin, DON)]:[RN DON Hours]])</f>
        <v>61.972333333333331</v>
      </c>
      <c r="M38" s="3">
        <v>22.938000000000002</v>
      </c>
      <c r="N38" s="3">
        <v>33.434333333333328</v>
      </c>
      <c r="O38" s="3">
        <v>5.6</v>
      </c>
      <c r="P38" s="3">
        <f>SUM(Table3[[#This Row],[LPN Hours (excl. Admin)]:[LPN Admin Hours]])</f>
        <v>96.368222222222229</v>
      </c>
      <c r="Q38" s="3">
        <v>90.805555555555557</v>
      </c>
      <c r="R38" s="3">
        <v>5.5626666666666669</v>
      </c>
      <c r="S38" s="3">
        <f>SUM(Table3[[#This Row],[CNA Hours]], Table3[[#This Row],[NA TR Hours]], Table3[[#This Row],[Med Aide/Tech Hours]])</f>
        <v>221.22911111111108</v>
      </c>
      <c r="T38" s="3">
        <v>207.70355555555554</v>
      </c>
      <c r="U38" s="3">
        <v>13.525555555555554</v>
      </c>
      <c r="V38" s="3">
        <v>0</v>
      </c>
      <c r="W38" s="3">
        <f>SUM(Table3[[#This Row],[RN Hours Contract]:[Med Aide Hours Contract]])</f>
        <v>0</v>
      </c>
      <c r="X38" s="3">
        <v>0</v>
      </c>
      <c r="Y38" s="3">
        <v>0</v>
      </c>
      <c r="Z38" s="3">
        <v>0</v>
      </c>
      <c r="AA38" s="3">
        <v>0</v>
      </c>
      <c r="AB38" s="3">
        <v>0</v>
      </c>
      <c r="AC38" s="3">
        <v>0</v>
      </c>
      <c r="AD38" s="3">
        <v>0</v>
      </c>
      <c r="AE38" s="3">
        <v>0</v>
      </c>
      <c r="AF38" t="s">
        <v>36</v>
      </c>
      <c r="AG38" s="13">
        <v>4</v>
      </c>
      <c r="AQ38"/>
    </row>
    <row r="39" spans="1:43" x14ac:dyDescent="0.2">
      <c r="A39" t="s">
        <v>201</v>
      </c>
      <c r="B39" t="s">
        <v>240</v>
      </c>
      <c r="C39" t="s">
        <v>460</v>
      </c>
      <c r="D39" t="s">
        <v>515</v>
      </c>
      <c r="E39" s="3">
        <v>81.74444444444444</v>
      </c>
      <c r="F39" s="3">
        <f>Table3[[#This Row],[Total Hours Nurse Staffing]]/Table3[[#This Row],[MDS Census]]</f>
        <v>4.2141022155770012</v>
      </c>
      <c r="G39" s="3">
        <f>Table3[[#This Row],[Total Direct Care Staff Hours]]/Table3[[#This Row],[MDS Census]]</f>
        <v>3.5472774228625799</v>
      </c>
      <c r="H39" s="3">
        <f>Table3[[#This Row],[Total RN Hours (w/ Admin, DON)]]/Table3[[#This Row],[MDS Census]]</f>
        <v>0.78524670381949169</v>
      </c>
      <c r="I39" s="3">
        <f>Table3[[#This Row],[RN Hours (excl. Admin, DON)]]/Table3[[#This Row],[MDS Census]]</f>
        <v>0.34137284219111053</v>
      </c>
      <c r="J39" s="3">
        <f t="shared" si="1"/>
        <v>344.47944444444443</v>
      </c>
      <c r="K39" s="3">
        <f>SUM(Table3[[#This Row],[RN Hours (excl. Admin, DON)]], Table3[[#This Row],[LPN Hours (excl. Admin)]], Table3[[#This Row],[CNA Hours]], Table3[[#This Row],[NA TR Hours]], Table3[[#This Row],[Med Aide/Tech Hours]])</f>
        <v>289.97022222222222</v>
      </c>
      <c r="L39" s="3">
        <f>SUM(Table3[[#This Row],[RN Hours (excl. Admin, DON)]:[RN DON Hours]])</f>
        <v>64.189555555555557</v>
      </c>
      <c r="M39" s="3">
        <v>27.905333333333335</v>
      </c>
      <c r="N39" s="3">
        <v>30.628444444444444</v>
      </c>
      <c r="O39" s="3">
        <v>5.6557777777777778</v>
      </c>
      <c r="P39" s="3">
        <f>SUM(Table3[[#This Row],[LPN Hours (excl. Admin)]:[LPN Admin Hours]])</f>
        <v>78.089888888888893</v>
      </c>
      <c r="Q39" s="3">
        <v>59.864888888888892</v>
      </c>
      <c r="R39" s="3">
        <v>18.225000000000001</v>
      </c>
      <c r="S39" s="3">
        <f>SUM(Table3[[#This Row],[CNA Hours]], Table3[[#This Row],[NA TR Hours]], Table3[[#This Row],[Med Aide/Tech Hours]])</f>
        <v>202.2</v>
      </c>
      <c r="T39" s="3">
        <v>165.9361111111111</v>
      </c>
      <c r="U39" s="3">
        <v>36.263888888888886</v>
      </c>
      <c r="V39" s="3">
        <v>0</v>
      </c>
      <c r="W39" s="3">
        <f>SUM(Table3[[#This Row],[RN Hours Contract]:[Med Aide Hours Contract]])</f>
        <v>10.344444444444445</v>
      </c>
      <c r="X39" s="3">
        <v>0</v>
      </c>
      <c r="Y39" s="3">
        <v>0</v>
      </c>
      <c r="Z39" s="3">
        <v>0</v>
      </c>
      <c r="AA39" s="3">
        <v>4.5944444444444441</v>
      </c>
      <c r="AB39" s="3">
        <v>1.3111111111111111</v>
      </c>
      <c r="AC39" s="3">
        <v>4.4388888888888891</v>
      </c>
      <c r="AD39" s="3">
        <v>0</v>
      </c>
      <c r="AE39" s="3">
        <v>0</v>
      </c>
      <c r="AF39" t="s">
        <v>37</v>
      </c>
      <c r="AG39" s="13">
        <v>4</v>
      </c>
      <c r="AQ39"/>
    </row>
    <row r="40" spans="1:43" x14ac:dyDescent="0.2">
      <c r="A40" t="s">
        <v>201</v>
      </c>
      <c r="B40" t="s">
        <v>241</v>
      </c>
      <c r="C40" t="s">
        <v>445</v>
      </c>
      <c r="D40" t="s">
        <v>532</v>
      </c>
      <c r="E40" s="3">
        <v>108.08888888888889</v>
      </c>
      <c r="F40" s="3">
        <f>Table3[[#This Row],[Total Hours Nurse Staffing]]/Table3[[#This Row],[MDS Census]]</f>
        <v>3.3667793996710524</v>
      </c>
      <c r="G40" s="3">
        <f>Table3[[#This Row],[Total Direct Care Staff Hours]]/Table3[[#This Row],[MDS Census]]</f>
        <v>3.1961759868421051</v>
      </c>
      <c r="H40" s="3">
        <f>Table3[[#This Row],[Total RN Hours (w/ Admin, DON)]]/Table3[[#This Row],[MDS Census]]</f>
        <v>0.29316817434210529</v>
      </c>
      <c r="I40" s="3">
        <f>Table3[[#This Row],[RN Hours (excl. Admin, DON)]]/Table3[[#This Row],[MDS Census]]</f>
        <v>0.17310238486842106</v>
      </c>
      <c r="J40" s="3">
        <f t="shared" si="1"/>
        <v>363.91144444444444</v>
      </c>
      <c r="K40" s="3">
        <f>SUM(Table3[[#This Row],[RN Hours (excl. Admin, DON)]], Table3[[#This Row],[LPN Hours (excl. Admin)]], Table3[[#This Row],[CNA Hours]], Table3[[#This Row],[NA TR Hours]], Table3[[#This Row],[Med Aide/Tech Hours]])</f>
        <v>345.4711111111111</v>
      </c>
      <c r="L40" s="3">
        <f>SUM(Table3[[#This Row],[RN Hours (excl. Admin, DON)]:[RN DON Hours]])</f>
        <v>31.688222222222223</v>
      </c>
      <c r="M40" s="3">
        <v>18.710444444444445</v>
      </c>
      <c r="N40" s="3">
        <v>7.822222222222222</v>
      </c>
      <c r="O40" s="3">
        <v>5.1555555555555559</v>
      </c>
      <c r="P40" s="3">
        <f>SUM(Table3[[#This Row],[LPN Hours (excl. Admin)]:[LPN Admin Hours]])</f>
        <v>123.21155555555555</v>
      </c>
      <c r="Q40" s="3">
        <v>117.749</v>
      </c>
      <c r="R40" s="3">
        <v>5.4625555555555545</v>
      </c>
      <c r="S40" s="3">
        <f>SUM(Table3[[#This Row],[CNA Hours]], Table3[[#This Row],[NA TR Hours]], Table3[[#This Row],[Med Aide/Tech Hours]])</f>
        <v>209.01166666666666</v>
      </c>
      <c r="T40" s="3">
        <v>209.01166666666666</v>
      </c>
      <c r="U40" s="3">
        <v>0</v>
      </c>
      <c r="V40" s="3">
        <v>0</v>
      </c>
      <c r="W40" s="3">
        <f>SUM(Table3[[#This Row],[RN Hours Contract]:[Med Aide Hours Contract]])</f>
        <v>0</v>
      </c>
      <c r="X40" s="3">
        <v>0</v>
      </c>
      <c r="Y40" s="3">
        <v>0</v>
      </c>
      <c r="Z40" s="3">
        <v>0</v>
      </c>
      <c r="AA40" s="3">
        <v>0</v>
      </c>
      <c r="AB40" s="3">
        <v>0</v>
      </c>
      <c r="AC40" s="3">
        <v>0</v>
      </c>
      <c r="AD40" s="3">
        <v>0</v>
      </c>
      <c r="AE40" s="3">
        <v>0</v>
      </c>
      <c r="AF40" t="s">
        <v>38</v>
      </c>
      <c r="AG40" s="13">
        <v>4</v>
      </c>
      <c r="AQ40"/>
    </row>
    <row r="41" spans="1:43" x14ac:dyDescent="0.2">
      <c r="A41" t="s">
        <v>201</v>
      </c>
      <c r="B41" t="s">
        <v>242</v>
      </c>
      <c r="C41" t="s">
        <v>461</v>
      </c>
      <c r="D41" t="s">
        <v>574</v>
      </c>
      <c r="E41" s="3">
        <v>130.23333333333332</v>
      </c>
      <c r="F41" s="3">
        <f>Table3[[#This Row],[Total Hours Nurse Staffing]]/Table3[[#This Row],[MDS Census]]</f>
        <v>4.2274601143247166</v>
      </c>
      <c r="G41" s="3">
        <f>Table3[[#This Row],[Total Direct Care Staff Hours]]/Table3[[#This Row],[MDS Census]]</f>
        <v>3.8196843272758296</v>
      </c>
      <c r="H41" s="3">
        <f>Table3[[#This Row],[Total RN Hours (w/ Admin, DON)]]/Table3[[#This Row],[MDS Census]]</f>
        <v>0.50216790376247766</v>
      </c>
      <c r="I41" s="3">
        <f>Table3[[#This Row],[RN Hours (excl. Admin, DON)]]/Table3[[#This Row],[MDS Census]]</f>
        <v>0.13281204675368999</v>
      </c>
      <c r="J41" s="3">
        <f t="shared" si="1"/>
        <v>550.55622222222223</v>
      </c>
      <c r="K41" s="3">
        <f>SUM(Table3[[#This Row],[RN Hours (excl. Admin, DON)]], Table3[[#This Row],[LPN Hours (excl. Admin)]], Table3[[#This Row],[CNA Hours]], Table3[[#This Row],[NA TR Hours]], Table3[[#This Row],[Med Aide/Tech Hours]])</f>
        <v>497.45022222222218</v>
      </c>
      <c r="L41" s="3">
        <f>SUM(Table3[[#This Row],[RN Hours (excl. Admin, DON)]:[RN DON Hours]])</f>
        <v>65.399000000000001</v>
      </c>
      <c r="M41" s="3">
        <v>17.296555555555557</v>
      </c>
      <c r="N41" s="3">
        <v>40.546888888888894</v>
      </c>
      <c r="O41" s="3">
        <v>7.5555555555555554</v>
      </c>
      <c r="P41" s="3">
        <f>SUM(Table3[[#This Row],[LPN Hours (excl. Admin)]:[LPN Admin Hours]])</f>
        <v>145.50577777777778</v>
      </c>
      <c r="Q41" s="3">
        <v>140.50222222222223</v>
      </c>
      <c r="R41" s="3">
        <v>5.0035555555555549</v>
      </c>
      <c r="S41" s="3">
        <f>SUM(Table3[[#This Row],[CNA Hours]], Table3[[#This Row],[NA TR Hours]], Table3[[#This Row],[Med Aide/Tech Hours]])</f>
        <v>339.65144444444439</v>
      </c>
      <c r="T41" s="3">
        <v>318.13766666666663</v>
      </c>
      <c r="U41" s="3">
        <v>21.513777777777779</v>
      </c>
      <c r="V41" s="3">
        <v>0</v>
      </c>
      <c r="W41" s="3">
        <f>SUM(Table3[[#This Row],[RN Hours Contract]:[Med Aide Hours Contract]])</f>
        <v>128.29888888888888</v>
      </c>
      <c r="X41" s="3">
        <v>0.16111111111111112</v>
      </c>
      <c r="Y41" s="3">
        <v>0</v>
      </c>
      <c r="Z41" s="3">
        <v>0</v>
      </c>
      <c r="AA41" s="3">
        <v>15.143666666666668</v>
      </c>
      <c r="AB41" s="3">
        <v>0</v>
      </c>
      <c r="AC41" s="3">
        <v>112.99411111111111</v>
      </c>
      <c r="AD41" s="3">
        <v>0</v>
      </c>
      <c r="AE41" s="3">
        <v>0</v>
      </c>
      <c r="AF41" t="s">
        <v>39</v>
      </c>
      <c r="AG41" s="13">
        <v>4</v>
      </c>
      <c r="AQ41"/>
    </row>
    <row r="42" spans="1:43" x14ac:dyDescent="0.2">
      <c r="A42" t="s">
        <v>201</v>
      </c>
      <c r="B42" t="s">
        <v>243</v>
      </c>
      <c r="C42" t="s">
        <v>414</v>
      </c>
      <c r="D42" t="s">
        <v>563</v>
      </c>
      <c r="E42" s="3">
        <v>115.78888888888889</v>
      </c>
      <c r="F42" s="3">
        <f>Table3[[#This Row],[Total Hours Nurse Staffing]]/Table3[[#This Row],[MDS Census]]</f>
        <v>4.58966605891949</v>
      </c>
      <c r="G42" s="3">
        <f>Table3[[#This Row],[Total Direct Care Staff Hours]]/Table3[[#This Row],[MDS Census]]</f>
        <v>4.0084694367143268</v>
      </c>
      <c r="H42" s="3">
        <f>Table3[[#This Row],[Total RN Hours (w/ Admin, DON)]]/Table3[[#This Row],[MDS Census]]</f>
        <v>0.65297572209960653</v>
      </c>
      <c r="I42" s="3">
        <f>Table3[[#This Row],[RN Hours (excl. Admin, DON)]]/Table3[[#This Row],[MDS Census]]</f>
        <v>0.24578831206218213</v>
      </c>
      <c r="J42" s="3">
        <f t="shared" si="1"/>
        <v>531.43233333333342</v>
      </c>
      <c r="K42" s="3">
        <f>SUM(Table3[[#This Row],[RN Hours (excl. Admin, DON)]], Table3[[#This Row],[LPN Hours (excl. Admin)]], Table3[[#This Row],[CNA Hours]], Table3[[#This Row],[NA TR Hours]], Table3[[#This Row],[Med Aide/Tech Hours]])</f>
        <v>464.13622222222227</v>
      </c>
      <c r="L42" s="3">
        <f>SUM(Table3[[#This Row],[RN Hours (excl. Admin, DON)]:[RN DON Hours]])</f>
        <v>75.60733333333333</v>
      </c>
      <c r="M42" s="3">
        <v>28.459555555555557</v>
      </c>
      <c r="N42" s="3">
        <v>41.297777777777782</v>
      </c>
      <c r="O42" s="3">
        <v>5.85</v>
      </c>
      <c r="P42" s="3">
        <f>SUM(Table3[[#This Row],[LPN Hours (excl. Admin)]:[LPN Admin Hours]])</f>
        <v>140.87122222222223</v>
      </c>
      <c r="Q42" s="3">
        <v>120.72288888888889</v>
      </c>
      <c r="R42" s="3">
        <v>20.148333333333333</v>
      </c>
      <c r="S42" s="3">
        <f>SUM(Table3[[#This Row],[CNA Hours]], Table3[[#This Row],[NA TR Hours]], Table3[[#This Row],[Med Aide/Tech Hours]])</f>
        <v>314.95377777777782</v>
      </c>
      <c r="T42" s="3">
        <v>302.90044444444447</v>
      </c>
      <c r="U42" s="3">
        <v>12.053333333333333</v>
      </c>
      <c r="V42" s="3">
        <v>0</v>
      </c>
      <c r="W42" s="3">
        <f>SUM(Table3[[#This Row],[RN Hours Contract]:[Med Aide Hours Contract]])</f>
        <v>185.01</v>
      </c>
      <c r="X42" s="3">
        <v>4.9593333333333334</v>
      </c>
      <c r="Y42" s="3">
        <v>0</v>
      </c>
      <c r="Z42" s="3">
        <v>0</v>
      </c>
      <c r="AA42" s="3">
        <v>27.123555555555555</v>
      </c>
      <c r="AB42" s="3">
        <v>0</v>
      </c>
      <c r="AC42" s="3">
        <v>152.92711111111109</v>
      </c>
      <c r="AD42" s="3">
        <v>0</v>
      </c>
      <c r="AE42" s="3">
        <v>0</v>
      </c>
      <c r="AF42" t="s">
        <v>40</v>
      </c>
      <c r="AG42" s="13">
        <v>4</v>
      </c>
      <c r="AQ42"/>
    </row>
    <row r="43" spans="1:43" x14ac:dyDescent="0.2">
      <c r="A43" t="s">
        <v>201</v>
      </c>
      <c r="B43" t="s">
        <v>244</v>
      </c>
      <c r="C43" t="s">
        <v>462</v>
      </c>
      <c r="D43" t="s">
        <v>575</v>
      </c>
      <c r="E43" s="3">
        <v>53.322222222222223</v>
      </c>
      <c r="F43" s="3">
        <f>Table3[[#This Row],[Total Hours Nurse Staffing]]/Table3[[#This Row],[MDS Census]]</f>
        <v>3.9316628464263386</v>
      </c>
      <c r="G43" s="3">
        <f>Table3[[#This Row],[Total Direct Care Staff Hours]]/Table3[[#This Row],[MDS Census]]</f>
        <v>3.7050948114190452</v>
      </c>
      <c r="H43" s="3">
        <f>Table3[[#This Row],[Total RN Hours (w/ Admin, DON)]]/Table3[[#This Row],[MDS Census]]</f>
        <v>0.67946863929985402</v>
      </c>
      <c r="I43" s="3">
        <f>Table3[[#This Row],[RN Hours (excl. Admin, DON)]]/Table3[[#This Row],[MDS Census]]</f>
        <v>0.4529006042925609</v>
      </c>
      <c r="J43" s="3">
        <f t="shared" si="1"/>
        <v>209.64499999999998</v>
      </c>
      <c r="K43" s="3">
        <f>SUM(Table3[[#This Row],[RN Hours (excl. Admin, DON)]], Table3[[#This Row],[LPN Hours (excl. Admin)]], Table3[[#This Row],[CNA Hours]], Table3[[#This Row],[NA TR Hours]], Table3[[#This Row],[Med Aide/Tech Hours]])</f>
        <v>197.56388888888887</v>
      </c>
      <c r="L43" s="3">
        <f>SUM(Table3[[#This Row],[RN Hours (excl. Admin, DON)]:[RN DON Hours]])</f>
        <v>36.230777777777774</v>
      </c>
      <c r="M43" s="3">
        <v>24.149666666666665</v>
      </c>
      <c r="N43" s="3">
        <v>6.1296666666666662</v>
      </c>
      <c r="O43" s="3">
        <v>5.9514444444444443</v>
      </c>
      <c r="P43" s="3">
        <f>SUM(Table3[[#This Row],[LPN Hours (excl. Admin)]:[LPN Admin Hours]])</f>
        <v>48.32</v>
      </c>
      <c r="Q43" s="3">
        <v>48.32</v>
      </c>
      <c r="R43" s="3">
        <v>0</v>
      </c>
      <c r="S43" s="3">
        <f>SUM(Table3[[#This Row],[CNA Hours]], Table3[[#This Row],[NA TR Hours]], Table3[[#This Row],[Med Aide/Tech Hours]])</f>
        <v>125.09422222222221</v>
      </c>
      <c r="T43" s="3">
        <v>125.09422222222221</v>
      </c>
      <c r="U43" s="3">
        <v>0</v>
      </c>
      <c r="V43" s="3">
        <v>0</v>
      </c>
      <c r="W43" s="3">
        <f>SUM(Table3[[#This Row],[RN Hours Contract]:[Med Aide Hours Contract]])</f>
        <v>10.006555555555554</v>
      </c>
      <c r="X43" s="3">
        <v>0</v>
      </c>
      <c r="Y43" s="3">
        <v>0</v>
      </c>
      <c r="Z43" s="3">
        <v>0</v>
      </c>
      <c r="AA43" s="3">
        <v>1.4212222222222222</v>
      </c>
      <c r="AB43" s="3">
        <v>0</v>
      </c>
      <c r="AC43" s="3">
        <v>8.585333333333331</v>
      </c>
      <c r="AD43" s="3">
        <v>0</v>
      </c>
      <c r="AE43" s="3">
        <v>0</v>
      </c>
      <c r="AF43" t="s">
        <v>41</v>
      </c>
      <c r="AG43" s="13">
        <v>4</v>
      </c>
      <c r="AQ43"/>
    </row>
    <row r="44" spans="1:43" x14ac:dyDescent="0.2">
      <c r="A44" t="s">
        <v>201</v>
      </c>
      <c r="B44" t="s">
        <v>245</v>
      </c>
      <c r="C44" t="s">
        <v>463</v>
      </c>
      <c r="D44" t="s">
        <v>558</v>
      </c>
      <c r="E44" s="3">
        <v>39.388888888888886</v>
      </c>
      <c r="F44" s="3">
        <f>Table3[[#This Row],[Total Hours Nurse Staffing]]/Table3[[#This Row],[MDS Census]]</f>
        <v>4.2028462623413265</v>
      </c>
      <c r="G44" s="3">
        <f>Table3[[#This Row],[Total Direct Care Staff Hours]]/Table3[[#This Row],[MDS Census]]</f>
        <v>3.9345923836389285</v>
      </c>
      <c r="H44" s="3">
        <f>Table3[[#This Row],[Total RN Hours (w/ Admin, DON)]]/Table3[[#This Row],[MDS Census]]</f>
        <v>0.88446262341325821</v>
      </c>
      <c r="I44" s="3">
        <f>Table3[[#This Row],[RN Hours (excl. Admin, DON)]]/Table3[[#This Row],[MDS Census]]</f>
        <v>0.6162087447108604</v>
      </c>
      <c r="J44" s="3">
        <f t="shared" si="1"/>
        <v>165.54544444444446</v>
      </c>
      <c r="K44" s="3">
        <f>SUM(Table3[[#This Row],[RN Hours (excl. Admin, DON)]], Table3[[#This Row],[LPN Hours (excl. Admin)]], Table3[[#This Row],[CNA Hours]], Table3[[#This Row],[NA TR Hours]], Table3[[#This Row],[Med Aide/Tech Hours]])</f>
        <v>154.97922222222223</v>
      </c>
      <c r="L44" s="3">
        <f>SUM(Table3[[#This Row],[RN Hours (excl. Admin, DON)]:[RN DON Hours]])</f>
        <v>34.838000000000001</v>
      </c>
      <c r="M44" s="3">
        <v>24.271777777777778</v>
      </c>
      <c r="N44" s="3">
        <v>5.3682222222222205</v>
      </c>
      <c r="O44" s="3">
        <v>5.1979999999999995</v>
      </c>
      <c r="P44" s="3">
        <f>SUM(Table3[[#This Row],[LPN Hours (excl. Admin)]:[LPN Admin Hours]])</f>
        <v>41.200666666666663</v>
      </c>
      <c r="Q44" s="3">
        <v>41.200666666666663</v>
      </c>
      <c r="R44" s="3">
        <v>0</v>
      </c>
      <c r="S44" s="3">
        <f>SUM(Table3[[#This Row],[CNA Hours]], Table3[[#This Row],[NA TR Hours]], Table3[[#This Row],[Med Aide/Tech Hours]])</f>
        <v>89.506777777777771</v>
      </c>
      <c r="T44" s="3">
        <v>89.506777777777771</v>
      </c>
      <c r="U44" s="3">
        <v>0</v>
      </c>
      <c r="V44" s="3">
        <v>0</v>
      </c>
      <c r="W44" s="3">
        <f>SUM(Table3[[#This Row],[RN Hours Contract]:[Med Aide Hours Contract]])</f>
        <v>48.209777777777774</v>
      </c>
      <c r="X44" s="3">
        <v>0</v>
      </c>
      <c r="Y44" s="3">
        <v>0</v>
      </c>
      <c r="Z44" s="3">
        <v>0</v>
      </c>
      <c r="AA44" s="3">
        <v>13.014777777777777</v>
      </c>
      <c r="AB44" s="3">
        <v>0</v>
      </c>
      <c r="AC44" s="3">
        <v>35.195</v>
      </c>
      <c r="AD44" s="3">
        <v>0</v>
      </c>
      <c r="AE44" s="3">
        <v>0</v>
      </c>
      <c r="AF44" t="s">
        <v>42</v>
      </c>
      <c r="AG44" s="13">
        <v>4</v>
      </c>
      <c r="AQ44"/>
    </row>
    <row r="45" spans="1:43" x14ac:dyDescent="0.2">
      <c r="A45" t="s">
        <v>201</v>
      </c>
      <c r="B45" t="s">
        <v>246</v>
      </c>
      <c r="C45" t="s">
        <v>430</v>
      </c>
      <c r="D45" t="s">
        <v>543</v>
      </c>
      <c r="E45" s="3">
        <v>66.288888888888891</v>
      </c>
      <c r="F45" s="3">
        <f>Table3[[#This Row],[Total Hours Nurse Staffing]]/Table3[[#This Row],[MDS Census]]</f>
        <v>3.8394602748910489</v>
      </c>
      <c r="G45" s="3">
        <f>Table3[[#This Row],[Total Direct Care Staff Hours]]/Table3[[#This Row],[MDS Census]]</f>
        <v>3.5439591015755947</v>
      </c>
      <c r="H45" s="3">
        <f>Table3[[#This Row],[Total RN Hours (w/ Admin, DON)]]/Table3[[#This Row],[MDS Census]]</f>
        <v>0.60090345289976521</v>
      </c>
      <c r="I45" s="3">
        <f>Table3[[#This Row],[RN Hours (excl. Admin, DON)]]/Table3[[#This Row],[MDS Census]]</f>
        <v>0.30750083808246725</v>
      </c>
      <c r="J45" s="3">
        <f t="shared" si="1"/>
        <v>254.51355555555554</v>
      </c>
      <c r="K45" s="3">
        <f>SUM(Table3[[#This Row],[RN Hours (excl. Admin, DON)]], Table3[[#This Row],[LPN Hours (excl. Admin)]], Table3[[#This Row],[CNA Hours]], Table3[[#This Row],[NA TR Hours]], Table3[[#This Row],[Med Aide/Tech Hours]])</f>
        <v>234.92511111111111</v>
      </c>
      <c r="L45" s="3">
        <f>SUM(Table3[[#This Row],[RN Hours (excl. Admin, DON)]:[RN DON Hours]])</f>
        <v>39.833222222222219</v>
      </c>
      <c r="M45" s="3">
        <v>20.383888888888887</v>
      </c>
      <c r="N45" s="3">
        <v>13.07122222222222</v>
      </c>
      <c r="O45" s="3">
        <v>6.378111111111112</v>
      </c>
      <c r="P45" s="3">
        <f>SUM(Table3[[#This Row],[LPN Hours (excl. Admin)]:[LPN Admin Hours]])</f>
        <v>61.431666666666665</v>
      </c>
      <c r="Q45" s="3">
        <v>61.292555555555552</v>
      </c>
      <c r="R45" s="3">
        <v>0.1391111111111111</v>
      </c>
      <c r="S45" s="3">
        <f>SUM(Table3[[#This Row],[CNA Hours]], Table3[[#This Row],[NA TR Hours]], Table3[[#This Row],[Med Aide/Tech Hours]])</f>
        <v>153.24866666666665</v>
      </c>
      <c r="T45" s="3">
        <v>153.24866666666665</v>
      </c>
      <c r="U45" s="3">
        <v>0</v>
      </c>
      <c r="V45" s="3">
        <v>0</v>
      </c>
      <c r="W45" s="3">
        <f>SUM(Table3[[#This Row],[RN Hours Contract]:[Med Aide Hours Contract]])</f>
        <v>25.430666666666674</v>
      </c>
      <c r="X45" s="3">
        <v>3.3337777777777782</v>
      </c>
      <c r="Y45" s="3">
        <v>0</v>
      </c>
      <c r="Z45" s="3">
        <v>0</v>
      </c>
      <c r="AA45" s="3">
        <v>5.126444444444445</v>
      </c>
      <c r="AB45" s="3">
        <v>0</v>
      </c>
      <c r="AC45" s="3">
        <v>16.97044444444445</v>
      </c>
      <c r="AD45" s="3">
        <v>0</v>
      </c>
      <c r="AE45" s="3">
        <v>0</v>
      </c>
      <c r="AF45" t="s">
        <v>43</v>
      </c>
      <c r="AG45" s="13">
        <v>4</v>
      </c>
      <c r="AQ45"/>
    </row>
    <row r="46" spans="1:43" x14ac:dyDescent="0.2">
      <c r="A46" t="s">
        <v>201</v>
      </c>
      <c r="B46" t="s">
        <v>247</v>
      </c>
      <c r="C46" t="s">
        <v>415</v>
      </c>
      <c r="D46" t="s">
        <v>576</v>
      </c>
      <c r="E46" s="3">
        <v>79.188888888888883</v>
      </c>
      <c r="F46" s="3">
        <f>Table3[[#This Row],[Total Hours Nurse Staffing]]/Table3[[#This Row],[MDS Census]]</f>
        <v>3.8600420934474533</v>
      </c>
      <c r="G46" s="3">
        <f>Table3[[#This Row],[Total Direct Care Staff Hours]]/Table3[[#This Row],[MDS Census]]</f>
        <v>3.4556180721201066</v>
      </c>
      <c r="H46" s="3">
        <f>Table3[[#This Row],[Total RN Hours (w/ Admin, DON)]]/Table3[[#This Row],[MDS Census]]</f>
        <v>0.48846499228286799</v>
      </c>
      <c r="I46" s="3">
        <f>Table3[[#This Row],[RN Hours (excl. Admin, DON)]]/Table3[[#This Row],[MDS Census]]</f>
        <v>8.4040970955521266E-2</v>
      </c>
      <c r="J46" s="3">
        <f t="shared" si="1"/>
        <v>305.67244444444441</v>
      </c>
      <c r="K46" s="3">
        <f>SUM(Table3[[#This Row],[RN Hours (excl. Admin, DON)]], Table3[[#This Row],[LPN Hours (excl. Admin)]], Table3[[#This Row],[CNA Hours]], Table3[[#This Row],[NA TR Hours]], Table3[[#This Row],[Med Aide/Tech Hours]])</f>
        <v>273.64655555555555</v>
      </c>
      <c r="L46" s="3">
        <f>SUM(Table3[[#This Row],[RN Hours (excl. Admin, DON)]:[RN DON Hours]])</f>
        <v>38.680999999999997</v>
      </c>
      <c r="M46" s="3">
        <v>6.6551111111111112</v>
      </c>
      <c r="N46" s="3">
        <v>27.134222222222217</v>
      </c>
      <c r="O46" s="3">
        <v>4.8916666666666666</v>
      </c>
      <c r="P46" s="3">
        <f>SUM(Table3[[#This Row],[LPN Hours (excl. Admin)]:[LPN Admin Hours]])</f>
        <v>79.49122222222222</v>
      </c>
      <c r="Q46" s="3">
        <v>79.49122222222222</v>
      </c>
      <c r="R46" s="3">
        <v>0</v>
      </c>
      <c r="S46" s="3">
        <f>SUM(Table3[[#This Row],[CNA Hours]], Table3[[#This Row],[NA TR Hours]], Table3[[#This Row],[Med Aide/Tech Hours]])</f>
        <v>187.50022222222222</v>
      </c>
      <c r="T46" s="3">
        <v>174.51933333333332</v>
      </c>
      <c r="U46" s="3">
        <v>12.980888888888892</v>
      </c>
      <c r="V46" s="3">
        <v>0</v>
      </c>
      <c r="W46" s="3">
        <f>SUM(Table3[[#This Row],[RN Hours Contract]:[Med Aide Hours Contract]])</f>
        <v>128.66233333333335</v>
      </c>
      <c r="X46" s="3">
        <v>0.92944444444444452</v>
      </c>
      <c r="Y46" s="3">
        <v>0</v>
      </c>
      <c r="Z46" s="3">
        <v>0</v>
      </c>
      <c r="AA46" s="3">
        <v>43.732777777777791</v>
      </c>
      <c r="AB46" s="3">
        <v>0</v>
      </c>
      <c r="AC46" s="3">
        <v>84.00011111111111</v>
      </c>
      <c r="AD46" s="3">
        <v>0</v>
      </c>
      <c r="AE46" s="3">
        <v>0</v>
      </c>
      <c r="AF46" t="s">
        <v>44</v>
      </c>
      <c r="AG46" s="13">
        <v>4</v>
      </c>
      <c r="AQ46"/>
    </row>
    <row r="47" spans="1:43" x14ac:dyDescent="0.2">
      <c r="A47" t="s">
        <v>201</v>
      </c>
      <c r="B47" t="s">
        <v>248</v>
      </c>
      <c r="C47" t="s">
        <v>448</v>
      </c>
      <c r="D47" t="s">
        <v>564</v>
      </c>
      <c r="E47" s="3">
        <v>77.777777777777771</v>
      </c>
      <c r="F47" s="3">
        <f>Table3[[#This Row],[Total Hours Nurse Staffing]]/Table3[[#This Row],[MDS Census]]</f>
        <v>4.5251099999999997</v>
      </c>
      <c r="G47" s="3">
        <f>Table3[[#This Row],[Total Direct Care Staff Hours]]/Table3[[#This Row],[MDS Census]]</f>
        <v>4.1639942857142866</v>
      </c>
      <c r="H47" s="3">
        <f>Table3[[#This Row],[Total RN Hours (w/ Admin, DON)]]/Table3[[#This Row],[MDS Census]]</f>
        <v>0.73494000000000004</v>
      </c>
      <c r="I47" s="3">
        <f>Table3[[#This Row],[RN Hours (excl. Admin, DON)]]/Table3[[#This Row],[MDS Census]]</f>
        <v>0.43517714285714287</v>
      </c>
      <c r="J47" s="3">
        <f t="shared" si="1"/>
        <v>351.95299999999997</v>
      </c>
      <c r="K47" s="3">
        <f>SUM(Table3[[#This Row],[RN Hours (excl. Admin, DON)]], Table3[[#This Row],[LPN Hours (excl. Admin)]], Table3[[#This Row],[CNA Hours]], Table3[[#This Row],[NA TR Hours]], Table3[[#This Row],[Med Aide/Tech Hours]])</f>
        <v>323.86622222222223</v>
      </c>
      <c r="L47" s="3">
        <f>SUM(Table3[[#This Row],[RN Hours (excl. Admin, DON)]:[RN DON Hours]])</f>
        <v>57.161999999999999</v>
      </c>
      <c r="M47" s="3">
        <v>33.847111111111111</v>
      </c>
      <c r="N47" s="3">
        <v>17.537111111111109</v>
      </c>
      <c r="O47" s="3">
        <v>5.7777777777777777</v>
      </c>
      <c r="P47" s="3">
        <f>SUM(Table3[[#This Row],[LPN Hours (excl. Admin)]:[LPN Admin Hours]])</f>
        <v>88.669111111111107</v>
      </c>
      <c r="Q47" s="3">
        <v>83.897222222222226</v>
      </c>
      <c r="R47" s="3">
        <v>4.7718888888888875</v>
      </c>
      <c r="S47" s="3">
        <f>SUM(Table3[[#This Row],[CNA Hours]], Table3[[#This Row],[NA TR Hours]], Table3[[#This Row],[Med Aide/Tech Hours]])</f>
        <v>206.12188888888886</v>
      </c>
      <c r="T47" s="3">
        <v>184.2713333333333</v>
      </c>
      <c r="U47" s="3">
        <v>21.850555555555562</v>
      </c>
      <c r="V47" s="3">
        <v>0</v>
      </c>
      <c r="W47" s="3">
        <f>SUM(Table3[[#This Row],[RN Hours Contract]:[Med Aide Hours Contract]])</f>
        <v>58.061111111111117</v>
      </c>
      <c r="X47" s="3">
        <v>1.706666666666667</v>
      </c>
      <c r="Y47" s="3">
        <v>0</v>
      </c>
      <c r="Z47" s="3">
        <v>0</v>
      </c>
      <c r="AA47" s="3">
        <v>15.960000000000004</v>
      </c>
      <c r="AB47" s="3">
        <v>0</v>
      </c>
      <c r="AC47" s="3">
        <v>40.394444444444446</v>
      </c>
      <c r="AD47" s="3">
        <v>0</v>
      </c>
      <c r="AE47" s="3">
        <v>0</v>
      </c>
      <c r="AF47" t="s">
        <v>45</v>
      </c>
      <c r="AG47" s="13">
        <v>4</v>
      </c>
      <c r="AQ47"/>
    </row>
    <row r="48" spans="1:43" x14ac:dyDescent="0.2">
      <c r="A48" t="s">
        <v>201</v>
      </c>
      <c r="B48" t="s">
        <v>249</v>
      </c>
      <c r="C48" t="s">
        <v>464</v>
      </c>
      <c r="D48" t="s">
        <v>575</v>
      </c>
      <c r="E48" s="3">
        <v>70.444444444444443</v>
      </c>
      <c r="F48" s="3">
        <f>Table3[[#This Row],[Total Hours Nurse Staffing]]/Table3[[#This Row],[MDS Census]]</f>
        <v>4.3313927444794951</v>
      </c>
      <c r="G48" s="3">
        <f>Table3[[#This Row],[Total Direct Care Staff Hours]]/Table3[[#This Row],[MDS Census]]</f>
        <v>4.1850410094637223</v>
      </c>
      <c r="H48" s="3">
        <f>Table3[[#This Row],[Total RN Hours (w/ Admin, DON)]]/Table3[[#This Row],[MDS Census]]</f>
        <v>0.68864195583596211</v>
      </c>
      <c r="I48" s="3">
        <f>Table3[[#This Row],[RN Hours (excl. Admin, DON)]]/Table3[[#This Row],[MDS Census]]</f>
        <v>0.56373501577287066</v>
      </c>
      <c r="J48" s="3">
        <f t="shared" si="1"/>
        <v>305.12255555555555</v>
      </c>
      <c r="K48" s="3">
        <f>SUM(Table3[[#This Row],[RN Hours (excl. Admin, DON)]], Table3[[#This Row],[LPN Hours (excl. Admin)]], Table3[[#This Row],[CNA Hours]], Table3[[#This Row],[NA TR Hours]], Table3[[#This Row],[Med Aide/Tech Hours]])</f>
        <v>294.81288888888889</v>
      </c>
      <c r="L48" s="3">
        <f>SUM(Table3[[#This Row],[RN Hours (excl. Admin, DON)]:[RN DON Hours]])</f>
        <v>48.510999999999996</v>
      </c>
      <c r="M48" s="3">
        <v>39.711999999999996</v>
      </c>
      <c r="N48" s="3">
        <v>2.2767777777777782</v>
      </c>
      <c r="O48" s="3">
        <v>6.5222222222222221</v>
      </c>
      <c r="P48" s="3">
        <f>SUM(Table3[[#This Row],[LPN Hours (excl. Admin)]:[LPN Admin Hours]])</f>
        <v>71.329888888888888</v>
      </c>
      <c r="Q48" s="3">
        <v>69.819222222222223</v>
      </c>
      <c r="R48" s="3">
        <v>1.5106666666666668</v>
      </c>
      <c r="S48" s="3">
        <f>SUM(Table3[[#This Row],[CNA Hours]], Table3[[#This Row],[NA TR Hours]], Table3[[#This Row],[Med Aide/Tech Hours]])</f>
        <v>185.28166666666664</v>
      </c>
      <c r="T48" s="3">
        <v>185.28166666666664</v>
      </c>
      <c r="U48" s="3">
        <v>0</v>
      </c>
      <c r="V48" s="3">
        <v>0</v>
      </c>
      <c r="W48" s="3">
        <f>SUM(Table3[[#This Row],[RN Hours Contract]:[Med Aide Hours Contract]])</f>
        <v>27.185333333333329</v>
      </c>
      <c r="X48" s="3">
        <v>0.26499999999999996</v>
      </c>
      <c r="Y48" s="3">
        <v>0</v>
      </c>
      <c r="Z48" s="3">
        <v>0</v>
      </c>
      <c r="AA48" s="3">
        <v>18.136444444444443</v>
      </c>
      <c r="AB48" s="3">
        <v>0</v>
      </c>
      <c r="AC48" s="3">
        <v>8.7838888888888853</v>
      </c>
      <c r="AD48" s="3">
        <v>0</v>
      </c>
      <c r="AE48" s="3">
        <v>0</v>
      </c>
      <c r="AF48" t="s">
        <v>46</v>
      </c>
      <c r="AG48" s="13">
        <v>4</v>
      </c>
      <c r="AQ48"/>
    </row>
    <row r="49" spans="1:43" x14ac:dyDescent="0.2">
      <c r="A49" t="s">
        <v>201</v>
      </c>
      <c r="B49" t="s">
        <v>250</v>
      </c>
      <c r="C49" t="s">
        <v>465</v>
      </c>
      <c r="D49" t="s">
        <v>520</v>
      </c>
      <c r="E49" s="3">
        <v>35.68888888888889</v>
      </c>
      <c r="F49" s="3">
        <f>Table3[[#This Row],[Total Hours Nurse Staffing]]/Table3[[#This Row],[MDS Census]]</f>
        <v>4.596186176836861</v>
      </c>
      <c r="G49" s="3">
        <f>Table3[[#This Row],[Total Direct Care Staff Hours]]/Table3[[#This Row],[MDS Census]]</f>
        <v>4.3932752179327519</v>
      </c>
      <c r="H49" s="3">
        <f>Table3[[#This Row],[Total RN Hours (w/ Admin, DON)]]/Table3[[#This Row],[MDS Census]]</f>
        <v>0.6324252801992527</v>
      </c>
      <c r="I49" s="3">
        <f>Table3[[#This Row],[RN Hours (excl. Admin, DON)]]/Table3[[#This Row],[MDS Census]]</f>
        <v>0.42951432129514316</v>
      </c>
      <c r="J49" s="3">
        <f t="shared" si="1"/>
        <v>164.03277777777777</v>
      </c>
      <c r="K49" s="3">
        <f>SUM(Table3[[#This Row],[RN Hours (excl. Admin, DON)]], Table3[[#This Row],[LPN Hours (excl. Admin)]], Table3[[#This Row],[CNA Hours]], Table3[[#This Row],[NA TR Hours]], Table3[[#This Row],[Med Aide/Tech Hours]])</f>
        <v>156.79111111111112</v>
      </c>
      <c r="L49" s="3">
        <f>SUM(Table3[[#This Row],[RN Hours (excl. Admin, DON)]:[RN DON Hours]])</f>
        <v>22.570555555555554</v>
      </c>
      <c r="M49" s="3">
        <v>15.328888888888887</v>
      </c>
      <c r="N49" s="3">
        <v>0.66388888888888886</v>
      </c>
      <c r="O49" s="3">
        <v>6.5777777777777775</v>
      </c>
      <c r="P49" s="3">
        <f>SUM(Table3[[#This Row],[LPN Hours (excl. Admin)]:[LPN Admin Hours]])</f>
        <v>51.505555555555553</v>
      </c>
      <c r="Q49" s="3">
        <v>51.505555555555553</v>
      </c>
      <c r="R49" s="3">
        <v>0</v>
      </c>
      <c r="S49" s="3">
        <f>SUM(Table3[[#This Row],[CNA Hours]], Table3[[#This Row],[NA TR Hours]], Table3[[#This Row],[Med Aide/Tech Hours]])</f>
        <v>89.956666666666678</v>
      </c>
      <c r="T49" s="3">
        <v>89.956666666666678</v>
      </c>
      <c r="U49" s="3">
        <v>0</v>
      </c>
      <c r="V49" s="3">
        <v>0</v>
      </c>
      <c r="W49" s="3">
        <f>SUM(Table3[[#This Row],[RN Hours Contract]:[Med Aide Hours Contract]])</f>
        <v>0.66388888888888886</v>
      </c>
      <c r="X49" s="3">
        <v>0</v>
      </c>
      <c r="Y49" s="3">
        <v>0.66388888888888886</v>
      </c>
      <c r="Z49" s="3">
        <v>0</v>
      </c>
      <c r="AA49" s="3">
        <v>0</v>
      </c>
      <c r="AB49" s="3">
        <v>0</v>
      </c>
      <c r="AC49" s="3">
        <v>0</v>
      </c>
      <c r="AD49" s="3">
        <v>0</v>
      </c>
      <c r="AE49" s="3">
        <v>0</v>
      </c>
      <c r="AF49" t="s">
        <v>47</v>
      </c>
      <c r="AG49" s="13">
        <v>4</v>
      </c>
      <c r="AQ49"/>
    </row>
    <row r="50" spans="1:43" x14ac:dyDescent="0.2">
      <c r="A50" t="s">
        <v>201</v>
      </c>
      <c r="B50" t="s">
        <v>251</v>
      </c>
      <c r="C50" t="s">
        <v>435</v>
      </c>
      <c r="D50" t="s">
        <v>577</v>
      </c>
      <c r="E50" s="3">
        <v>113.52222222222223</v>
      </c>
      <c r="F50" s="3">
        <f>Table3[[#This Row],[Total Hours Nurse Staffing]]/Table3[[#This Row],[MDS Census]]</f>
        <v>4.0040129196437313</v>
      </c>
      <c r="G50" s="3">
        <f>Table3[[#This Row],[Total Direct Care Staff Hours]]/Table3[[#This Row],[MDS Census]]</f>
        <v>3.7198786336497993</v>
      </c>
      <c r="H50" s="3">
        <f>Table3[[#This Row],[Total RN Hours (w/ Admin, DON)]]/Table3[[#This Row],[MDS Census]]</f>
        <v>0.63802975433101694</v>
      </c>
      <c r="I50" s="3">
        <f>Table3[[#This Row],[RN Hours (excl. Admin, DON)]]/Table3[[#This Row],[MDS Census]]</f>
        <v>0.5266222961730449</v>
      </c>
      <c r="J50" s="3">
        <f t="shared" si="1"/>
        <v>454.54444444444448</v>
      </c>
      <c r="K50" s="3">
        <f>SUM(Table3[[#This Row],[RN Hours (excl. Admin, DON)]], Table3[[#This Row],[LPN Hours (excl. Admin)]], Table3[[#This Row],[CNA Hours]], Table3[[#This Row],[NA TR Hours]], Table3[[#This Row],[Med Aide/Tech Hours]])</f>
        <v>422.28888888888889</v>
      </c>
      <c r="L50" s="3">
        <f>SUM(Table3[[#This Row],[RN Hours (excl. Admin, DON)]:[RN DON Hours]])</f>
        <v>72.430555555555557</v>
      </c>
      <c r="M50" s="3">
        <v>59.783333333333331</v>
      </c>
      <c r="N50" s="3">
        <v>7.4888888888888889</v>
      </c>
      <c r="O50" s="3">
        <v>5.1583333333333332</v>
      </c>
      <c r="P50" s="3">
        <f>SUM(Table3[[#This Row],[LPN Hours (excl. Admin)]:[LPN Admin Hours]])</f>
        <v>182.13888888888891</v>
      </c>
      <c r="Q50" s="3">
        <v>162.53055555555557</v>
      </c>
      <c r="R50" s="3">
        <v>19.608333333333334</v>
      </c>
      <c r="S50" s="3">
        <f>SUM(Table3[[#This Row],[CNA Hours]], Table3[[#This Row],[NA TR Hours]], Table3[[#This Row],[Med Aide/Tech Hours]])</f>
        <v>199.97499999999999</v>
      </c>
      <c r="T50" s="3">
        <v>178.78888888888889</v>
      </c>
      <c r="U50" s="3">
        <v>21.18611111111111</v>
      </c>
      <c r="V50" s="3">
        <v>0</v>
      </c>
      <c r="W50" s="3">
        <f>SUM(Table3[[#This Row],[RN Hours Contract]:[Med Aide Hours Contract]])</f>
        <v>0</v>
      </c>
      <c r="X50" s="3">
        <v>0</v>
      </c>
      <c r="Y50" s="3">
        <v>0</v>
      </c>
      <c r="Z50" s="3">
        <v>0</v>
      </c>
      <c r="AA50" s="3">
        <v>0</v>
      </c>
      <c r="AB50" s="3">
        <v>0</v>
      </c>
      <c r="AC50" s="3">
        <v>0</v>
      </c>
      <c r="AD50" s="3">
        <v>0</v>
      </c>
      <c r="AE50" s="3">
        <v>0</v>
      </c>
      <c r="AF50" t="s">
        <v>48</v>
      </c>
      <c r="AG50" s="13">
        <v>4</v>
      </c>
      <c r="AQ50"/>
    </row>
    <row r="51" spans="1:43" x14ac:dyDescent="0.2">
      <c r="A51" t="s">
        <v>201</v>
      </c>
      <c r="B51" t="s">
        <v>252</v>
      </c>
      <c r="C51" t="s">
        <v>466</v>
      </c>
      <c r="D51" t="s">
        <v>530</v>
      </c>
      <c r="E51" s="3">
        <v>89.011111111111106</v>
      </c>
      <c r="F51" s="3">
        <f>Table3[[#This Row],[Total Hours Nurse Staffing]]/Table3[[#This Row],[MDS Census]]</f>
        <v>3.9197166396205216</v>
      </c>
      <c r="G51" s="3">
        <f>Table3[[#This Row],[Total Direct Care Staff Hours]]/Table3[[#This Row],[MDS Census]]</f>
        <v>3.8054986893022091</v>
      </c>
      <c r="H51" s="3">
        <f>Table3[[#This Row],[Total RN Hours (w/ Admin, DON)]]/Table3[[#This Row],[MDS Census]]</f>
        <v>0.88788540756459877</v>
      </c>
      <c r="I51" s="3">
        <f>Table3[[#This Row],[RN Hours (excl. Admin, DON)]]/Table3[[#This Row],[MDS Census]]</f>
        <v>0.77366745724628649</v>
      </c>
      <c r="J51" s="3">
        <f t="shared" si="1"/>
        <v>348.89833333333331</v>
      </c>
      <c r="K51" s="3">
        <f>SUM(Table3[[#This Row],[RN Hours (excl. Admin, DON)]], Table3[[#This Row],[LPN Hours (excl. Admin)]], Table3[[#This Row],[CNA Hours]], Table3[[#This Row],[NA TR Hours]], Table3[[#This Row],[Med Aide/Tech Hours]])</f>
        <v>338.73166666666663</v>
      </c>
      <c r="L51" s="3">
        <f>SUM(Table3[[#This Row],[RN Hours (excl. Admin, DON)]:[RN DON Hours]])</f>
        <v>79.031666666666666</v>
      </c>
      <c r="M51" s="3">
        <v>68.865000000000009</v>
      </c>
      <c r="N51" s="3">
        <v>5.0111111111111111</v>
      </c>
      <c r="O51" s="3">
        <v>5.1555555555555559</v>
      </c>
      <c r="P51" s="3">
        <f>SUM(Table3[[#This Row],[LPN Hours (excl. Admin)]:[LPN Admin Hours]])</f>
        <v>97.827777777777783</v>
      </c>
      <c r="Q51" s="3">
        <v>97.827777777777783</v>
      </c>
      <c r="R51" s="3">
        <v>0</v>
      </c>
      <c r="S51" s="3">
        <f>SUM(Table3[[#This Row],[CNA Hours]], Table3[[#This Row],[NA TR Hours]], Table3[[#This Row],[Med Aide/Tech Hours]])</f>
        <v>172.03888888888889</v>
      </c>
      <c r="T51" s="3">
        <v>169.58055555555555</v>
      </c>
      <c r="U51" s="3">
        <v>2.4583333333333335</v>
      </c>
      <c r="V51" s="3">
        <v>0</v>
      </c>
      <c r="W51" s="3">
        <f>SUM(Table3[[#This Row],[RN Hours Contract]:[Med Aide Hours Contract]])</f>
        <v>3.4305555555555554</v>
      </c>
      <c r="X51" s="3">
        <v>0.68333333333333335</v>
      </c>
      <c r="Y51" s="3">
        <v>0</v>
      </c>
      <c r="Z51" s="3">
        <v>0</v>
      </c>
      <c r="AA51" s="3">
        <v>0</v>
      </c>
      <c r="AB51" s="3">
        <v>0</v>
      </c>
      <c r="AC51" s="3">
        <v>2.7472222222222222</v>
      </c>
      <c r="AD51" s="3">
        <v>0</v>
      </c>
      <c r="AE51" s="3">
        <v>0</v>
      </c>
      <c r="AF51" t="s">
        <v>49</v>
      </c>
      <c r="AG51" s="13">
        <v>4</v>
      </c>
      <c r="AQ51"/>
    </row>
    <row r="52" spans="1:43" x14ac:dyDescent="0.2">
      <c r="A52" t="s">
        <v>201</v>
      </c>
      <c r="B52" t="s">
        <v>253</v>
      </c>
      <c r="C52" t="s">
        <v>467</v>
      </c>
      <c r="D52" t="s">
        <v>542</v>
      </c>
      <c r="E52" s="3">
        <v>51.344444444444441</v>
      </c>
      <c r="F52" s="3">
        <f>Table3[[#This Row],[Total Hours Nurse Staffing]]/Table3[[#This Row],[MDS Census]]</f>
        <v>4.0081367669335641</v>
      </c>
      <c r="G52" s="3">
        <f>Table3[[#This Row],[Total Direct Care Staff Hours]]/Table3[[#This Row],[MDS Census]]</f>
        <v>3.2162627136983346</v>
      </c>
      <c r="H52" s="3">
        <f>Table3[[#This Row],[Total RN Hours (w/ Admin, DON)]]/Table3[[#This Row],[MDS Census]]</f>
        <v>0.81421770179614805</v>
      </c>
      <c r="I52" s="3">
        <f>Table3[[#This Row],[RN Hours (excl. Admin, DON)]]/Table3[[#This Row],[MDS Census]]</f>
        <v>0.1219974031594893</v>
      </c>
      <c r="J52" s="3">
        <f t="shared" si="1"/>
        <v>205.79555555555555</v>
      </c>
      <c r="K52" s="3">
        <f>SUM(Table3[[#This Row],[RN Hours (excl. Admin, DON)]], Table3[[#This Row],[LPN Hours (excl. Admin)]], Table3[[#This Row],[CNA Hours]], Table3[[#This Row],[NA TR Hours]], Table3[[#This Row],[Med Aide/Tech Hours]])</f>
        <v>165.13722222222225</v>
      </c>
      <c r="L52" s="3">
        <f>SUM(Table3[[#This Row],[RN Hours (excl. Admin, DON)]:[RN DON Hours]])</f>
        <v>41.805555555555557</v>
      </c>
      <c r="M52" s="3">
        <v>6.2638888888888893</v>
      </c>
      <c r="N52" s="3">
        <v>30.030555555555555</v>
      </c>
      <c r="O52" s="3">
        <v>5.5111111111111111</v>
      </c>
      <c r="P52" s="3">
        <f>SUM(Table3[[#This Row],[LPN Hours (excl. Admin)]:[LPN Admin Hours]])</f>
        <v>55.646222222222221</v>
      </c>
      <c r="Q52" s="3">
        <v>50.529555555555554</v>
      </c>
      <c r="R52" s="3">
        <v>5.1166666666666663</v>
      </c>
      <c r="S52" s="3">
        <f>SUM(Table3[[#This Row],[CNA Hours]], Table3[[#This Row],[NA TR Hours]], Table3[[#This Row],[Med Aide/Tech Hours]])</f>
        <v>108.34377777777779</v>
      </c>
      <c r="T52" s="3">
        <v>108.34377777777779</v>
      </c>
      <c r="U52" s="3">
        <v>0</v>
      </c>
      <c r="V52" s="3">
        <v>0</v>
      </c>
      <c r="W52" s="3">
        <f>SUM(Table3[[#This Row],[RN Hours Contract]:[Med Aide Hours Contract]])</f>
        <v>17.156666666666666</v>
      </c>
      <c r="X52" s="3">
        <v>0.12777777777777777</v>
      </c>
      <c r="Y52" s="3">
        <v>0</v>
      </c>
      <c r="Z52" s="3">
        <v>0</v>
      </c>
      <c r="AA52" s="3">
        <v>12.093444444444446</v>
      </c>
      <c r="AB52" s="3">
        <v>0</v>
      </c>
      <c r="AC52" s="3">
        <v>4.9354444444444434</v>
      </c>
      <c r="AD52" s="3">
        <v>0</v>
      </c>
      <c r="AE52" s="3">
        <v>0</v>
      </c>
      <c r="AF52" t="s">
        <v>50</v>
      </c>
      <c r="AG52" s="13">
        <v>4</v>
      </c>
      <c r="AQ52"/>
    </row>
    <row r="53" spans="1:43" x14ac:dyDescent="0.2">
      <c r="A53" t="s">
        <v>201</v>
      </c>
      <c r="B53" t="s">
        <v>254</v>
      </c>
      <c r="C53" t="s">
        <v>468</v>
      </c>
      <c r="D53" t="s">
        <v>548</v>
      </c>
      <c r="E53" s="3">
        <v>95.411111111111111</v>
      </c>
      <c r="F53" s="3">
        <f>Table3[[#This Row],[Total Hours Nurse Staffing]]/Table3[[#This Row],[MDS Census]]</f>
        <v>4.4019820659135904</v>
      </c>
      <c r="G53" s="3">
        <f>Table3[[#This Row],[Total Direct Care Staff Hours]]/Table3[[#This Row],[MDS Census]]</f>
        <v>4.1389682077559105</v>
      </c>
      <c r="H53" s="3">
        <f>Table3[[#This Row],[Total RN Hours (w/ Admin, DON)]]/Table3[[#This Row],[MDS Census]]</f>
        <v>0.49446838243856994</v>
      </c>
      <c r="I53" s="3">
        <f>Table3[[#This Row],[RN Hours (excl. Admin, DON)]]/Table3[[#This Row],[MDS Census]]</f>
        <v>0.40753464539420053</v>
      </c>
      <c r="J53" s="3">
        <f t="shared" si="1"/>
        <v>419.99800000000005</v>
      </c>
      <c r="K53" s="3">
        <f>SUM(Table3[[#This Row],[RN Hours (excl. Admin, DON)]], Table3[[#This Row],[LPN Hours (excl. Admin)]], Table3[[#This Row],[CNA Hours]], Table3[[#This Row],[NA TR Hours]], Table3[[#This Row],[Med Aide/Tech Hours]])</f>
        <v>394.90355555555556</v>
      </c>
      <c r="L53" s="3">
        <f>SUM(Table3[[#This Row],[RN Hours (excl. Admin, DON)]:[RN DON Hours]])</f>
        <v>47.177777777777777</v>
      </c>
      <c r="M53" s="3">
        <v>38.883333333333333</v>
      </c>
      <c r="N53" s="3">
        <v>2.6944444444444446</v>
      </c>
      <c r="O53" s="3">
        <v>5.6</v>
      </c>
      <c r="P53" s="3">
        <f>SUM(Table3[[#This Row],[LPN Hours (excl. Admin)]:[LPN Admin Hours]])</f>
        <v>158.33377777777781</v>
      </c>
      <c r="Q53" s="3">
        <v>141.5337777777778</v>
      </c>
      <c r="R53" s="3">
        <v>16.8</v>
      </c>
      <c r="S53" s="3">
        <f>SUM(Table3[[#This Row],[CNA Hours]], Table3[[#This Row],[NA TR Hours]], Table3[[#This Row],[Med Aide/Tech Hours]])</f>
        <v>214.48644444444443</v>
      </c>
      <c r="T53" s="3">
        <v>205.45033333333333</v>
      </c>
      <c r="U53" s="3">
        <v>9.0361111111111114</v>
      </c>
      <c r="V53" s="3">
        <v>0</v>
      </c>
      <c r="W53" s="3">
        <f>SUM(Table3[[#This Row],[RN Hours Contract]:[Med Aide Hours Contract]])</f>
        <v>127.63133333333333</v>
      </c>
      <c r="X53" s="3">
        <v>0</v>
      </c>
      <c r="Y53" s="3">
        <v>0</v>
      </c>
      <c r="Z53" s="3">
        <v>0</v>
      </c>
      <c r="AA53" s="3">
        <v>54.975444444444435</v>
      </c>
      <c r="AB53" s="3">
        <v>0</v>
      </c>
      <c r="AC53" s="3">
        <v>72.655888888888896</v>
      </c>
      <c r="AD53" s="3">
        <v>0</v>
      </c>
      <c r="AE53" s="3">
        <v>0</v>
      </c>
      <c r="AF53" t="s">
        <v>51</v>
      </c>
      <c r="AG53" s="13">
        <v>4</v>
      </c>
      <c r="AQ53"/>
    </row>
    <row r="54" spans="1:43" x14ac:dyDescent="0.2">
      <c r="A54" t="s">
        <v>201</v>
      </c>
      <c r="B54" t="s">
        <v>255</v>
      </c>
      <c r="C54" t="s">
        <v>426</v>
      </c>
      <c r="D54" t="s">
        <v>516</v>
      </c>
      <c r="E54" s="3">
        <v>53.977777777777774</v>
      </c>
      <c r="F54" s="3">
        <f>Table3[[#This Row],[Total Hours Nurse Staffing]]/Table3[[#This Row],[MDS Census]]</f>
        <v>3.4764491560312889</v>
      </c>
      <c r="G54" s="3">
        <f>Table3[[#This Row],[Total Direct Care Staff Hours]]/Table3[[#This Row],[MDS Census]]</f>
        <v>3.3701193906957601</v>
      </c>
      <c r="H54" s="3">
        <f>Table3[[#This Row],[Total RN Hours (w/ Admin, DON)]]/Table3[[#This Row],[MDS Census]]</f>
        <v>0.83627418690819266</v>
      </c>
      <c r="I54" s="3">
        <f>Table3[[#This Row],[RN Hours (excl. Admin, DON)]]/Table3[[#This Row],[MDS Census]]</f>
        <v>0.7299444215726637</v>
      </c>
      <c r="J54" s="3">
        <f t="shared" si="1"/>
        <v>187.65100000000001</v>
      </c>
      <c r="K54" s="3">
        <f>SUM(Table3[[#This Row],[RN Hours (excl. Admin, DON)]], Table3[[#This Row],[LPN Hours (excl. Admin)]], Table3[[#This Row],[CNA Hours]], Table3[[#This Row],[NA TR Hours]], Table3[[#This Row],[Med Aide/Tech Hours]])</f>
        <v>181.91155555555557</v>
      </c>
      <c r="L54" s="3">
        <f>SUM(Table3[[#This Row],[RN Hours (excl. Admin, DON)]:[RN DON Hours]])</f>
        <v>45.140222222222221</v>
      </c>
      <c r="M54" s="3">
        <v>39.400777777777776</v>
      </c>
      <c r="N54" s="3">
        <v>0</v>
      </c>
      <c r="O54" s="3">
        <v>5.7394444444444437</v>
      </c>
      <c r="P54" s="3">
        <f>SUM(Table3[[#This Row],[LPN Hours (excl. Admin)]:[LPN Admin Hours]])</f>
        <v>42.360999999999997</v>
      </c>
      <c r="Q54" s="3">
        <v>42.360999999999997</v>
      </c>
      <c r="R54" s="3">
        <v>0</v>
      </c>
      <c r="S54" s="3">
        <f>SUM(Table3[[#This Row],[CNA Hours]], Table3[[#This Row],[NA TR Hours]], Table3[[#This Row],[Med Aide/Tech Hours]])</f>
        <v>100.14977777777779</v>
      </c>
      <c r="T54" s="3">
        <v>96.658666666666676</v>
      </c>
      <c r="U54" s="3">
        <v>3.4911111111111111</v>
      </c>
      <c r="V54" s="3">
        <v>0</v>
      </c>
      <c r="W54" s="3">
        <f>SUM(Table3[[#This Row],[RN Hours Contract]:[Med Aide Hours Contract]])</f>
        <v>0</v>
      </c>
      <c r="X54" s="3">
        <v>0</v>
      </c>
      <c r="Y54" s="3">
        <v>0</v>
      </c>
      <c r="Z54" s="3">
        <v>0</v>
      </c>
      <c r="AA54" s="3">
        <v>0</v>
      </c>
      <c r="AB54" s="3">
        <v>0</v>
      </c>
      <c r="AC54" s="3">
        <v>0</v>
      </c>
      <c r="AD54" s="3">
        <v>0</v>
      </c>
      <c r="AE54" s="3">
        <v>0</v>
      </c>
      <c r="AF54" t="s">
        <v>52</v>
      </c>
      <c r="AG54" s="13">
        <v>4</v>
      </c>
      <c r="AQ54"/>
    </row>
    <row r="55" spans="1:43" x14ac:dyDescent="0.2">
      <c r="A55" t="s">
        <v>201</v>
      </c>
      <c r="B55" t="s">
        <v>256</v>
      </c>
      <c r="C55" t="s">
        <v>464</v>
      </c>
      <c r="D55" t="s">
        <v>575</v>
      </c>
      <c r="E55" s="3">
        <v>22.322222222222223</v>
      </c>
      <c r="F55" s="3">
        <f>Table3[[#This Row],[Total Hours Nurse Staffing]]/Table3[[#This Row],[MDS Census]]</f>
        <v>6.7163265306122444</v>
      </c>
      <c r="G55" s="3">
        <f>Table3[[#This Row],[Total Direct Care Staff Hours]]/Table3[[#This Row],[MDS Census]]</f>
        <v>5.8618218018914883</v>
      </c>
      <c r="H55" s="3">
        <f>Table3[[#This Row],[Total RN Hours (w/ Admin, DON)]]/Table3[[#This Row],[MDS Census]]</f>
        <v>4.230214036834246</v>
      </c>
      <c r="I55" s="3">
        <f>Table3[[#This Row],[RN Hours (excl. Admin, DON)]]/Table3[[#This Row],[MDS Census]]</f>
        <v>3.467297162767546</v>
      </c>
      <c r="J55" s="3">
        <f t="shared" si="1"/>
        <v>149.92333333333332</v>
      </c>
      <c r="K55" s="3">
        <f>SUM(Table3[[#This Row],[RN Hours (excl. Admin, DON)]], Table3[[#This Row],[LPN Hours (excl. Admin)]], Table3[[#This Row],[CNA Hours]], Table3[[#This Row],[NA TR Hours]], Table3[[#This Row],[Med Aide/Tech Hours]])</f>
        <v>130.84888888888889</v>
      </c>
      <c r="L55" s="3">
        <f>SUM(Table3[[#This Row],[RN Hours (excl. Admin, DON)]:[RN DON Hours]])</f>
        <v>94.427777777777777</v>
      </c>
      <c r="M55" s="3">
        <v>77.397777777777776</v>
      </c>
      <c r="N55" s="3">
        <v>11.008888888888887</v>
      </c>
      <c r="O55" s="3">
        <v>6.0211111111111117</v>
      </c>
      <c r="P55" s="3">
        <f>SUM(Table3[[#This Row],[LPN Hours (excl. Admin)]:[LPN Admin Hours]])</f>
        <v>34.633333333333333</v>
      </c>
      <c r="Q55" s="3">
        <v>32.588888888888889</v>
      </c>
      <c r="R55" s="3">
        <v>2.0444444444444443</v>
      </c>
      <c r="S55" s="3">
        <f>SUM(Table3[[#This Row],[CNA Hours]], Table3[[#This Row],[NA TR Hours]], Table3[[#This Row],[Med Aide/Tech Hours]])</f>
        <v>20.862222222222222</v>
      </c>
      <c r="T55" s="3">
        <v>20.862222222222222</v>
      </c>
      <c r="U55" s="3">
        <v>0</v>
      </c>
      <c r="V55" s="3">
        <v>0</v>
      </c>
      <c r="W55" s="3">
        <f>SUM(Table3[[#This Row],[RN Hours Contract]:[Med Aide Hours Contract]])</f>
        <v>0</v>
      </c>
      <c r="X55" s="3">
        <v>0</v>
      </c>
      <c r="Y55" s="3">
        <v>0</v>
      </c>
      <c r="Z55" s="3">
        <v>0</v>
      </c>
      <c r="AA55" s="3">
        <v>0</v>
      </c>
      <c r="AB55" s="3">
        <v>0</v>
      </c>
      <c r="AC55" s="3">
        <v>0</v>
      </c>
      <c r="AD55" s="3">
        <v>0</v>
      </c>
      <c r="AE55" s="3">
        <v>0</v>
      </c>
      <c r="AF55" t="s">
        <v>53</v>
      </c>
      <c r="AG55" s="13">
        <v>4</v>
      </c>
      <c r="AQ55"/>
    </row>
    <row r="56" spans="1:43" x14ac:dyDescent="0.2">
      <c r="A56" t="s">
        <v>201</v>
      </c>
      <c r="B56" t="s">
        <v>257</v>
      </c>
      <c r="C56" t="s">
        <v>469</v>
      </c>
      <c r="D56" t="s">
        <v>544</v>
      </c>
      <c r="E56" s="3">
        <v>54.444444444444443</v>
      </c>
      <c r="F56" s="3">
        <f>Table3[[#This Row],[Total Hours Nurse Staffing]]/Table3[[#This Row],[MDS Census]]</f>
        <v>3.1727755102040818</v>
      </c>
      <c r="G56" s="3">
        <f>Table3[[#This Row],[Total Direct Care Staff Hours]]/Table3[[#This Row],[MDS Census]]</f>
        <v>3.0604285714285715</v>
      </c>
      <c r="H56" s="3">
        <f>Table3[[#This Row],[Total RN Hours (w/ Admin, DON)]]/Table3[[#This Row],[MDS Census]]</f>
        <v>0.40448979591836737</v>
      </c>
      <c r="I56" s="3">
        <f>Table3[[#This Row],[RN Hours (excl. Admin, DON)]]/Table3[[#This Row],[MDS Census]]</f>
        <v>0.29214285714285715</v>
      </c>
      <c r="J56" s="3">
        <f t="shared" si="1"/>
        <v>172.74</v>
      </c>
      <c r="K56" s="3">
        <f>SUM(Table3[[#This Row],[RN Hours (excl. Admin, DON)]], Table3[[#This Row],[LPN Hours (excl. Admin)]], Table3[[#This Row],[CNA Hours]], Table3[[#This Row],[NA TR Hours]], Table3[[#This Row],[Med Aide/Tech Hours]])</f>
        <v>166.62333333333333</v>
      </c>
      <c r="L56" s="3">
        <f>SUM(Table3[[#This Row],[RN Hours (excl. Admin, DON)]:[RN DON Hours]])</f>
        <v>22.022222222222222</v>
      </c>
      <c r="M56" s="3">
        <v>15.905555555555555</v>
      </c>
      <c r="N56" s="3">
        <v>0.42777777777777776</v>
      </c>
      <c r="O56" s="3">
        <v>5.6888888888888891</v>
      </c>
      <c r="P56" s="3">
        <f>SUM(Table3[[#This Row],[LPN Hours (excl. Admin)]:[LPN Admin Hours]])</f>
        <v>45.883333333333333</v>
      </c>
      <c r="Q56" s="3">
        <v>45.883333333333333</v>
      </c>
      <c r="R56" s="3">
        <v>0</v>
      </c>
      <c r="S56" s="3">
        <f>SUM(Table3[[#This Row],[CNA Hours]], Table3[[#This Row],[NA TR Hours]], Table3[[#This Row],[Med Aide/Tech Hours]])</f>
        <v>104.83444444444444</v>
      </c>
      <c r="T56" s="3">
        <v>104.83444444444444</v>
      </c>
      <c r="U56" s="3">
        <v>0</v>
      </c>
      <c r="V56" s="3">
        <v>0</v>
      </c>
      <c r="W56" s="3">
        <f>SUM(Table3[[#This Row],[RN Hours Contract]:[Med Aide Hours Contract]])</f>
        <v>0.42777777777777776</v>
      </c>
      <c r="X56" s="3">
        <v>0</v>
      </c>
      <c r="Y56" s="3">
        <v>0.42777777777777776</v>
      </c>
      <c r="Z56" s="3">
        <v>0</v>
      </c>
      <c r="AA56" s="3">
        <v>0</v>
      </c>
      <c r="AB56" s="3">
        <v>0</v>
      </c>
      <c r="AC56" s="3">
        <v>0</v>
      </c>
      <c r="AD56" s="3">
        <v>0</v>
      </c>
      <c r="AE56" s="3">
        <v>0</v>
      </c>
      <c r="AF56" t="s">
        <v>54</v>
      </c>
      <c r="AG56" s="13">
        <v>4</v>
      </c>
      <c r="AQ56"/>
    </row>
    <row r="57" spans="1:43" x14ac:dyDescent="0.2">
      <c r="A57" t="s">
        <v>201</v>
      </c>
      <c r="B57" t="s">
        <v>258</v>
      </c>
      <c r="C57" t="s">
        <v>439</v>
      </c>
      <c r="D57" t="s">
        <v>517</v>
      </c>
      <c r="E57" s="3">
        <v>78.344444444444449</v>
      </c>
      <c r="F57" s="3">
        <f>Table3[[#This Row],[Total Hours Nurse Staffing]]/Table3[[#This Row],[MDS Census]]</f>
        <v>3.672032335838888</v>
      </c>
      <c r="G57" s="3">
        <f>Table3[[#This Row],[Total Direct Care Staff Hours]]/Table3[[#This Row],[MDS Census]]</f>
        <v>3.4205389306481346</v>
      </c>
      <c r="H57" s="3">
        <f>Table3[[#This Row],[Total RN Hours (w/ Admin, DON)]]/Table3[[#This Row],[MDS Census]]</f>
        <v>0.59368458374698618</v>
      </c>
      <c r="I57" s="3">
        <f>Table3[[#This Row],[RN Hours (excl. Admin, DON)]]/Table3[[#This Row],[MDS Census]]</f>
        <v>0.44853354134165363</v>
      </c>
      <c r="J57" s="3">
        <f t="shared" si="1"/>
        <v>287.68333333333334</v>
      </c>
      <c r="K57" s="3">
        <f>SUM(Table3[[#This Row],[RN Hours (excl. Admin, DON)]], Table3[[#This Row],[LPN Hours (excl. Admin)]], Table3[[#This Row],[CNA Hours]], Table3[[#This Row],[NA TR Hours]], Table3[[#This Row],[Med Aide/Tech Hours]])</f>
        <v>267.98022222222221</v>
      </c>
      <c r="L57" s="3">
        <f>SUM(Table3[[#This Row],[RN Hours (excl. Admin, DON)]:[RN DON Hours]])</f>
        <v>46.51188888888889</v>
      </c>
      <c r="M57" s="3">
        <v>35.140111111111111</v>
      </c>
      <c r="N57" s="3">
        <v>6.7606666666666673</v>
      </c>
      <c r="O57" s="3">
        <v>4.6111111111111107</v>
      </c>
      <c r="P57" s="3">
        <f>SUM(Table3[[#This Row],[LPN Hours (excl. Admin)]:[LPN Admin Hours]])</f>
        <v>95.287222222222226</v>
      </c>
      <c r="Q57" s="3">
        <v>86.955888888888893</v>
      </c>
      <c r="R57" s="3">
        <v>8.331333333333335</v>
      </c>
      <c r="S57" s="3">
        <f>SUM(Table3[[#This Row],[CNA Hours]], Table3[[#This Row],[NA TR Hours]], Table3[[#This Row],[Med Aide/Tech Hours]])</f>
        <v>145.88422222222221</v>
      </c>
      <c r="T57" s="3">
        <v>141.90566666666666</v>
      </c>
      <c r="U57" s="3">
        <v>3.978555555555555</v>
      </c>
      <c r="V57" s="3">
        <v>0</v>
      </c>
      <c r="W57" s="3">
        <f>SUM(Table3[[#This Row],[RN Hours Contract]:[Med Aide Hours Contract]])</f>
        <v>0</v>
      </c>
      <c r="X57" s="3">
        <v>0</v>
      </c>
      <c r="Y57" s="3">
        <v>0</v>
      </c>
      <c r="Z57" s="3">
        <v>0</v>
      </c>
      <c r="AA57" s="3">
        <v>0</v>
      </c>
      <c r="AB57" s="3">
        <v>0</v>
      </c>
      <c r="AC57" s="3">
        <v>0</v>
      </c>
      <c r="AD57" s="3">
        <v>0</v>
      </c>
      <c r="AE57" s="3">
        <v>0</v>
      </c>
      <c r="AF57" t="s">
        <v>55</v>
      </c>
      <c r="AG57" s="13">
        <v>4</v>
      </c>
      <c r="AQ57"/>
    </row>
    <row r="58" spans="1:43" x14ac:dyDescent="0.2">
      <c r="A58" t="s">
        <v>201</v>
      </c>
      <c r="B58" t="s">
        <v>259</v>
      </c>
      <c r="C58" t="s">
        <v>470</v>
      </c>
      <c r="D58" t="s">
        <v>578</v>
      </c>
      <c r="E58" s="3">
        <v>108.54444444444445</v>
      </c>
      <c r="F58" s="3">
        <f>Table3[[#This Row],[Total Hours Nurse Staffing]]/Table3[[#This Row],[MDS Census]]</f>
        <v>2.8762831405466267</v>
      </c>
      <c r="G58" s="3">
        <f>Table3[[#This Row],[Total Direct Care Staff Hours]]/Table3[[#This Row],[MDS Census]]</f>
        <v>2.6920585525642333</v>
      </c>
      <c r="H58" s="3">
        <f>Table3[[#This Row],[Total RN Hours (w/ Admin, DON)]]/Table3[[#This Row],[MDS Census]]</f>
        <v>0.47849216910635678</v>
      </c>
      <c r="I58" s="3">
        <f>Table3[[#This Row],[RN Hours (excl. Admin, DON)]]/Table3[[#This Row],[MDS Census]]</f>
        <v>0.29426758112396351</v>
      </c>
      <c r="J58" s="3">
        <f t="shared" si="1"/>
        <v>312.20455555555554</v>
      </c>
      <c r="K58" s="3">
        <f>SUM(Table3[[#This Row],[RN Hours (excl. Admin, DON)]], Table3[[#This Row],[LPN Hours (excl. Admin)]], Table3[[#This Row],[CNA Hours]], Table3[[#This Row],[NA TR Hours]], Table3[[#This Row],[Med Aide/Tech Hours]])</f>
        <v>292.20799999999997</v>
      </c>
      <c r="L58" s="3">
        <f>SUM(Table3[[#This Row],[RN Hours (excl. Admin, DON)]:[RN DON Hours]])</f>
        <v>51.937666666666665</v>
      </c>
      <c r="M58" s="3">
        <v>31.941111111111109</v>
      </c>
      <c r="N58" s="3">
        <v>14.307666666666663</v>
      </c>
      <c r="O58" s="3">
        <v>5.6888888888888891</v>
      </c>
      <c r="P58" s="3">
        <f>SUM(Table3[[#This Row],[LPN Hours (excl. Admin)]:[LPN Admin Hours]])</f>
        <v>73.745555555555555</v>
      </c>
      <c r="Q58" s="3">
        <v>73.745555555555555</v>
      </c>
      <c r="R58" s="3">
        <v>0</v>
      </c>
      <c r="S58" s="3">
        <f>SUM(Table3[[#This Row],[CNA Hours]], Table3[[#This Row],[NA TR Hours]], Table3[[#This Row],[Med Aide/Tech Hours]])</f>
        <v>186.5213333333333</v>
      </c>
      <c r="T58" s="3">
        <v>186.5213333333333</v>
      </c>
      <c r="U58" s="3">
        <v>0</v>
      </c>
      <c r="V58" s="3">
        <v>0</v>
      </c>
      <c r="W58" s="3">
        <f>SUM(Table3[[#This Row],[RN Hours Contract]:[Med Aide Hours Contract]])</f>
        <v>0</v>
      </c>
      <c r="X58" s="3">
        <v>0</v>
      </c>
      <c r="Y58" s="3">
        <v>0</v>
      </c>
      <c r="Z58" s="3">
        <v>0</v>
      </c>
      <c r="AA58" s="3">
        <v>0</v>
      </c>
      <c r="AB58" s="3">
        <v>0</v>
      </c>
      <c r="AC58" s="3">
        <v>0</v>
      </c>
      <c r="AD58" s="3">
        <v>0</v>
      </c>
      <c r="AE58" s="3">
        <v>0</v>
      </c>
      <c r="AF58" t="s">
        <v>56</v>
      </c>
      <c r="AG58" s="13">
        <v>4</v>
      </c>
      <c r="AQ58"/>
    </row>
    <row r="59" spans="1:43" x14ac:dyDescent="0.2">
      <c r="A59" t="s">
        <v>201</v>
      </c>
      <c r="B59" t="s">
        <v>260</v>
      </c>
      <c r="C59" t="s">
        <v>469</v>
      </c>
      <c r="D59" t="s">
        <v>544</v>
      </c>
      <c r="E59" s="3">
        <v>63.555555555555557</v>
      </c>
      <c r="F59" s="3">
        <f>Table3[[#This Row],[Total Hours Nurse Staffing]]/Table3[[#This Row],[MDS Census]]</f>
        <v>3.2136695804195803</v>
      </c>
      <c r="G59" s="3">
        <f>Table3[[#This Row],[Total Direct Care Staff Hours]]/Table3[[#This Row],[MDS Census]]</f>
        <v>3.0353479020979015</v>
      </c>
      <c r="H59" s="3">
        <f>Table3[[#This Row],[Total RN Hours (w/ Admin, DON)]]/Table3[[#This Row],[MDS Census]]</f>
        <v>0.61806818181818179</v>
      </c>
      <c r="I59" s="3">
        <f>Table3[[#This Row],[RN Hours (excl. Admin, DON)]]/Table3[[#This Row],[MDS Census]]</f>
        <v>0.44184440559440558</v>
      </c>
      <c r="J59" s="3">
        <f t="shared" si="1"/>
        <v>204.24655555555555</v>
      </c>
      <c r="K59" s="3">
        <f>SUM(Table3[[#This Row],[RN Hours (excl. Admin, DON)]], Table3[[#This Row],[LPN Hours (excl. Admin)]], Table3[[#This Row],[CNA Hours]], Table3[[#This Row],[NA TR Hours]], Table3[[#This Row],[Med Aide/Tech Hours]])</f>
        <v>192.9132222222222</v>
      </c>
      <c r="L59" s="3">
        <f>SUM(Table3[[#This Row],[RN Hours (excl. Admin, DON)]:[RN DON Hours]])</f>
        <v>39.281666666666666</v>
      </c>
      <c r="M59" s="3">
        <v>28.081666666666667</v>
      </c>
      <c r="N59" s="3">
        <v>5.6</v>
      </c>
      <c r="O59" s="3">
        <v>5.6</v>
      </c>
      <c r="P59" s="3">
        <f>SUM(Table3[[#This Row],[LPN Hours (excl. Admin)]:[LPN Admin Hours]])</f>
        <v>49.906333333333329</v>
      </c>
      <c r="Q59" s="3">
        <v>49.772999999999996</v>
      </c>
      <c r="R59" s="3">
        <v>0.13333333333333333</v>
      </c>
      <c r="S59" s="3">
        <f>SUM(Table3[[#This Row],[CNA Hours]], Table3[[#This Row],[NA TR Hours]], Table3[[#This Row],[Med Aide/Tech Hours]])</f>
        <v>115.05855555555556</v>
      </c>
      <c r="T59" s="3">
        <v>115.05855555555556</v>
      </c>
      <c r="U59" s="3">
        <v>0</v>
      </c>
      <c r="V59" s="3">
        <v>0</v>
      </c>
      <c r="W59" s="3">
        <f>SUM(Table3[[#This Row],[RN Hours Contract]:[Med Aide Hours Contract]])</f>
        <v>0.88611111111111107</v>
      </c>
      <c r="X59" s="3">
        <v>0.88611111111111107</v>
      </c>
      <c r="Y59" s="3">
        <v>0</v>
      </c>
      <c r="Z59" s="3">
        <v>0</v>
      </c>
      <c r="AA59" s="3">
        <v>0</v>
      </c>
      <c r="AB59" s="3">
        <v>0</v>
      </c>
      <c r="AC59" s="3">
        <v>0</v>
      </c>
      <c r="AD59" s="3">
        <v>0</v>
      </c>
      <c r="AE59" s="3">
        <v>0</v>
      </c>
      <c r="AF59" t="s">
        <v>57</v>
      </c>
      <c r="AG59" s="13">
        <v>4</v>
      </c>
      <c r="AQ59"/>
    </row>
    <row r="60" spans="1:43" x14ac:dyDescent="0.2">
      <c r="A60" t="s">
        <v>201</v>
      </c>
      <c r="B60" t="s">
        <v>261</v>
      </c>
      <c r="C60" t="s">
        <v>471</v>
      </c>
      <c r="D60" t="s">
        <v>515</v>
      </c>
      <c r="E60" s="3">
        <v>94.344444444444449</v>
      </c>
      <c r="F60" s="3">
        <f>Table3[[#This Row],[Total Hours Nurse Staffing]]/Table3[[#This Row],[MDS Census]]</f>
        <v>4.1704251560475791</v>
      </c>
      <c r="G60" s="3">
        <f>Table3[[#This Row],[Total Direct Care Staff Hours]]/Table3[[#This Row],[MDS Census]]</f>
        <v>3.5927723471911435</v>
      </c>
      <c r="H60" s="3">
        <f>Table3[[#This Row],[Total RN Hours (w/ Admin, DON)]]/Table3[[#This Row],[MDS Census]]</f>
        <v>0.45436344364621362</v>
      </c>
      <c r="I60" s="3">
        <f>Table3[[#This Row],[RN Hours (excl. Admin, DON)]]/Table3[[#This Row],[MDS Census]]</f>
        <v>0.16663997173477799</v>
      </c>
      <c r="J60" s="3">
        <f t="shared" si="1"/>
        <v>393.4564444444444</v>
      </c>
      <c r="K60" s="3">
        <f>SUM(Table3[[#This Row],[RN Hours (excl. Admin, DON)]], Table3[[#This Row],[LPN Hours (excl. Admin)]], Table3[[#This Row],[CNA Hours]], Table3[[#This Row],[NA TR Hours]], Table3[[#This Row],[Med Aide/Tech Hours]])</f>
        <v>338.95811111111112</v>
      </c>
      <c r="L60" s="3">
        <f>SUM(Table3[[#This Row],[RN Hours (excl. Admin, DON)]:[RN DON Hours]])</f>
        <v>42.866666666666667</v>
      </c>
      <c r="M60" s="3">
        <v>15.721555555555556</v>
      </c>
      <c r="N60" s="3">
        <v>20.939555555555554</v>
      </c>
      <c r="O60" s="3">
        <v>6.2055555555555557</v>
      </c>
      <c r="P60" s="3">
        <f>SUM(Table3[[#This Row],[LPN Hours (excl. Admin)]:[LPN Admin Hours]])</f>
        <v>109.72311111111111</v>
      </c>
      <c r="Q60" s="3">
        <v>82.369888888888894</v>
      </c>
      <c r="R60" s="3">
        <v>27.353222222222218</v>
      </c>
      <c r="S60" s="3">
        <f>SUM(Table3[[#This Row],[CNA Hours]], Table3[[#This Row],[NA TR Hours]], Table3[[#This Row],[Med Aide/Tech Hours]])</f>
        <v>240.86666666666665</v>
      </c>
      <c r="T60" s="3">
        <v>220.29722222222222</v>
      </c>
      <c r="U60" s="3">
        <v>19.705555555555556</v>
      </c>
      <c r="V60" s="3">
        <v>0.86388888888888893</v>
      </c>
      <c r="W60" s="3">
        <f>SUM(Table3[[#This Row],[RN Hours Contract]:[Med Aide Hours Contract]])</f>
        <v>0</v>
      </c>
      <c r="X60" s="3">
        <v>0</v>
      </c>
      <c r="Y60" s="3">
        <v>0</v>
      </c>
      <c r="Z60" s="3">
        <v>0</v>
      </c>
      <c r="AA60" s="3">
        <v>0</v>
      </c>
      <c r="AB60" s="3">
        <v>0</v>
      </c>
      <c r="AC60" s="3">
        <v>0</v>
      </c>
      <c r="AD60" s="3">
        <v>0</v>
      </c>
      <c r="AE60" s="3">
        <v>0</v>
      </c>
      <c r="AF60" t="s">
        <v>58</v>
      </c>
      <c r="AG60" s="13">
        <v>4</v>
      </c>
      <c r="AQ60"/>
    </row>
    <row r="61" spans="1:43" x14ac:dyDescent="0.2">
      <c r="A61" t="s">
        <v>201</v>
      </c>
      <c r="B61" t="s">
        <v>262</v>
      </c>
      <c r="C61" t="s">
        <v>467</v>
      </c>
      <c r="D61" t="s">
        <v>542</v>
      </c>
      <c r="E61" s="3">
        <v>49.81111111111111</v>
      </c>
      <c r="F61" s="3">
        <f>Table3[[#This Row],[Total Hours Nurse Staffing]]/Table3[[#This Row],[MDS Census]]</f>
        <v>3.8300401516841402</v>
      </c>
      <c r="G61" s="3">
        <f>Table3[[#This Row],[Total Direct Care Staff Hours]]/Table3[[#This Row],[MDS Census]]</f>
        <v>3.4280035690385908</v>
      </c>
      <c r="H61" s="3">
        <f>Table3[[#This Row],[Total RN Hours (w/ Admin, DON)]]/Table3[[#This Row],[MDS Census]]</f>
        <v>0.71933749721168871</v>
      </c>
      <c r="I61" s="3">
        <f>Table3[[#This Row],[RN Hours (excl. Admin, DON)]]/Table3[[#This Row],[MDS Census]]</f>
        <v>0.31730091456613874</v>
      </c>
      <c r="J61" s="3">
        <f t="shared" si="1"/>
        <v>190.77855555555556</v>
      </c>
      <c r="K61" s="3">
        <f>SUM(Table3[[#This Row],[RN Hours (excl. Admin, DON)]], Table3[[#This Row],[LPN Hours (excl. Admin)]], Table3[[#This Row],[CNA Hours]], Table3[[#This Row],[NA TR Hours]], Table3[[#This Row],[Med Aide/Tech Hours]])</f>
        <v>170.7526666666667</v>
      </c>
      <c r="L61" s="3">
        <f>SUM(Table3[[#This Row],[RN Hours (excl. Admin, DON)]:[RN DON Hours]])</f>
        <v>35.831000000000003</v>
      </c>
      <c r="M61" s="3">
        <v>15.805111111111112</v>
      </c>
      <c r="N61" s="3">
        <v>14.425888888888888</v>
      </c>
      <c r="O61" s="3">
        <v>5.6</v>
      </c>
      <c r="P61" s="3">
        <f>SUM(Table3[[#This Row],[LPN Hours (excl. Admin)]:[LPN Admin Hours]])</f>
        <v>53.171444444444447</v>
      </c>
      <c r="Q61" s="3">
        <v>53.171444444444447</v>
      </c>
      <c r="R61" s="3">
        <v>0</v>
      </c>
      <c r="S61" s="3">
        <f>SUM(Table3[[#This Row],[CNA Hours]], Table3[[#This Row],[NA TR Hours]], Table3[[#This Row],[Med Aide/Tech Hours]])</f>
        <v>101.77611111111112</v>
      </c>
      <c r="T61" s="3">
        <v>101.77611111111112</v>
      </c>
      <c r="U61" s="3">
        <v>0</v>
      </c>
      <c r="V61" s="3">
        <v>0</v>
      </c>
      <c r="W61" s="3">
        <f>SUM(Table3[[#This Row],[RN Hours Contract]:[Med Aide Hours Contract]])</f>
        <v>13.897222222222222</v>
      </c>
      <c r="X61" s="3">
        <v>0</v>
      </c>
      <c r="Y61" s="3">
        <v>0.33333333333333331</v>
      </c>
      <c r="Z61" s="3">
        <v>0</v>
      </c>
      <c r="AA61" s="3">
        <v>0.16388888888888889</v>
      </c>
      <c r="AB61" s="3">
        <v>0</v>
      </c>
      <c r="AC61" s="3">
        <v>13.4</v>
      </c>
      <c r="AD61" s="3">
        <v>0</v>
      </c>
      <c r="AE61" s="3">
        <v>0</v>
      </c>
      <c r="AF61" t="s">
        <v>59</v>
      </c>
      <c r="AG61" s="13">
        <v>4</v>
      </c>
      <c r="AQ61"/>
    </row>
    <row r="62" spans="1:43" x14ac:dyDescent="0.2">
      <c r="A62" t="s">
        <v>201</v>
      </c>
      <c r="B62" t="s">
        <v>263</v>
      </c>
      <c r="C62" t="s">
        <v>472</v>
      </c>
      <c r="D62" t="s">
        <v>538</v>
      </c>
      <c r="E62" s="3">
        <v>43.666666666666664</v>
      </c>
      <c r="F62" s="3">
        <f>Table3[[#This Row],[Total Hours Nurse Staffing]]/Table3[[#This Row],[MDS Census]]</f>
        <v>4.3703384223918578</v>
      </c>
      <c r="G62" s="3">
        <f>Table3[[#This Row],[Total Direct Care Staff Hours]]/Table3[[#This Row],[MDS Census]]</f>
        <v>3.714323155216285</v>
      </c>
      <c r="H62" s="3">
        <f>Table3[[#This Row],[Total RN Hours (w/ Admin, DON)]]/Table3[[#This Row],[MDS Census]]</f>
        <v>0.58636132315521627</v>
      </c>
      <c r="I62" s="3">
        <f>Table3[[#This Row],[RN Hours (excl. Admin, DON)]]/Table3[[#This Row],[MDS Census]]</f>
        <v>0.11409669211195929</v>
      </c>
      <c r="J62" s="3">
        <f t="shared" si="1"/>
        <v>190.83811111111112</v>
      </c>
      <c r="K62" s="3">
        <f>SUM(Table3[[#This Row],[RN Hours (excl. Admin, DON)]], Table3[[#This Row],[LPN Hours (excl. Admin)]], Table3[[#This Row],[CNA Hours]], Table3[[#This Row],[NA TR Hours]], Table3[[#This Row],[Med Aide/Tech Hours]])</f>
        <v>162.1921111111111</v>
      </c>
      <c r="L62" s="3">
        <f>SUM(Table3[[#This Row],[RN Hours (excl. Admin, DON)]:[RN DON Hours]])</f>
        <v>25.604444444444443</v>
      </c>
      <c r="M62" s="3">
        <v>4.9822222222222221</v>
      </c>
      <c r="N62" s="3">
        <v>15.555555555555555</v>
      </c>
      <c r="O62" s="3">
        <v>5.0666666666666664</v>
      </c>
      <c r="P62" s="3">
        <f>SUM(Table3[[#This Row],[LPN Hours (excl. Admin)]:[LPN Admin Hours]])</f>
        <v>65.495333333333335</v>
      </c>
      <c r="Q62" s="3">
        <v>57.471555555555554</v>
      </c>
      <c r="R62" s="3">
        <v>8.0237777777777772</v>
      </c>
      <c r="S62" s="3">
        <f>SUM(Table3[[#This Row],[CNA Hours]], Table3[[#This Row],[NA TR Hours]], Table3[[#This Row],[Med Aide/Tech Hours]])</f>
        <v>99.738333333333344</v>
      </c>
      <c r="T62" s="3">
        <v>99.738333333333344</v>
      </c>
      <c r="U62" s="3">
        <v>0</v>
      </c>
      <c r="V62" s="3">
        <v>0</v>
      </c>
      <c r="W62" s="3">
        <f>SUM(Table3[[#This Row],[RN Hours Contract]:[Med Aide Hours Contract]])</f>
        <v>15.670777777777781</v>
      </c>
      <c r="X62" s="3">
        <v>0</v>
      </c>
      <c r="Y62" s="3">
        <v>0</v>
      </c>
      <c r="Z62" s="3">
        <v>0</v>
      </c>
      <c r="AA62" s="3">
        <v>0.78033333333333332</v>
      </c>
      <c r="AB62" s="3">
        <v>0</v>
      </c>
      <c r="AC62" s="3">
        <v>14.890444444444448</v>
      </c>
      <c r="AD62" s="3">
        <v>0</v>
      </c>
      <c r="AE62" s="3">
        <v>0</v>
      </c>
      <c r="AF62" t="s">
        <v>60</v>
      </c>
      <c r="AG62" s="13">
        <v>4</v>
      </c>
      <c r="AQ62"/>
    </row>
    <row r="63" spans="1:43" x14ac:dyDescent="0.2">
      <c r="A63" t="s">
        <v>201</v>
      </c>
      <c r="B63" t="s">
        <v>264</v>
      </c>
      <c r="C63" t="s">
        <v>473</v>
      </c>
      <c r="D63" t="s">
        <v>579</v>
      </c>
      <c r="E63" s="3">
        <v>37.200000000000003</v>
      </c>
      <c r="F63" s="3">
        <f>Table3[[#This Row],[Total Hours Nurse Staffing]]/Table3[[#This Row],[MDS Census]]</f>
        <v>4.143817204301075</v>
      </c>
      <c r="G63" s="3">
        <f>Table3[[#This Row],[Total Direct Care Staff Hours]]/Table3[[#This Row],[MDS Census]]</f>
        <v>3.5496565113500593</v>
      </c>
      <c r="H63" s="3">
        <f>Table3[[#This Row],[Total RN Hours (w/ Admin, DON)]]/Table3[[#This Row],[MDS Census]]</f>
        <v>0.70975209080047785</v>
      </c>
      <c r="I63" s="3">
        <f>Table3[[#This Row],[RN Hours (excl. Admin, DON)]]/Table3[[#This Row],[MDS Census]]</f>
        <v>0.26792114695340502</v>
      </c>
      <c r="J63" s="3">
        <f t="shared" si="1"/>
        <v>154.15</v>
      </c>
      <c r="K63" s="3">
        <f>SUM(Table3[[#This Row],[RN Hours (excl. Admin, DON)]], Table3[[#This Row],[LPN Hours (excl. Admin)]], Table3[[#This Row],[CNA Hours]], Table3[[#This Row],[NA TR Hours]], Table3[[#This Row],[Med Aide/Tech Hours]])</f>
        <v>132.04722222222222</v>
      </c>
      <c r="L63" s="3">
        <f>SUM(Table3[[#This Row],[RN Hours (excl. Admin, DON)]:[RN DON Hours]])</f>
        <v>26.402777777777779</v>
      </c>
      <c r="M63" s="3">
        <v>9.9666666666666668</v>
      </c>
      <c r="N63" s="3">
        <v>10.747222222222222</v>
      </c>
      <c r="O63" s="3">
        <v>5.6888888888888891</v>
      </c>
      <c r="P63" s="3">
        <f>SUM(Table3[[#This Row],[LPN Hours (excl. Admin)]:[LPN Admin Hours]])</f>
        <v>41.55</v>
      </c>
      <c r="Q63" s="3">
        <v>35.883333333333333</v>
      </c>
      <c r="R63" s="3">
        <v>5.666666666666667</v>
      </c>
      <c r="S63" s="3">
        <f>SUM(Table3[[#This Row],[CNA Hours]], Table3[[#This Row],[NA TR Hours]], Table3[[#This Row],[Med Aide/Tech Hours]])</f>
        <v>86.197222222222223</v>
      </c>
      <c r="T63" s="3">
        <v>86.197222222222223</v>
      </c>
      <c r="U63" s="3">
        <v>0</v>
      </c>
      <c r="V63" s="3">
        <v>0</v>
      </c>
      <c r="W63" s="3">
        <f>SUM(Table3[[#This Row],[RN Hours Contract]:[Med Aide Hours Contract]])</f>
        <v>0</v>
      </c>
      <c r="X63" s="3">
        <v>0</v>
      </c>
      <c r="Y63" s="3">
        <v>0</v>
      </c>
      <c r="Z63" s="3">
        <v>0</v>
      </c>
      <c r="AA63" s="3">
        <v>0</v>
      </c>
      <c r="AB63" s="3">
        <v>0</v>
      </c>
      <c r="AC63" s="3">
        <v>0</v>
      </c>
      <c r="AD63" s="3">
        <v>0</v>
      </c>
      <c r="AE63" s="3">
        <v>0</v>
      </c>
      <c r="AF63" t="s">
        <v>61</v>
      </c>
      <c r="AG63" s="13">
        <v>4</v>
      </c>
      <c r="AQ63"/>
    </row>
    <row r="64" spans="1:43" x14ac:dyDescent="0.2">
      <c r="A64" t="s">
        <v>201</v>
      </c>
      <c r="B64" t="s">
        <v>265</v>
      </c>
      <c r="C64" t="s">
        <v>417</v>
      </c>
      <c r="D64" t="s">
        <v>554</v>
      </c>
      <c r="E64" s="3">
        <v>73.63333333333334</v>
      </c>
      <c r="F64" s="3">
        <f>Table3[[#This Row],[Total Hours Nurse Staffing]]/Table3[[#This Row],[MDS Census]]</f>
        <v>3.7922830843518933</v>
      </c>
      <c r="G64" s="3">
        <f>Table3[[#This Row],[Total Direct Care Staff Hours]]/Table3[[#This Row],[MDS Census]]</f>
        <v>3.6594009355666208</v>
      </c>
      <c r="H64" s="3">
        <f>Table3[[#This Row],[Total RN Hours (w/ Admin, DON)]]/Table3[[#This Row],[MDS Census]]</f>
        <v>0.3594341330918967</v>
      </c>
      <c r="I64" s="3">
        <f>Table3[[#This Row],[RN Hours (excl. Admin, DON)]]/Table3[[#This Row],[MDS Census]]</f>
        <v>0.30635581711181525</v>
      </c>
      <c r="J64" s="3">
        <f t="shared" si="1"/>
        <v>279.23844444444444</v>
      </c>
      <c r="K64" s="3">
        <f>SUM(Table3[[#This Row],[RN Hours (excl. Admin, DON)]], Table3[[#This Row],[LPN Hours (excl. Admin)]], Table3[[#This Row],[CNA Hours]], Table3[[#This Row],[NA TR Hours]], Table3[[#This Row],[Med Aide/Tech Hours]])</f>
        <v>269.45388888888886</v>
      </c>
      <c r="L64" s="3">
        <f>SUM(Table3[[#This Row],[RN Hours (excl. Admin, DON)]:[RN DON Hours]])</f>
        <v>26.466333333333331</v>
      </c>
      <c r="M64" s="3">
        <v>22.558</v>
      </c>
      <c r="N64" s="3">
        <v>0.39166666666666666</v>
      </c>
      <c r="O64" s="3">
        <v>3.5166666666666666</v>
      </c>
      <c r="P64" s="3">
        <f>SUM(Table3[[#This Row],[LPN Hours (excl. Admin)]:[LPN Admin Hours]])</f>
        <v>74.597999999999999</v>
      </c>
      <c r="Q64" s="3">
        <v>68.721777777777774</v>
      </c>
      <c r="R64" s="3">
        <v>5.8762222222222222</v>
      </c>
      <c r="S64" s="3">
        <f>SUM(Table3[[#This Row],[CNA Hours]], Table3[[#This Row],[NA TR Hours]], Table3[[#This Row],[Med Aide/Tech Hours]])</f>
        <v>178.1741111111111</v>
      </c>
      <c r="T64" s="3">
        <v>178.1741111111111</v>
      </c>
      <c r="U64" s="3">
        <v>0</v>
      </c>
      <c r="V64" s="3">
        <v>0</v>
      </c>
      <c r="W64" s="3">
        <f>SUM(Table3[[#This Row],[RN Hours Contract]:[Med Aide Hours Contract]])</f>
        <v>0</v>
      </c>
      <c r="X64" s="3">
        <v>0</v>
      </c>
      <c r="Y64" s="3">
        <v>0</v>
      </c>
      <c r="Z64" s="3">
        <v>0</v>
      </c>
      <c r="AA64" s="3">
        <v>0</v>
      </c>
      <c r="AB64" s="3">
        <v>0</v>
      </c>
      <c r="AC64" s="3">
        <v>0</v>
      </c>
      <c r="AD64" s="3">
        <v>0</v>
      </c>
      <c r="AE64" s="3">
        <v>0</v>
      </c>
      <c r="AF64" t="s">
        <v>62</v>
      </c>
      <c r="AG64" s="13">
        <v>4</v>
      </c>
      <c r="AQ64"/>
    </row>
    <row r="65" spans="1:43" x14ac:dyDescent="0.2">
      <c r="A65" t="s">
        <v>201</v>
      </c>
      <c r="B65" t="s">
        <v>266</v>
      </c>
      <c r="C65" t="s">
        <v>433</v>
      </c>
      <c r="D65" t="s">
        <v>568</v>
      </c>
      <c r="E65" s="3">
        <v>44.355555555555554</v>
      </c>
      <c r="F65" s="3">
        <f>Table3[[#This Row],[Total Hours Nurse Staffing]]/Table3[[#This Row],[MDS Census]]</f>
        <v>5.4996668336673347</v>
      </c>
      <c r="G65" s="3">
        <f>Table3[[#This Row],[Total Direct Care Staff Hours]]/Table3[[#This Row],[MDS Census]]</f>
        <v>4.649944889779559</v>
      </c>
      <c r="H65" s="3">
        <f>Table3[[#This Row],[Total RN Hours (w/ Admin, DON)]]/Table3[[#This Row],[MDS Census]]</f>
        <v>0.76960420841683375</v>
      </c>
      <c r="I65" s="3">
        <f>Table3[[#This Row],[RN Hours (excl. Admin, DON)]]/Table3[[#This Row],[MDS Census]]</f>
        <v>4.4363727454909817E-2</v>
      </c>
      <c r="J65" s="3">
        <f t="shared" si="1"/>
        <v>243.94077777777778</v>
      </c>
      <c r="K65" s="3">
        <f>SUM(Table3[[#This Row],[RN Hours (excl. Admin, DON)]], Table3[[#This Row],[LPN Hours (excl. Admin)]], Table3[[#This Row],[CNA Hours]], Table3[[#This Row],[NA TR Hours]], Table3[[#This Row],[Med Aide/Tech Hours]])</f>
        <v>206.25088888888888</v>
      </c>
      <c r="L65" s="3">
        <f>SUM(Table3[[#This Row],[RN Hours (excl. Admin, DON)]:[RN DON Hours]])</f>
        <v>34.136222222222223</v>
      </c>
      <c r="M65" s="3">
        <v>1.9677777777777776</v>
      </c>
      <c r="N65" s="3">
        <v>26.557333333333336</v>
      </c>
      <c r="O65" s="3">
        <v>5.6111111111111107</v>
      </c>
      <c r="P65" s="3">
        <f>SUM(Table3[[#This Row],[LPN Hours (excl. Admin)]:[LPN Admin Hours]])</f>
        <v>63.824111111111115</v>
      </c>
      <c r="Q65" s="3">
        <v>58.302666666666667</v>
      </c>
      <c r="R65" s="3">
        <v>5.5214444444444455</v>
      </c>
      <c r="S65" s="3">
        <f>SUM(Table3[[#This Row],[CNA Hours]], Table3[[#This Row],[NA TR Hours]], Table3[[#This Row],[Med Aide/Tech Hours]])</f>
        <v>145.98044444444443</v>
      </c>
      <c r="T65" s="3">
        <v>139.39077777777777</v>
      </c>
      <c r="U65" s="3">
        <v>6.5896666666666661</v>
      </c>
      <c r="V65" s="3">
        <v>0</v>
      </c>
      <c r="W65" s="3">
        <f>SUM(Table3[[#This Row],[RN Hours Contract]:[Med Aide Hours Contract]])</f>
        <v>0</v>
      </c>
      <c r="X65" s="3">
        <v>0</v>
      </c>
      <c r="Y65" s="3">
        <v>0</v>
      </c>
      <c r="Z65" s="3">
        <v>0</v>
      </c>
      <c r="AA65" s="3">
        <v>0</v>
      </c>
      <c r="AB65" s="3">
        <v>0</v>
      </c>
      <c r="AC65" s="3">
        <v>0</v>
      </c>
      <c r="AD65" s="3">
        <v>0</v>
      </c>
      <c r="AE65" s="3">
        <v>0</v>
      </c>
      <c r="AF65" t="s">
        <v>63</v>
      </c>
      <c r="AG65" s="13">
        <v>4</v>
      </c>
      <c r="AQ65"/>
    </row>
    <row r="66" spans="1:43" x14ac:dyDescent="0.2">
      <c r="A66" t="s">
        <v>201</v>
      </c>
      <c r="B66" t="s">
        <v>267</v>
      </c>
      <c r="C66" t="s">
        <v>474</v>
      </c>
      <c r="D66" t="s">
        <v>580</v>
      </c>
      <c r="E66" s="3">
        <v>84.4</v>
      </c>
      <c r="F66" s="3">
        <f>Table3[[#This Row],[Total Hours Nurse Staffing]]/Table3[[#This Row],[MDS Census]]</f>
        <v>3.458254344391785</v>
      </c>
      <c r="G66" s="3">
        <f>Table3[[#This Row],[Total Direct Care Staff Hours]]/Table3[[#This Row],[MDS Census]]</f>
        <v>3.3908109531332276</v>
      </c>
      <c r="H66" s="3">
        <f>Table3[[#This Row],[Total RN Hours (w/ Admin, DON)]]/Table3[[#This Row],[MDS Census]]</f>
        <v>0.33512374934175881</v>
      </c>
      <c r="I66" s="3">
        <f>Table3[[#This Row],[RN Hours (excl. Admin, DON)]]/Table3[[#This Row],[MDS Census]]</f>
        <v>0.26768035808320167</v>
      </c>
      <c r="J66" s="3">
        <f t="shared" si="1"/>
        <v>291.87666666666667</v>
      </c>
      <c r="K66" s="3">
        <f>SUM(Table3[[#This Row],[RN Hours (excl. Admin, DON)]], Table3[[#This Row],[LPN Hours (excl. Admin)]], Table3[[#This Row],[CNA Hours]], Table3[[#This Row],[NA TR Hours]], Table3[[#This Row],[Med Aide/Tech Hours]])</f>
        <v>286.18444444444441</v>
      </c>
      <c r="L66" s="3">
        <f>SUM(Table3[[#This Row],[RN Hours (excl. Admin, DON)]:[RN DON Hours]])</f>
        <v>28.284444444444446</v>
      </c>
      <c r="M66" s="3">
        <v>22.592222222222222</v>
      </c>
      <c r="N66" s="3">
        <v>0</v>
      </c>
      <c r="O66" s="3">
        <v>5.6922222222222221</v>
      </c>
      <c r="P66" s="3">
        <f>SUM(Table3[[#This Row],[LPN Hours (excl. Admin)]:[LPN Admin Hours]])</f>
        <v>102.02333333333334</v>
      </c>
      <c r="Q66" s="3">
        <v>102.02333333333334</v>
      </c>
      <c r="R66" s="3">
        <v>0</v>
      </c>
      <c r="S66" s="3">
        <f>SUM(Table3[[#This Row],[CNA Hours]], Table3[[#This Row],[NA TR Hours]], Table3[[#This Row],[Med Aide/Tech Hours]])</f>
        <v>161.56888888888889</v>
      </c>
      <c r="T66" s="3">
        <v>160.22555555555556</v>
      </c>
      <c r="U66" s="3">
        <v>1.3433333333333335</v>
      </c>
      <c r="V66" s="3">
        <v>0</v>
      </c>
      <c r="W66" s="3">
        <f>SUM(Table3[[#This Row],[RN Hours Contract]:[Med Aide Hours Contract]])</f>
        <v>0</v>
      </c>
      <c r="X66" s="3">
        <v>0</v>
      </c>
      <c r="Y66" s="3">
        <v>0</v>
      </c>
      <c r="Z66" s="3">
        <v>0</v>
      </c>
      <c r="AA66" s="3">
        <v>0</v>
      </c>
      <c r="AB66" s="3">
        <v>0</v>
      </c>
      <c r="AC66" s="3">
        <v>0</v>
      </c>
      <c r="AD66" s="3">
        <v>0</v>
      </c>
      <c r="AE66" s="3">
        <v>0</v>
      </c>
      <c r="AF66" t="s">
        <v>64</v>
      </c>
      <c r="AG66" s="13">
        <v>4</v>
      </c>
      <c r="AQ66"/>
    </row>
    <row r="67" spans="1:43" x14ac:dyDescent="0.2">
      <c r="A67" t="s">
        <v>201</v>
      </c>
      <c r="B67" t="s">
        <v>268</v>
      </c>
      <c r="C67" t="s">
        <v>475</v>
      </c>
      <c r="D67" t="s">
        <v>559</v>
      </c>
      <c r="E67" s="3">
        <v>66.077777777777783</v>
      </c>
      <c r="F67" s="3">
        <f>Table3[[#This Row],[Total Hours Nurse Staffing]]/Table3[[#This Row],[MDS Census]]</f>
        <v>4.8944846140911382</v>
      </c>
      <c r="G67" s="3">
        <f>Table3[[#This Row],[Total Direct Care Staff Hours]]/Table3[[#This Row],[MDS Census]]</f>
        <v>4.5064738523625349</v>
      </c>
      <c r="H67" s="3">
        <f>Table3[[#This Row],[Total RN Hours (w/ Admin, DON)]]/Table3[[#This Row],[MDS Census]]</f>
        <v>0.58100723053640491</v>
      </c>
      <c r="I67" s="3">
        <f>Table3[[#This Row],[RN Hours (excl. Admin, DON)]]/Table3[[#This Row],[MDS Census]]</f>
        <v>0.41335967714814192</v>
      </c>
      <c r="J67" s="3">
        <f t="shared" si="1"/>
        <v>323.41666666666669</v>
      </c>
      <c r="K67" s="3">
        <f>SUM(Table3[[#This Row],[RN Hours (excl. Admin, DON)]], Table3[[#This Row],[LPN Hours (excl. Admin)]], Table3[[#This Row],[CNA Hours]], Table3[[#This Row],[NA TR Hours]], Table3[[#This Row],[Med Aide/Tech Hours]])</f>
        <v>297.77777777777777</v>
      </c>
      <c r="L67" s="3">
        <f>SUM(Table3[[#This Row],[RN Hours (excl. Admin, DON)]:[RN DON Hours]])</f>
        <v>38.391666666666673</v>
      </c>
      <c r="M67" s="3">
        <v>27.31388888888889</v>
      </c>
      <c r="N67" s="3">
        <v>5.3888888888888893</v>
      </c>
      <c r="O67" s="3">
        <v>5.6888888888888891</v>
      </c>
      <c r="P67" s="3">
        <f>SUM(Table3[[#This Row],[LPN Hours (excl. Admin)]:[LPN Admin Hours]])</f>
        <v>69.933333333333337</v>
      </c>
      <c r="Q67" s="3">
        <v>55.37222222222222</v>
      </c>
      <c r="R67" s="3">
        <v>14.561111111111112</v>
      </c>
      <c r="S67" s="3">
        <f>SUM(Table3[[#This Row],[CNA Hours]], Table3[[#This Row],[NA TR Hours]], Table3[[#This Row],[Med Aide/Tech Hours]])</f>
        <v>215.09166666666667</v>
      </c>
      <c r="T67" s="3">
        <v>215.09166666666667</v>
      </c>
      <c r="U67" s="3">
        <v>0</v>
      </c>
      <c r="V67" s="3">
        <v>0</v>
      </c>
      <c r="W67" s="3">
        <f>SUM(Table3[[#This Row],[RN Hours Contract]:[Med Aide Hours Contract]])</f>
        <v>0</v>
      </c>
      <c r="X67" s="3">
        <v>0</v>
      </c>
      <c r="Y67" s="3">
        <v>0</v>
      </c>
      <c r="Z67" s="3">
        <v>0</v>
      </c>
      <c r="AA67" s="3">
        <v>0</v>
      </c>
      <c r="AB67" s="3">
        <v>0</v>
      </c>
      <c r="AC67" s="3">
        <v>0</v>
      </c>
      <c r="AD67" s="3">
        <v>0</v>
      </c>
      <c r="AE67" s="3">
        <v>0</v>
      </c>
      <c r="AF67" t="s">
        <v>65</v>
      </c>
      <c r="AG67" s="13">
        <v>4</v>
      </c>
      <c r="AQ67"/>
    </row>
    <row r="68" spans="1:43" x14ac:dyDescent="0.2">
      <c r="A68" t="s">
        <v>201</v>
      </c>
      <c r="B68" t="s">
        <v>269</v>
      </c>
      <c r="C68" t="s">
        <v>419</v>
      </c>
      <c r="D68" t="s">
        <v>535</v>
      </c>
      <c r="E68" s="3">
        <v>78.644444444444446</v>
      </c>
      <c r="F68" s="3">
        <f>Table3[[#This Row],[Total Hours Nurse Staffing]]/Table3[[#This Row],[MDS Census]]</f>
        <v>4.0813294716021469</v>
      </c>
      <c r="G68" s="3">
        <f>Table3[[#This Row],[Total Direct Care Staff Hours]]/Table3[[#This Row],[MDS Census]]</f>
        <v>3.8136874823396436</v>
      </c>
      <c r="H68" s="3">
        <f>Table3[[#This Row],[Total RN Hours (w/ Admin, DON)]]/Table3[[#This Row],[MDS Census]]</f>
        <v>0.72542526137326935</v>
      </c>
      <c r="I68" s="3">
        <f>Table3[[#This Row],[RN Hours (excl. Admin, DON)]]/Table3[[#This Row],[MDS Census]]</f>
        <v>0.58301215032495057</v>
      </c>
      <c r="J68" s="3">
        <f t="shared" si="1"/>
        <v>320.97388888888884</v>
      </c>
      <c r="K68" s="3">
        <f>SUM(Table3[[#This Row],[RN Hours (excl. Admin, DON)]], Table3[[#This Row],[LPN Hours (excl. Admin)]], Table3[[#This Row],[CNA Hours]], Table3[[#This Row],[NA TR Hours]], Table3[[#This Row],[Med Aide/Tech Hours]])</f>
        <v>299.9253333333333</v>
      </c>
      <c r="L68" s="3">
        <f>SUM(Table3[[#This Row],[RN Hours (excl. Admin, DON)]:[RN DON Hours]])</f>
        <v>57.050666666666672</v>
      </c>
      <c r="M68" s="3">
        <v>45.850666666666669</v>
      </c>
      <c r="N68" s="3">
        <v>5.6</v>
      </c>
      <c r="O68" s="3">
        <v>5.6</v>
      </c>
      <c r="P68" s="3">
        <f>SUM(Table3[[#This Row],[LPN Hours (excl. Admin)]:[LPN Admin Hours]])</f>
        <v>85.478999999999985</v>
      </c>
      <c r="Q68" s="3">
        <v>75.630444444444436</v>
      </c>
      <c r="R68" s="3">
        <v>9.8485555555555511</v>
      </c>
      <c r="S68" s="3">
        <f>SUM(Table3[[#This Row],[CNA Hours]], Table3[[#This Row],[NA TR Hours]], Table3[[#This Row],[Med Aide/Tech Hours]])</f>
        <v>178.44422222222221</v>
      </c>
      <c r="T68" s="3">
        <v>178.44422222222221</v>
      </c>
      <c r="U68" s="3">
        <v>0</v>
      </c>
      <c r="V68" s="3">
        <v>0</v>
      </c>
      <c r="W68" s="3">
        <f>SUM(Table3[[#This Row],[RN Hours Contract]:[Med Aide Hours Contract]])</f>
        <v>0</v>
      </c>
      <c r="X68" s="3">
        <v>0</v>
      </c>
      <c r="Y68" s="3">
        <v>0</v>
      </c>
      <c r="Z68" s="3">
        <v>0</v>
      </c>
      <c r="AA68" s="3">
        <v>0</v>
      </c>
      <c r="AB68" s="3">
        <v>0</v>
      </c>
      <c r="AC68" s="3">
        <v>0</v>
      </c>
      <c r="AD68" s="3">
        <v>0</v>
      </c>
      <c r="AE68" s="3">
        <v>0</v>
      </c>
      <c r="AF68" t="s">
        <v>66</v>
      </c>
      <c r="AG68" s="13">
        <v>4</v>
      </c>
      <c r="AQ68"/>
    </row>
    <row r="69" spans="1:43" x14ac:dyDescent="0.2">
      <c r="A69" t="s">
        <v>201</v>
      </c>
      <c r="B69" t="s">
        <v>270</v>
      </c>
      <c r="C69" t="s">
        <v>476</v>
      </c>
      <c r="D69" t="s">
        <v>515</v>
      </c>
      <c r="E69" s="3">
        <v>92.655555555555551</v>
      </c>
      <c r="F69" s="3">
        <f>Table3[[#This Row],[Total Hours Nurse Staffing]]/Table3[[#This Row],[MDS Census]]</f>
        <v>3.2179757764719987</v>
      </c>
      <c r="G69" s="3">
        <f>Table3[[#This Row],[Total Direct Care Staff Hours]]/Table3[[#This Row],[MDS Census]]</f>
        <v>2.9358796018707274</v>
      </c>
      <c r="H69" s="3">
        <f>Table3[[#This Row],[Total RN Hours (w/ Admin, DON)]]/Table3[[#This Row],[MDS Census]]</f>
        <v>0.79541551744813521</v>
      </c>
      <c r="I69" s="3">
        <f>Table3[[#This Row],[RN Hours (excl. Admin, DON)]]/Table3[[#This Row],[MDS Census]]</f>
        <v>0.57526202182515895</v>
      </c>
      <c r="J69" s="3">
        <f t="shared" si="1"/>
        <v>298.1633333333333</v>
      </c>
      <c r="K69" s="3">
        <f>SUM(Table3[[#This Row],[RN Hours (excl. Admin, DON)]], Table3[[#This Row],[LPN Hours (excl. Admin)]], Table3[[#This Row],[CNA Hours]], Table3[[#This Row],[NA TR Hours]], Table3[[#This Row],[Med Aide/Tech Hours]])</f>
        <v>272.02555555555551</v>
      </c>
      <c r="L69" s="3">
        <f>SUM(Table3[[#This Row],[RN Hours (excl. Admin, DON)]:[RN DON Hours]])</f>
        <v>73.699666666666658</v>
      </c>
      <c r="M69" s="3">
        <v>53.301222222222222</v>
      </c>
      <c r="N69" s="3">
        <v>14.798444444444446</v>
      </c>
      <c r="O69" s="3">
        <v>5.6</v>
      </c>
      <c r="P69" s="3">
        <f>SUM(Table3[[#This Row],[LPN Hours (excl. Admin)]:[LPN Admin Hours]])</f>
        <v>48.783333333333331</v>
      </c>
      <c r="Q69" s="3">
        <v>43.043999999999997</v>
      </c>
      <c r="R69" s="3">
        <v>5.7393333333333345</v>
      </c>
      <c r="S69" s="3">
        <f>SUM(Table3[[#This Row],[CNA Hours]], Table3[[#This Row],[NA TR Hours]], Table3[[#This Row],[Med Aide/Tech Hours]])</f>
        <v>175.68033333333332</v>
      </c>
      <c r="T69" s="3">
        <v>170.232</v>
      </c>
      <c r="U69" s="3">
        <v>5.4483333333333324</v>
      </c>
      <c r="V69" s="3">
        <v>0</v>
      </c>
      <c r="W69" s="3">
        <f>SUM(Table3[[#This Row],[RN Hours Contract]:[Med Aide Hours Contract]])</f>
        <v>0</v>
      </c>
      <c r="X69" s="3">
        <v>0</v>
      </c>
      <c r="Y69" s="3">
        <v>0</v>
      </c>
      <c r="Z69" s="3">
        <v>0</v>
      </c>
      <c r="AA69" s="3">
        <v>0</v>
      </c>
      <c r="AB69" s="3">
        <v>0</v>
      </c>
      <c r="AC69" s="3">
        <v>0</v>
      </c>
      <c r="AD69" s="3">
        <v>0</v>
      </c>
      <c r="AE69" s="3">
        <v>0</v>
      </c>
      <c r="AF69" t="s">
        <v>67</v>
      </c>
      <c r="AG69" s="13">
        <v>4</v>
      </c>
      <c r="AQ69"/>
    </row>
    <row r="70" spans="1:43" x14ac:dyDescent="0.2">
      <c r="A70" t="s">
        <v>201</v>
      </c>
      <c r="B70" t="s">
        <v>271</v>
      </c>
      <c r="C70" t="s">
        <v>425</v>
      </c>
      <c r="D70" t="s">
        <v>581</v>
      </c>
      <c r="E70" s="3">
        <v>36.055555555555557</v>
      </c>
      <c r="F70" s="3">
        <f>Table3[[#This Row],[Total Hours Nurse Staffing]]/Table3[[#This Row],[MDS Census]]</f>
        <v>5.1523543913713405</v>
      </c>
      <c r="G70" s="3">
        <f>Table3[[#This Row],[Total Direct Care Staff Hours]]/Table3[[#This Row],[MDS Census]]</f>
        <v>4.6598274268104776</v>
      </c>
      <c r="H70" s="3">
        <f>Table3[[#This Row],[Total RN Hours (w/ Admin, DON)]]/Table3[[#This Row],[MDS Census]]</f>
        <v>0.69684129429892139</v>
      </c>
      <c r="I70" s="3">
        <f>Table3[[#This Row],[RN Hours (excl. Admin, DON)]]/Table3[[#This Row],[MDS Census]]</f>
        <v>0.3862095531587057</v>
      </c>
      <c r="J70" s="3">
        <f t="shared" si="1"/>
        <v>185.77100000000002</v>
      </c>
      <c r="K70" s="3">
        <f>SUM(Table3[[#This Row],[RN Hours (excl. Admin, DON)]], Table3[[#This Row],[LPN Hours (excl. Admin)]], Table3[[#This Row],[CNA Hours]], Table3[[#This Row],[NA TR Hours]], Table3[[#This Row],[Med Aide/Tech Hours]])</f>
        <v>168.01266666666666</v>
      </c>
      <c r="L70" s="3">
        <f>SUM(Table3[[#This Row],[RN Hours (excl. Admin, DON)]:[RN DON Hours]])</f>
        <v>25.125</v>
      </c>
      <c r="M70" s="3">
        <v>13.925000000000001</v>
      </c>
      <c r="N70" s="3">
        <v>5.5111111111111111</v>
      </c>
      <c r="O70" s="3">
        <v>5.6888888888888891</v>
      </c>
      <c r="P70" s="3">
        <f>SUM(Table3[[#This Row],[LPN Hours (excl. Admin)]:[LPN Admin Hours]])</f>
        <v>63.113888888888894</v>
      </c>
      <c r="Q70" s="3">
        <v>56.555555555555557</v>
      </c>
      <c r="R70" s="3">
        <v>6.5583333333333336</v>
      </c>
      <c r="S70" s="3">
        <f>SUM(Table3[[#This Row],[CNA Hours]], Table3[[#This Row],[NA TR Hours]], Table3[[#This Row],[Med Aide/Tech Hours]])</f>
        <v>97.532111111111107</v>
      </c>
      <c r="T70" s="3">
        <v>97.532111111111107</v>
      </c>
      <c r="U70" s="3">
        <v>0</v>
      </c>
      <c r="V70" s="3">
        <v>0</v>
      </c>
      <c r="W70" s="3">
        <f>SUM(Table3[[#This Row],[RN Hours Contract]:[Med Aide Hours Contract]])</f>
        <v>7.2194444444444441</v>
      </c>
      <c r="X70" s="3">
        <v>0.68055555555555558</v>
      </c>
      <c r="Y70" s="3">
        <v>0</v>
      </c>
      <c r="Z70" s="3">
        <v>0</v>
      </c>
      <c r="AA70" s="3">
        <v>1.4944444444444445</v>
      </c>
      <c r="AB70" s="3">
        <v>0</v>
      </c>
      <c r="AC70" s="3">
        <v>5.0444444444444443</v>
      </c>
      <c r="AD70" s="3">
        <v>0</v>
      </c>
      <c r="AE70" s="3">
        <v>0</v>
      </c>
      <c r="AF70" t="s">
        <v>68</v>
      </c>
      <c r="AG70" s="13">
        <v>4</v>
      </c>
      <c r="AQ70"/>
    </row>
    <row r="71" spans="1:43" x14ac:dyDescent="0.2">
      <c r="A71" t="s">
        <v>201</v>
      </c>
      <c r="B71" t="s">
        <v>272</v>
      </c>
      <c r="C71" t="s">
        <v>435</v>
      </c>
      <c r="D71" t="s">
        <v>577</v>
      </c>
      <c r="E71" s="3">
        <v>49.8</v>
      </c>
      <c r="F71" s="3">
        <f>Table3[[#This Row],[Total Hours Nurse Staffing]]/Table3[[#This Row],[MDS Census]]</f>
        <v>3.9345002231146813</v>
      </c>
      <c r="G71" s="3">
        <f>Table3[[#This Row],[Total Direct Care Staff Hours]]/Table3[[#This Row],[MDS Census]]</f>
        <v>3.499638554216868</v>
      </c>
      <c r="H71" s="3">
        <f>Table3[[#This Row],[Total RN Hours (w/ Admin, DON)]]/Table3[[#This Row],[MDS Census]]</f>
        <v>0.97055109326193667</v>
      </c>
      <c r="I71" s="3">
        <f>Table3[[#This Row],[RN Hours (excl. Admin, DON)]]/Table3[[#This Row],[MDS Census]]</f>
        <v>0.77749442213297637</v>
      </c>
      <c r="J71" s="3">
        <f t="shared" si="1"/>
        <v>195.93811111111111</v>
      </c>
      <c r="K71" s="3">
        <f>SUM(Table3[[#This Row],[RN Hours (excl. Admin, DON)]], Table3[[#This Row],[LPN Hours (excl. Admin)]], Table3[[#This Row],[CNA Hours]], Table3[[#This Row],[NA TR Hours]], Table3[[#This Row],[Med Aide/Tech Hours]])</f>
        <v>174.28200000000001</v>
      </c>
      <c r="L71" s="3">
        <f>SUM(Table3[[#This Row],[RN Hours (excl. Admin, DON)]:[RN DON Hours]])</f>
        <v>48.333444444444446</v>
      </c>
      <c r="M71" s="3">
        <v>38.719222222222221</v>
      </c>
      <c r="N71" s="3">
        <v>4.014222222222223</v>
      </c>
      <c r="O71" s="3">
        <v>5.6</v>
      </c>
      <c r="P71" s="3">
        <f>SUM(Table3[[#This Row],[LPN Hours (excl. Admin)]:[LPN Admin Hours]])</f>
        <v>43.980111111111114</v>
      </c>
      <c r="Q71" s="3">
        <v>31.938222222222223</v>
      </c>
      <c r="R71" s="3">
        <v>12.041888888888888</v>
      </c>
      <c r="S71" s="3">
        <f>SUM(Table3[[#This Row],[CNA Hours]], Table3[[#This Row],[NA TR Hours]], Table3[[#This Row],[Med Aide/Tech Hours]])</f>
        <v>103.62455555555556</v>
      </c>
      <c r="T71" s="3">
        <v>83.057666666666663</v>
      </c>
      <c r="U71" s="3">
        <v>20.566888888888894</v>
      </c>
      <c r="V71" s="3">
        <v>0</v>
      </c>
      <c r="W71" s="3">
        <f>SUM(Table3[[#This Row],[RN Hours Contract]:[Med Aide Hours Contract]])</f>
        <v>0</v>
      </c>
      <c r="X71" s="3">
        <v>0</v>
      </c>
      <c r="Y71" s="3">
        <v>0</v>
      </c>
      <c r="Z71" s="3">
        <v>0</v>
      </c>
      <c r="AA71" s="3">
        <v>0</v>
      </c>
      <c r="AB71" s="3">
        <v>0</v>
      </c>
      <c r="AC71" s="3">
        <v>0</v>
      </c>
      <c r="AD71" s="3">
        <v>0</v>
      </c>
      <c r="AE71" s="3">
        <v>0</v>
      </c>
      <c r="AF71" t="s">
        <v>69</v>
      </c>
      <c r="AG71" s="13">
        <v>4</v>
      </c>
      <c r="AQ71"/>
    </row>
    <row r="72" spans="1:43" x14ac:dyDescent="0.2">
      <c r="A72" t="s">
        <v>201</v>
      </c>
      <c r="B72" t="s">
        <v>273</v>
      </c>
      <c r="C72" t="s">
        <v>477</v>
      </c>
      <c r="D72" t="s">
        <v>519</v>
      </c>
      <c r="E72" s="3">
        <v>40.633333333333333</v>
      </c>
      <c r="F72" s="3">
        <f>Table3[[#This Row],[Total Hours Nurse Staffing]]/Table3[[#This Row],[MDS Census]]</f>
        <v>3.6940607054963084</v>
      </c>
      <c r="G72" s="3">
        <f>Table3[[#This Row],[Total Direct Care Staff Hours]]/Table3[[#This Row],[MDS Census]]</f>
        <v>3.554055236532677</v>
      </c>
      <c r="H72" s="3">
        <f>Table3[[#This Row],[Total RN Hours (w/ Admin, DON)]]/Table3[[#This Row],[MDS Census]]</f>
        <v>0.76585999453103648</v>
      </c>
      <c r="I72" s="3">
        <f>Table3[[#This Row],[RN Hours (excl. Admin, DON)]]/Table3[[#This Row],[MDS Census]]</f>
        <v>0.62585452556740506</v>
      </c>
      <c r="J72" s="3">
        <f t="shared" si="1"/>
        <v>150.102</v>
      </c>
      <c r="K72" s="3">
        <f>SUM(Table3[[#This Row],[RN Hours (excl. Admin, DON)]], Table3[[#This Row],[LPN Hours (excl. Admin)]], Table3[[#This Row],[CNA Hours]], Table3[[#This Row],[NA TR Hours]], Table3[[#This Row],[Med Aide/Tech Hours]])</f>
        <v>144.41311111111111</v>
      </c>
      <c r="L72" s="3">
        <f>SUM(Table3[[#This Row],[RN Hours (excl. Admin, DON)]:[RN DON Hours]])</f>
        <v>31.119444444444447</v>
      </c>
      <c r="M72" s="3">
        <v>25.430555555555557</v>
      </c>
      <c r="N72" s="3">
        <v>0</v>
      </c>
      <c r="O72" s="3">
        <v>5.6888888888888891</v>
      </c>
      <c r="P72" s="3">
        <f>SUM(Table3[[#This Row],[LPN Hours (excl. Admin)]:[LPN Admin Hours]])</f>
        <v>62.106333333333332</v>
      </c>
      <c r="Q72" s="3">
        <v>62.106333333333332</v>
      </c>
      <c r="R72" s="3">
        <v>0</v>
      </c>
      <c r="S72" s="3">
        <f>SUM(Table3[[#This Row],[CNA Hours]], Table3[[#This Row],[NA TR Hours]], Table3[[#This Row],[Med Aide/Tech Hours]])</f>
        <v>56.876222222222218</v>
      </c>
      <c r="T72" s="3">
        <v>56.876222222222218</v>
      </c>
      <c r="U72" s="3">
        <v>0</v>
      </c>
      <c r="V72" s="3">
        <v>0</v>
      </c>
      <c r="W72" s="3">
        <f>SUM(Table3[[#This Row],[RN Hours Contract]:[Med Aide Hours Contract]])</f>
        <v>7.2603333333333326</v>
      </c>
      <c r="X72" s="3">
        <v>0</v>
      </c>
      <c r="Y72" s="3">
        <v>0</v>
      </c>
      <c r="Z72" s="3">
        <v>0</v>
      </c>
      <c r="AA72" s="3">
        <v>1.8841111111111111</v>
      </c>
      <c r="AB72" s="3">
        <v>0</v>
      </c>
      <c r="AC72" s="3">
        <v>5.3762222222222213</v>
      </c>
      <c r="AD72" s="3">
        <v>0</v>
      </c>
      <c r="AE72" s="3">
        <v>0</v>
      </c>
      <c r="AF72" t="s">
        <v>70</v>
      </c>
      <c r="AG72" s="13">
        <v>4</v>
      </c>
      <c r="AQ72"/>
    </row>
    <row r="73" spans="1:43" x14ac:dyDescent="0.2">
      <c r="A73" t="s">
        <v>201</v>
      </c>
      <c r="B73" t="s">
        <v>274</v>
      </c>
      <c r="C73" t="s">
        <v>411</v>
      </c>
      <c r="D73" t="s">
        <v>525</v>
      </c>
      <c r="E73" s="3">
        <v>44.888888888888886</v>
      </c>
      <c r="F73" s="3">
        <f>Table3[[#This Row],[Total Hours Nurse Staffing]]/Table3[[#This Row],[MDS Census]]</f>
        <v>3.7001361386138618</v>
      </c>
      <c r="G73" s="3">
        <f>Table3[[#This Row],[Total Direct Care Staff Hours]]/Table3[[#This Row],[MDS Census]]</f>
        <v>3.5568811881188118</v>
      </c>
      <c r="H73" s="3">
        <f>Table3[[#This Row],[Total RN Hours (w/ Admin, DON)]]/Table3[[#This Row],[MDS Census]]</f>
        <v>0.57974009900990109</v>
      </c>
      <c r="I73" s="3">
        <f>Table3[[#This Row],[RN Hours (excl. Admin, DON)]]/Table3[[#This Row],[MDS Census]]</f>
        <v>0.43648514851485154</v>
      </c>
      <c r="J73" s="3">
        <f t="shared" si="1"/>
        <v>166.095</v>
      </c>
      <c r="K73" s="3">
        <f>SUM(Table3[[#This Row],[RN Hours (excl. Admin, DON)]], Table3[[#This Row],[LPN Hours (excl. Admin)]], Table3[[#This Row],[CNA Hours]], Table3[[#This Row],[NA TR Hours]], Table3[[#This Row],[Med Aide/Tech Hours]])</f>
        <v>159.66444444444443</v>
      </c>
      <c r="L73" s="3">
        <f>SUM(Table3[[#This Row],[RN Hours (excl. Admin, DON)]:[RN DON Hours]])</f>
        <v>26.023888888888891</v>
      </c>
      <c r="M73" s="3">
        <v>19.593333333333334</v>
      </c>
      <c r="N73" s="3">
        <v>0.7416666666666667</v>
      </c>
      <c r="O73" s="3">
        <v>5.6888888888888891</v>
      </c>
      <c r="P73" s="3">
        <f>SUM(Table3[[#This Row],[LPN Hours (excl. Admin)]:[LPN Admin Hours]])</f>
        <v>40.291111111111107</v>
      </c>
      <c r="Q73" s="3">
        <v>40.291111111111107</v>
      </c>
      <c r="R73" s="3">
        <v>0</v>
      </c>
      <c r="S73" s="3">
        <f>SUM(Table3[[#This Row],[CNA Hours]], Table3[[#This Row],[NA TR Hours]], Table3[[#This Row],[Med Aide/Tech Hours]])</f>
        <v>99.78</v>
      </c>
      <c r="T73" s="3">
        <v>76.673333333333332</v>
      </c>
      <c r="U73" s="3">
        <v>23.106666666666666</v>
      </c>
      <c r="V73" s="3">
        <v>0</v>
      </c>
      <c r="W73" s="3">
        <f>SUM(Table3[[#This Row],[RN Hours Contract]:[Med Aide Hours Contract]])</f>
        <v>0.7416666666666667</v>
      </c>
      <c r="X73" s="3">
        <v>0</v>
      </c>
      <c r="Y73" s="3">
        <v>0.7416666666666667</v>
      </c>
      <c r="Z73" s="3">
        <v>0</v>
      </c>
      <c r="AA73" s="3">
        <v>0</v>
      </c>
      <c r="AB73" s="3">
        <v>0</v>
      </c>
      <c r="AC73" s="3">
        <v>0</v>
      </c>
      <c r="AD73" s="3">
        <v>0</v>
      </c>
      <c r="AE73" s="3">
        <v>0</v>
      </c>
      <c r="AF73" t="s">
        <v>71</v>
      </c>
      <c r="AG73" s="13">
        <v>4</v>
      </c>
      <c r="AQ73"/>
    </row>
    <row r="74" spans="1:43" x14ac:dyDescent="0.2">
      <c r="A74" t="s">
        <v>201</v>
      </c>
      <c r="B74" t="s">
        <v>275</v>
      </c>
      <c r="C74" t="s">
        <v>478</v>
      </c>
      <c r="D74" t="s">
        <v>531</v>
      </c>
      <c r="E74" s="3">
        <v>51.155555555555559</v>
      </c>
      <c r="F74" s="3">
        <f>Table3[[#This Row],[Total Hours Nurse Staffing]]/Table3[[#This Row],[MDS Census]]</f>
        <v>4.0767376194613369</v>
      </c>
      <c r="G74" s="3">
        <f>Table3[[#This Row],[Total Direct Care Staff Hours]]/Table3[[#This Row],[MDS Census]]</f>
        <v>3.9457645525629883</v>
      </c>
      <c r="H74" s="3">
        <f>Table3[[#This Row],[Total RN Hours (w/ Admin, DON)]]/Table3[[#This Row],[MDS Census]]</f>
        <v>0.38203735881841872</v>
      </c>
      <c r="I74" s="3">
        <f>Table3[[#This Row],[RN Hours (excl. Admin, DON)]]/Table3[[#This Row],[MDS Census]]</f>
        <v>0.25106429192006952</v>
      </c>
      <c r="J74" s="3">
        <f t="shared" si="1"/>
        <v>208.54777777777775</v>
      </c>
      <c r="K74" s="3">
        <f>SUM(Table3[[#This Row],[RN Hours (excl. Admin, DON)]], Table3[[#This Row],[LPN Hours (excl. Admin)]], Table3[[#This Row],[CNA Hours]], Table3[[#This Row],[NA TR Hours]], Table3[[#This Row],[Med Aide/Tech Hours]])</f>
        <v>201.84777777777776</v>
      </c>
      <c r="L74" s="3">
        <f>SUM(Table3[[#This Row],[RN Hours (excl. Admin, DON)]:[RN DON Hours]])</f>
        <v>19.543333333333333</v>
      </c>
      <c r="M74" s="3">
        <v>12.843333333333334</v>
      </c>
      <c r="N74" s="3">
        <v>0.83333333333333337</v>
      </c>
      <c r="O74" s="3">
        <v>5.8666666666666663</v>
      </c>
      <c r="P74" s="3">
        <f>SUM(Table3[[#This Row],[LPN Hours (excl. Admin)]:[LPN Admin Hours]])</f>
        <v>49.865555555555552</v>
      </c>
      <c r="Q74" s="3">
        <v>49.865555555555552</v>
      </c>
      <c r="R74" s="3">
        <v>0</v>
      </c>
      <c r="S74" s="3">
        <f>SUM(Table3[[#This Row],[CNA Hours]], Table3[[#This Row],[NA TR Hours]], Table3[[#This Row],[Med Aide/Tech Hours]])</f>
        <v>139.13888888888889</v>
      </c>
      <c r="T74" s="3">
        <v>139.13888888888889</v>
      </c>
      <c r="U74" s="3">
        <v>0</v>
      </c>
      <c r="V74" s="3">
        <v>0</v>
      </c>
      <c r="W74" s="3">
        <f>SUM(Table3[[#This Row],[RN Hours Contract]:[Med Aide Hours Contract]])</f>
        <v>2.1166666666666667</v>
      </c>
      <c r="X74" s="3">
        <v>9.4444444444444442E-2</v>
      </c>
      <c r="Y74" s="3">
        <v>0.83333333333333337</v>
      </c>
      <c r="Z74" s="3">
        <v>0</v>
      </c>
      <c r="AA74" s="3">
        <v>1.1888888888888889</v>
      </c>
      <c r="AB74" s="3">
        <v>0</v>
      </c>
      <c r="AC74" s="3">
        <v>0</v>
      </c>
      <c r="AD74" s="3">
        <v>0</v>
      </c>
      <c r="AE74" s="3">
        <v>0</v>
      </c>
      <c r="AF74" t="s">
        <v>72</v>
      </c>
      <c r="AG74" s="13">
        <v>4</v>
      </c>
      <c r="AQ74"/>
    </row>
    <row r="75" spans="1:43" x14ac:dyDescent="0.2">
      <c r="A75" t="s">
        <v>201</v>
      </c>
      <c r="B75" t="s">
        <v>276</v>
      </c>
      <c r="C75" t="s">
        <v>415</v>
      </c>
      <c r="D75" t="s">
        <v>576</v>
      </c>
      <c r="E75" s="3">
        <v>50.12222222222222</v>
      </c>
      <c r="F75" s="3">
        <f>Table3[[#This Row],[Total Hours Nurse Staffing]]/Table3[[#This Row],[MDS Census]]</f>
        <v>4.2874085568610063</v>
      </c>
      <c r="G75" s="3">
        <f>Table3[[#This Row],[Total Direct Care Staff Hours]]/Table3[[#This Row],[MDS Census]]</f>
        <v>3.7731101751274667</v>
      </c>
      <c r="H75" s="3">
        <f>Table3[[#This Row],[Total RN Hours (w/ Admin, DON)]]/Table3[[#This Row],[MDS Census]]</f>
        <v>0.54361560629572159</v>
      </c>
      <c r="I75" s="3">
        <f>Table3[[#This Row],[RN Hours (excl. Admin, DON)]]/Table3[[#This Row],[MDS Census]]</f>
        <v>0.43366215916648193</v>
      </c>
      <c r="J75" s="3">
        <f t="shared" si="1"/>
        <v>214.89444444444445</v>
      </c>
      <c r="K75" s="3">
        <f>SUM(Table3[[#This Row],[RN Hours (excl. Admin, DON)]], Table3[[#This Row],[LPN Hours (excl. Admin)]], Table3[[#This Row],[CNA Hours]], Table3[[#This Row],[NA TR Hours]], Table3[[#This Row],[Med Aide/Tech Hours]])</f>
        <v>189.11666666666667</v>
      </c>
      <c r="L75" s="3">
        <f>SUM(Table3[[#This Row],[RN Hours (excl. Admin, DON)]:[RN DON Hours]])</f>
        <v>27.24722222222222</v>
      </c>
      <c r="M75" s="3">
        <v>21.736111111111111</v>
      </c>
      <c r="N75" s="3">
        <v>5.5111111111111111</v>
      </c>
      <c r="O75" s="3">
        <v>0</v>
      </c>
      <c r="P75" s="3">
        <f>SUM(Table3[[#This Row],[LPN Hours (excl. Admin)]:[LPN Admin Hours]])</f>
        <v>82.783333333333331</v>
      </c>
      <c r="Q75" s="3">
        <v>62.516666666666666</v>
      </c>
      <c r="R75" s="3">
        <v>20.266666666666666</v>
      </c>
      <c r="S75" s="3">
        <f>SUM(Table3[[#This Row],[CNA Hours]], Table3[[#This Row],[NA TR Hours]], Table3[[#This Row],[Med Aide/Tech Hours]])</f>
        <v>104.86388888888889</v>
      </c>
      <c r="T75" s="3">
        <v>104.86388888888889</v>
      </c>
      <c r="U75" s="3">
        <v>0</v>
      </c>
      <c r="V75" s="3">
        <v>0</v>
      </c>
      <c r="W75" s="3">
        <f>SUM(Table3[[#This Row],[RN Hours Contract]:[Med Aide Hours Contract]])</f>
        <v>0</v>
      </c>
      <c r="X75" s="3">
        <v>0</v>
      </c>
      <c r="Y75" s="3">
        <v>0</v>
      </c>
      <c r="Z75" s="3">
        <v>0</v>
      </c>
      <c r="AA75" s="3">
        <v>0</v>
      </c>
      <c r="AB75" s="3">
        <v>0</v>
      </c>
      <c r="AC75" s="3">
        <v>0</v>
      </c>
      <c r="AD75" s="3">
        <v>0</v>
      </c>
      <c r="AE75" s="3">
        <v>0</v>
      </c>
      <c r="AF75" t="s">
        <v>73</v>
      </c>
      <c r="AG75" s="13">
        <v>4</v>
      </c>
      <c r="AQ75"/>
    </row>
    <row r="76" spans="1:43" x14ac:dyDescent="0.2">
      <c r="A76" t="s">
        <v>201</v>
      </c>
      <c r="B76" t="s">
        <v>277</v>
      </c>
      <c r="C76" t="s">
        <v>408</v>
      </c>
      <c r="D76" t="s">
        <v>523</v>
      </c>
      <c r="E76" s="3">
        <v>38.68888888888889</v>
      </c>
      <c r="F76" s="3">
        <f>Table3[[#This Row],[Total Hours Nurse Staffing]]/Table3[[#This Row],[MDS Census]]</f>
        <v>3.8040781160252726</v>
      </c>
      <c r="G76" s="3">
        <f>Table3[[#This Row],[Total Direct Care Staff Hours]]/Table3[[#This Row],[MDS Census]]</f>
        <v>3.2838311315336015</v>
      </c>
      <c r="H76" s="3">
        <f>Table3[[#This Row],[Total RN Hours (w/ Admin, DON)]]/Table3[[#This Row],[MDS Census]]</f>
        <v>0.82274554853532456</v>
      </c>
      <c r="I76" s="3">
        <f>Table3[[#This Row],[RN Hours (excl. Admin, DON)]]/Table3[[#This Row],[MDS Census]]</f>
        <v>0.3844916714531878</v>
      </c>
      <c r="J76" s="3">
        <f t="shared" si="1"/>
        <v>147.17555555555555</v>
      </c>
      <c r="K76" s="3">
        <f>SUM(Table3[[#This Row],[RN Hours (excl. Admin, DON)]], Table3[[#This Row],[LPN Hours (excl. Admin)]], Table3[[#This Row],[CNA Hours]], Table3[[#This Row],[NA TR Hours]], Table3[[#This Row],[Med Aide/Tech Hours]])</f>
        <v>127.04777777777778</v>
      </c>
      <c r="L76" s="3">
        <f>SUM(Table3[[#This Row],[RN Hours (excl. Admin, DON)]:[RN DON Hours]])</f>
        <v>31.831111111111113</v>
      </c>
      <c r="M76" s="3">
        <v>14.875555555555556</v>
      </c>
      <c r="N76" s="3">
        <v>11.444444444444445</v>
      </c>
      <c r="O76" s="3">
        <v>5.5111111111111111</v>
      </c>
      <c r="P76" s="3">
        <f>SUM(Table3[[#This Row],[LPN Hours (excl. Admin)]:[LPN Admin Hours]])</f>
        <v>27.375</v>
      </c>
      <c r="Q76" s="3">
        <v>24.202777777777779</v>
      </c>
      <c r="R76" s="3">
        <v>3.1722222222222221</v>
      </c>
      <c r="S76" s="3">
        <f>SUM(Table3[[#This Row],[CNA Hours]], Table3[[#This Row],[NA TR Hours]], Table3[[#This Row],[Med Aide/Tech Hours]])</f>
        <v>87.969444444444449</v>
      </c>
      <c r="T76" s="3">
        <v>87.969444444444449</v>
      </c>
      <c r="U76" s="3">
        <v>0</v>
      </c>
      <c r="V76" s="3">
        <v>0</v>
      </c>
      <c r="W76" s="3">
        <f>SUM(Table3[[#This Row],[RN Hours Contract]:[Med Aide Hours Contract]])</f>
        <v>0</v>
      </c>
      <c r="X76" s="3">
        <v>0</v>
      </c>
      <c r="Y76" s="3">
        <v>0</v>
      </c>
      <c r="Z76" s="3">
        <v>0</v>
      </c>
      <c r="AA76" s="3">
        <v>0</v>
      </c>
      <c r="AB76" s="3">
        <v>0</v>
      </c>
      <c r="AC76" s="3">
        <v>0</v>
      </c>
      <c r="AD76" s="3">
        <v>0</v>
      </c>
      <c r="AE76" s="3">
        <v>0</v>
      </c>
      <c r="AF76" t="s">
        <v>74</v>
      </c>
      <c r="AG76" s="13">
        <v>4</v>
      </c>
      <c r="AQ76"/>
    </row>
    <row r="77" spans="1:43" x14ac:dyDescent="0.2">
      <c r="A77" t="s">
        <v>201</v>
      </c>
      <c r="B77" t="s">
        <v>278</v>
      </c>
      <c r="C77" t="s">
        <v>456</v>
      </c>
      <c r="D77" t="s">
        <v>570</v>
      </c>
      <c r="E77" s="3">
        <v>93.24444444444444</v>
      </c>
      <c r="F77" s="3">
        <f>Table3[[#This Row],[Total Hours Nurse Staffing]]/Table3[[#This Row],[MDS Census]]</f>
        <v>4.0052550047664441</v>
      </c>
      <c r="G77" s="3">
        <f>Table3[[#This Row],[Total Direct Care Staff Hours]]/Table3[[#This Row],[MDS Census]]</f>
        <v>3.9387035271687321</v>
      </c>
      <c r="H77" s="3">
        <f>Table3[[#This Row],[Total RN Hours (w/ Admin, DON)]]/Table3[[#This Row],[MDS Census]]</f>
        <v>0.66149308865586276</v>
      </c>
      <c r="I77" s="3">
        <f>Table3[[#This Row],[RN Hours (excl. Admin, DON)]]/Table3[[#This Row],[MDS Census]]</f>
        <v>0.59494161105815069</v>
      </c>
      <c r="J77" s="3">
        <f t="shared" si="1"/>
        <v>373.46777777777777</v>
      </c>
      <c r="K77" s="3">
        <f>SUM(Table3[[#This Row],[RN Hours (excl. Admin, DON)]], Table3[[#This Row],[LPN Hours (excl. Admin)]], Table3[[#This Row],[CNA Hours]], Table3[[#This Row],[NA TR Hours]], Table3[[#This Row],[Med Aide/Tech Hours]])</f>
        <v>367.26222222222219</v>
      </c>
      <c r="L77" s="3">
        <f>SUM(Table3[[#This Row],[RN Hours (excl. Admin, DON)]:[RN DON Hours]])</f>
        <v>61.680555555555557</v>
      </c>
      <c r="M77" s="3">
        <v>55.475000000000001</v>
      </c>
      <c r="N77" s="3">
        <v>0.51666666666666672</v>
      </c>
      <c r="O77" s="3">
        <v>5.6888888888888891</v>
      </c>
      <c r="P77" s="3">
        <f>SUM(Table3[[#This Row],[LPN Hours (excl. Admin)]:[LPN Admin Hours]])</f>
        <v>84.094999999999999</v>
      </c>
      <c r="Q77" s="3">
        <v>84.094999999999999</v>
      </c>
      <c r="R77" s="3">
        <v>0</v>
      </c>
      <c r="S77" s="3">
        <f>SUM(Table3[[#This Row],[CNA Hours]], Table3[[#This Row],[NA TR Hours]], Table3[[#This Row],[Med Aide/Tech Hours]])</f>
        <v>227.69222222222223</v>
      </c>
      <c r="T77" s="3">
        <v>215.42111111111112</v>
      </c>
      <c r="U77" s="3">
        <v>12.271111111111113</v>
      </c>
      <c r="V77" s="3">
        <v>0</v>
      </c>
      <c r="W77" s="3">
        <f>SUM(Table3[[#This Row],[RN Hours Contract]:[Med Aide Hours Contract]])</f>
        <v>0.51666666666666672</v>
      </c>
      <c r="X77" s="3">
        <v>0</v>
      </c>
      <c r="Y77" s="3">
        <v>0.51666666666666672</v>
      </c>
      <c r="Z77" s="3">
        <v>0</v>
      </c>
      <c r="AA77" s="3">
        <v>0</v>
      </c>
      <c r="AB77" s="3">
        <v>0</v>
      </c>
      <c r="AC77" s="3">
        <v>0</v>
      </c>
      <c r="AD77" s="3">
        <v>0</v>
      </c>
      <c r="AE77" s="3">
        <v>0</v>
      </c>
      <c r="AF77" t="s">
        <v>75</v>
      </c>
      <c r="AG77" s="13">
        <v>4</v>
      </c>
      <c r="AQ77"/>
    </row>
    <row r="78" spans="1:43" x14ac:dyDescent="0.2">
      <c r="A78" t="s">
        <v>201</v>
      </c>
      <c r="B78" t="s">
        <v>279</v>
      </c>
      <c r="C78" t="s">
        <v>408</v>
      </c>
      <c r="D78" t="s">
        <v>523</v>
      </c>
      <c r="E78" s="3">
        <v>39.177777777777777</v>
      </c>
      <c r="F78" s="3">
        <f>Table3[[#This Row],[Total Hours Nurse Staffing]]/Table3[[#This Row],[MDS Census]]</f>
        <v>3.7628332387975036</v>
      </c>
      <c r="G78" s="3">
        <f>Table3[[#This Row],[Total Direct Care Staff Hours]]/Table3[[#This Row],[MDS Census]]</f>
        <v>3.5987663074305165</v>
      </c>
      <c r="H78" s="3">
        <f>Table3[[#This Row],[Total RN Hours (w/ Admin, DON)]]/Table3[[#This Row],[MDS Census]]</f>
        <v>0.38386273397617693</v>
      </c>
      <c r="I78" s="3">
        <f>Table3[[#This Row],[RN Hours (excl. Admin, DON)]]/Table3[[#This Row],[MDS Census]]</f>
        <v>0.24127906976744184</v>
      </c>
      <c r="J78" s="3">
        <f t="shared" si="1"/>
        <v>147.41944444444442</v>
      </c>
      <c r="K78" s="3">
        <f>SUM(Table3[[#This Row],[RN Hours (excl. Admin, DON)]], Table3[[#This Row],[LPN Hours (excl. Admin)]], Table3[[#This Row],[CNA Hours]], Table3[[#This Row],[NA TR Hours]], Table3[[#This Row],[Med Aide/Tech Hours]])</f>
        <v>140.99166666666667</v>
      </c>
      <c r="L78" s="3">
        <f>SUM(Table3[[#This Row],[RN Hours (excl. Admin, DON)]:[RN DON Hours]])</f>
        <v>15.038888888888888</v>
      </c>
      <c r="M78" s="3">
        <v>9.4527777777777775</v>
      </c>
      <c r="N78" s="3">
        <v>0.44444444444444442</v>
      </c>
      <c r="O78" s="3">
        <v>5.1416666666666666</v>
      </c>
      <c r="P78" s="3">
        <f>SUM(Table3[[#This Row],[LPN Hours (excl. Admin)]:[LPN Admin Hours]])</f>
        <v>37.616666666666667</v>
      </c>
      <c r="Q78" s="3">
        <v>36.774999999999999</v>
      </c>
      <c r="R78" s="3">
        <v>0.84166666666666667</v>
      </c>
      <c r="S78" s="3">
        <f>SUM(Table3[[#This Row],[CNA Hours]], Table3[[#This Row],[NA TR Hours]], Table3[[#This Row],[Med Aide/Tech Hours]])</f>
        <v>94.763888888888886</v>
      </c>
      <c r="T78" s="3">
        <v>94.763888888888886</v>
      </c>
      <c r="U78" s="3">
        <v>0</v>
      </c>
      <c r="V78" s="3">
        <v>0</v>
      </c>
      <c r="W78" s="3">
        <f>SUM(Table3[[#This Row],[RN Hours Contract]:[Med Aide Hours Contract]])</f>
        <v>0</v>
      </c>
      <c r="X78" s="3">
        <v>0</v>
      </c>
      <c r="Y78" s="3">
        <v>0</v>
      </c>
      <c r="Z78" s="3">
        <v>0</v>
      </c>
      <c r="AA78" s="3">
        <v>0</v>
      </c>
      <c r="AB78" s="3">
        <v>0</v>
      </c>
      <c r="AC78" s="3">
        <v>0</v>
      </c>
      <c r="AD78" s="3">
        <v>0</v>
      </c>
      <c r="AE78" s="3">
        <v>0</v>
      </c>
      <c r="AF78" t="s">
        <v>76</v>
      </c>
      <c r="AG78" s="13">
        <v>4</v>
      </c>
      <c r="AQ78"/>
    </row>
    <row r="79" spans="1:43" x14ac:dyDescent="0.2">
      <c r="A79" t="s">
        <v>201</v>
      </c>
      <c r="B79" t="s">
        <v>280</v>
      </c>
      <c r="C79" t="s">
        <v>467</v>
      </c>
      <c r="D79" t="s">
        <v>542</v>
      </c>
      <c r="E79" s="3">
        <v>61.077777777777776</v>
      </c>
      <c r="F79" s="3">
        <f>Table3[[#This Row],[Total Hours Nurse Staffing]]/Table3[[#This Row],[MDS Census]]</f>
        <v>3.7398963070765876</v>
      </c>
      <c r="G79" s="3">
        <f>Table3[[#This Row],[Total Direct Care Staff Hours]]/Table3[[#This Row],[MDS Census]]</f>
        <v>3.2527287611424409</v>
      </c>
      <c r="H79" s="3">
        <f>Table3[[#This Row],[Total RN Hours (w/ Admin, DON)]]/Table3[[#This Row],[MDS Census]]</f>
        <v>0.47866290704020376</v>
      </c>
      <c r="I79" s="3">
        <f>Table3[[#This Row],[RN Hours (excl. Admin, DON)]]/Table3[[#This Row],[MDS Census]]</f>
        <v>0.17354920865926871</v>
      </c>
      <c r="J79" s="3">
        <f t="shared" si="1"/>
        <v>228.42455555555557</v>
      </c>
      <c r="K79" s="3">
        <f>SUM(Table3[[#This Row],[RN Hours (excl. Admin, DON)]], Table3[[#This Row],[LPN Hours (excl. Admin)]], Table3[[#This Row],[CNA Hours]], Table3[[#This Row],[NA TR Hours]], Table3[[#This Row],[Med Aide/Tech Hours]])</f>
        <v>198.66944444444442</v>
      </c>
      <c r="L79" s="3">
        <f>SUM(Table3[[#This Row],[RN Hours (excl. Admin, DON)]:[RN DON Hours]])</f>
        <v>29.235666666666667</v>
      </c>
      <c r="M79" s="3">
        <v>10.6</v>
      </c>
      <c r="N79" s="3">
        <v>13.835666666666667</v>
      </c>
      <c r="O79" s="3">
        <v>4.8</v>
      </c>
      <c r="P79" s="3">
        <f>SUM(Table3[[#This Row],[LPN Hours (excl. Admin)]:[LPN Admin Hours]])</f>
        <v>87</v>
      </c>
      <c r="Q79" s="3">
        <v>75.88055555555556</v>
      </c>
      <c r="R79" s="3">
        <v>11.119444444444444</v>
      </c>
      <c r="S79" s="3">
        <f>SUM(Table3[[#This Row],[CNA Hours]], Table3[[#This Row],[NA TR Hours]], Table3[[#This Row],[Med Aide/Tech Hours]])</f>
        <v>112.18888888888888</v>
      </c>
      <c r="T79" s="3">
        <v>112.18888888888888</v>
      </c>
      <c r="U79" s="3">
        <v>0</v>
      </c>
      <c r="V79" s="3">
        <v>0</v>
      </c>
      <c r="W79" s="3">
        <f>SUM(Table3[[#This Row],[RN Hours Contract]:[Med Aide Hours Contract]])</f>
        <v>0</v>
      </c>
      <c r="X79" s="3">
        <v>0</v>
      </c>
      <c r="Y79" s="3">
        <v>0</v>
      </c>
      <c r="Z79" s="3">
        <v>0</v>
      </c>
      <c r="AA79" s="3">
        <v>0</v>
      </c>
      <c r="AB79" s="3">
        <v>0</v>
      </c>
      <c r="AC79" s="3">
        <v>0</v>
      </c>
      <c r="AD79" s="3">
        <v>0</v>
      </c>
      <c r="AE79" s="3">
        <v>0</v>
      </c>
      <c r="AF79" t="s">
        <v>77</v>
      </c>
      <c r="AG79" s="13">
        <v>4</v>
      </c>
      <c r="AQ79"/>
    </row>
    <row r="80" spans="1:43" x14ac:dyDescent="0.2">
      <c r="A80" t="s">
        <v>201</v>
      </c>
      <c r="B80" t="s">
        <v>281</v>
      </c>
      <c r="C80" t="s">
        <v>419</v>
      </c>
      <c r="D80" t="s">
        <v>535</v>
      </c>
      <c r="E80" s="3">
        <v>50.777777777777779</v>
      </c>
      <c r="F80" s="3">
        <f>Table3[[#This Row],[Total Hours Nurse Staffing]]/Table3[[#This Row],[MDS Census]]</f>
        <v>5.073781181619256</v>
      </c>
      <c r="G80" s="3">
        <f>Table3[[#This Row],[Total Direct Care Staff Hours]]/Table3[[#This Row],[MDS Census]]</f>
        <v>4.5087768052516406</v>
      </c>
      <c r="H80" s="3">
        <f>Table3[[#This Row],[Total RN Hours (w/ Admin, DON)]]/Table3[[#This Row],[MDS Census]]</f>
        <v>0.76204157549234131</v>
      </c>
      <c r="I80" s="3">
        <f>Table3[[#This Row],[RN Hours (excl. Admin, DON)]]/Table3[[#This Row],[MDS Census]]</f>
        <v>0.55542013129102841</v>
      </c>
      <c r="J80" s="3">
        <f t="shared" si="1"/>
        <v>257.63533333333334</v>
      </c>
      <c r="K80" s="3">
        <f>SUM(Table3[[#This Row],[RN Hours (excl. Admin, DON)]], Table3[[#This Row],[LPN Hours (excl. Admin)]], Table3[[#This Row],[CNA Hours]], Table3[[#This Row],[NA TR Hours]], Table3[[#This Row],[Med Aide/Tech Hours]])</f>
        <v>228.94566666666665</v>
      </c>
      <c r="L80" s="3">
        <f>SUM(Table3[[#This Row],[RN Hours (excl. Admin, DON)]:[RN DON Hours]])</f>
        <v>38.694777777777773</v>
      </c>
      <c r="M80" s="3">
        <v>28.202999999999999</v>
      </c>
      <c r="N80" s="3">
        <v>0.72777777777777775</v>
      </c>
      <c r="O80" s="3">
        <v>9.7639999999999993</v>
      </c>
      <c r="P80" s="3">
        <f>SUM(Table3[[#This Row],[LPN Hours (excl. Admin)]:[LPN Admin Hours]])</f>
        <v>57.936333333333344</v>
      </c>
      <c r="Q80" s="3">
        <v>39.738444444444447</v>
      </c>
      <c r="R80" s="3">
        <v>18.197888888888897</v>
      </c>
      <c r="S80" s="3">
        <f>SUM(Table3[[#This Row],[CNA Hours]], Table3[[#This Row],[NA TR Hours]], Table3[[#This Row],[Med Aide/Tech Hours]])</f>
        <v>161.00422222222221</v>
      </c>
      <c r="T80" s="3">
        <v>161.00422222222221</v>
      </c>
      <c r="U80" s="3">
        <v>0</v>
      </c>
      <c r="V80" s="3">
        <v>0</v>
      </c>
      <c r="W80" s="3">
        <f>SUM(Table3[[#This Row],[RN Hours Contract]:[Med Aide Hours Contract]])</f>
        <v>0</v>
      </c>
      <c r="X80" s="3">
        <v>0</v>
      </c>
      <c r="Y80" s="3">
        <v>0</v>
      </c>
      <c r="Z80" s="3">
        <v>0</v>
      </c>
      <c r="AA80" s="3">
        <v>0</v>
      </c>
      <c r="AB80" s="3">
        <v>0</v>
      </c>
      <c r="AC80" s="3">
        <v>0</v>
      </c>
      <c r="AD80" s="3">
        <v>0</v>
      </c>
      <c r="AE80" s="3">
        <v>0</v>
      </c>
      <c r="AF80" t="s">
        <v>78</v>
      </c>
      <c r="AG80" s="13">
        <v>4</v>
      </c>
      <c r="AQ80"/>
    </row>
    <row r="81" spans="1:43" x14ac:dyDescent="0.2">
      <c r="A81" t="s">
        <v>201</v>
      </c>
      <c r="B81" t="s">
        <v>282</v>
      </c>
      <c r="C81" t="s">
        <v>469</v>
      </c>
      <c r="D81" t="s">
        <v>544</v>
      </c>
      <c r="E81" s="3">
        <v>45.9</v>
      </c>
      <c r="F81" s="3">
        <f>Table3[[#This Row],[Total Hours Nurse Staffing]]/Table3[[#This Row],[MDS Census]]</f>
        <v>3.4786226095376427</v>
      </c>
      <c r="G81" s="3">
        <f>Table3[[#This Row],[Total Direct Care Staff Hours]]/Table3[[#This Row],[MDS Census]]</f>
        <v>2.8235923505204559</v>
      </c>
      <c r="H81" s="3">
        <f>Table3[[#This Row],[Total RN Hours (w/ Admin, DON)]]/Table3[[#This Row],[MDS Census]]</f>
        <v>0.55286613410796415</v>
      </c>
      <c r="I81" s="3">
        <f>Table3[[#This Row],[RN Hours (excl. Admin, DON)]]/Table3[[#This Row],[MDS Census]]</f>
        <v>0</v>
      </c>
      <c r="J81" s="3">
        <f t="shared" si="1"/>
        <v>159.66877777777779</v>
      </c>
      <c r="K81" s="3">
        <f>SUM(Table3[[#This Row],[RN Hours (excl. Admin, DON)]], Table3[[#This Row],[LPN Hours (excl. Admin)]], Table3[[#This Row],[CNA Hours]], Table3[[#This Row],[NA TR Hours]], Table3[[#This Row],[Med Aide/Tech Hours]])</f>
        <v>129.60288888888891</v>
      </c>
      <c r="L81" s="3">
        <f>SUM(Table3[[#This Row],[RN Hours (excl. Admin, DON)]:[RN DON Hours]])</f>
        <v>25.376555555555555</v>
      </c>
      <c r="M81" s="3">
        <v>0</v>
      </c>
      <c r="N81" s="3">
        <v>17.409888888888887</v>
      </c>
      <c r="O81" s="3">
        <v>7.9666666666666668</v>
      </c>
      <c r="P81" s="3">
        <f>SUM(Table3[[#This Row],[LPN Hours (excl. Admin)]:[LPN Admin Hours]])</f>
        <v>54.161222222222221</v>
      </c>
      <c r="Q81" s="3">
        <v>49.471888888888891</v>
      </c>
      <c r="R81" s="3">
        <v>4.6893333333333329</v>
      </c>
      <c r="S81" s="3">
        <f>SUM(Table3[[#This Row],[CNA Hours]], Table3[[#This Row],[NA TR Hours]], Table3[[#This Row],[Med Aide/Tech Hours]])</f>
        <v>80.131000000000014</v>
      </c>
      <c r="T81" s="3">
        <v>79.387666666666675</v>
      </c>
      <c r="U81" s="3">
        <v>0.74333333333333329</v>
      </c>
      <c r="V81" s="3">
        <v>0</v>
      </c>
      <c r="W81" s="3">
        <f>SUM(Table3[[#This Row],[RN Hours Contract]:[Med Aide Hours Contract]])</f>
        <v>0</v>
      </c>
      <c r="X81" s="3">
        <v>0</v>
      </c>
      <c r="Y81" s="3">
        <v>0</v>
      </c>
      <c r="Z81" s="3">
        <v>0</v>
      </c>
      <c r="AA81" s="3">
        <v>0</v>
      </c>
      <c r="AB81" s="3">
        <v>0</v>
      </c>
      <c r="AC81" s="3">
        <v>0</v>
      </c>
      <c r="AD81" s="3">
        <v>0</v>
      </c>
      <c r="AE81" s="3">
        <v>0</v>
      </c>
      <c r="AF81" t="s">
        <v>79</v>
      </c>
      <c r="AG81" s="13">
        <v>4</v>
      </c>
      <c r="AQ81"/>
    </row>
    <row r="82" spans="1:43" x14ac:dyDescent="0.2">
      <c r="A82" t="s">
        <v>201</v>
      </c>
      <c r="B82" t="s">
        <v>283</v>
      </c>
      <c r="C82" t="s">
        <v>429</v>
      </c>
      <c r="D82" t="s">
        <v>527</v>
      </c>
      <c r="E82" s="3">
        <v>71.411111111111111</v>
      </c>
      <c r="F82" s="3">
        <f>Table3[[#This Row],[Total Hours Nurse Staffing]]/Table3[[#This Row],[MDS Census]]</f>
        <v>4.8497074840516579</v>
      </c>
      <c r="G82" s="3">
        <f>Table3[[#This Row],[Total Direct Care Staff Hours]]/Table3[[#This Row],[MDS Census]]</f>
        <v>4.1613054302162755</v>
      </c>
      <c r="H82" s="3">
        <f>Table3[[#This Row],[Total RN Hours (w/ Admin, DON)]]/Table3[[#This Row],[MDS Census]]</f>
        <v>0.56451377003267478</v>
      </c>
      <c r="I82" s="3">
        <f>Table3[[#This Row],[RN Hours (excl. Admin, DON)]]/Table3[[#This Row],[MDS Census]]</f>
        <v>2.7105959234479539E-2</v>
      </c>
      <c r="J82" s="3">
        <f t="shared" ref="J82:J145" si="2">SUM(L82,P82,S82)</f>
        <v>346.32300000000004</v>
      </c>
      <c r="K82" s="3">
        <f>SUM(Table3[[#This Row],[RN Hours (excl. Admin, DON)]], Table3[[#This Row],[LPN Hours (excl. Admin)]], Table3[[#This Row],[CNA Hours]], Table3[[#This Row],[NA TR Hours]], Table3[[#This Row],[Med Aide/Tech Hours]])</f>
        <v>297.16344444444445</v>
      </c>
      <c r="L82" s="3">
        <f>SUM(Table3[[#This Row],[RN Hours (excl. Admin, DON)]:[RN DON Hours]])</f>
        <v>40.312555555555562</v>
      </c>
      <c r="M82" s="3">
        <v>1.9356666666666666</v>
      </c>
      <c r="N82" s="3">
        <v>31.23244444444445</v>
      </c>
      <c r="O82" s="3">
        <v>7.1444444444444448</v>
      </c>
      <c r="P82" s="3">
        <f>SUM(Table3[[#This Row],[LPN Hours (excl. Admin)]:[LPN Admin Hours]])</f>
        <v>95.893000000000001</v>
      </c>
      <c r="Q82" s="3">
        <v>85.11033333333333</v>
      </c>
      <c r="R82" s="3">
        <v>10.782666666666666</v>
      </c>
      <c r="S82" s="3">
        <f>SUM(Table3[[#This Row],[CNA Hours]], Table3[[#This Row],[NA TR Hours]], Table3[[#This Row],[Med Aide/Tech Hours]])</f>
        <v>210.11744444444446</v>
      </c>
      <c r="T82" s="3">
        <v>176.81411111111112</v>
      </c>
      <c r="U82" s="3">
        <v>33.303333333333327</v>
      </c>
      <c r="V82" s="3">
        <v>0</v>
      </c>
      <c r="W82" s="3">
        <f>SUM(Table3[[#This Row],[RN Hours Contract]:[Med Aide Hours Contract]])</f>
        <v>62.247333333333337</v>
      </c>
      <c r="X82" s="3">
        <v>1.1405555555555555</v>
      </c>
      <c r="Y82" s="3">
        <v>0</v>
      </c>
      <c r="Z82" s="3">
        <v>0</v>
      </c>
      <c r="AA82" s="3">
        <v>16.157222222222224</v>
      </c>
      <c r="AB82" s="3">
        <v>0.2638888888888889</v>
      </c>
      <c r="AC82" s="3">
        <v>44.68566666666667</v>
      </c>
      <c r="AD82" s="3">
        <v>0</v>
      </c>
      <c r="AE82" s="3">
        <v>0</v>
      </c>
      <c r="AF82" t="s">
        <v>80</v>
      </c>
      <c r="AG82" s="13">
        <v>4</v>
      </c>
      <c r="AQ82"/>
    </row>
    <row r="83" spans="1:43" x14ac:dyDescent="0.2">
      <c r="A83" t="s">
        <v>201</v>
      </c>
      <c r="B83" t="s">
        <v>284</v>
      </c>
      <c r="C83" t="s">
        <v>424</v>
      </c>
      <c r="D83" t="s">
        <v>569</v>
      </c>
      <c r="E83" s="3">
        <v>57.011111111111113</v>
      </c>
      <c r="F83" s="3">
        <f>Table3[[#This Row],[Total Hours Nurse Staffing]]/Table3[[#This Row],[MDS Census]]</f>
        <v>3.5170882868836482</v>
      </c>
      <c r="G83" s="3">
        <f>Table3[[#This Row],[Total Direct Care Staff Hours]]/Table3[[#This Row],[MDS Census]]</f>
        <v>2.9662366010524268</v>
      </c>
      <c r="H83" s="3">
        <f>Table3[[#This Row],[Total RN Hours (w/ Admin, DON)]]/Table3[[#This Row],[MDS Census]]</f>
        <v>0.63644708633794567</v>
      </c>
      <c r="I83" s="3">
        <f>Table3[[#This Row],[RN Hours (excl. Admin, DON)]]/Table3[[#This Row],[MDS Census]]</f>
        <v>0.23813681543558762</v>
      </c>
      <c r="J83" s="3">
        <f t="shared" si="2"/>
        <v>200.5131111111111</v>
      </c>
      <c r="K83" s="3">
        <f>SUM(Table3[[#This Row],[RN Hours (excl. Admin, DON)]], Table3[[#This Row],[LPN Hours (excl. Admin)]], Table3[[#This Row],[CNA Hours]], Table3[[#This Row],[NA TR Hours]], Table3[[#This Row],[Med Aide/Tech Hours]])</f>
        <v>169.10844444444447</v>
      </c>
      <c r="L83" s="3">
        <f>SUM(Table3[[#This Row],[RN Hours (excl. Admin, DON)]:[RN DON Hours]])</f>
        <v>36.284555555555549</v>
      </c>
      <c r="M83" s="3">
        <v>13.576444444444446</v>
      </c>
      <c r="N83" s="3">
        <v>16.519222222222211</v>
      </c>
      <c r="O83" s="3">
        <v>6.1888888888888891</v>
      </c>
      <c r="P83" s="3">
        <f>SUM(Table3[[#This Row],[LPN Hours (excl. Admin)]:[LPN Admin Hours]])</f>
        <v>47.420888888888889</v>
      </c>
      <c r="Q83" s="3">
        <v>38.724333333333334</v>
      </c>
      <c r="R83" s="3">
        <v>8.6965555555555554</v>
      </c>
      <c r="S83" s="3">
        <f>SUM(Table3[[#This Row],[CNA Hours]], Table3[[#This Row],[NA TR Hours]], Table3[[#This Row],[Med Aide/Tech Hours]])</f>
        <v>116.80766666666666</v>
      </c>
      <c r="T83" s="3">
        <v>114.37333333333333</v>
      </c>
      <c r="U83" s="3">
        <v>2.4343333333333335</v>
      </c>
      <c r="V83" s="3">
        <v>0</v>
      </c>
      <c r="W83" s="3">
        <f>SUM(Table3[[#This Row],[RN Hours Contract]:[Med Aide Hours Contract]])</f>
        <v>6.2722222222222221</v>
      </c>
      <c r="X83" s="3">
        <v>0</v>
      </c>
      <c r="Y83" s="3">
        <v>0</v>
      </c>
      <c r="Z83" s="3">
        <v>0</v>
      </c>
      <c r="AA83" s="3">
        <v>6.1027777777777779</v>
      </c>
      <c r="AB83" s="3">
        <v>0</v>
      </c>
      <c r="AC83" s="3">
        <v>0.16944444444444445</v>
      </c>
      <c r="AD83" s="3">
        <v>0</v>
      </c>
      <c r="AE83" s="3">
        <v>0</v>
      </c>
      <c r="AF83" t="s">
        <v>81</v>
      </c>
      <c r="AG83" s="13">
        <v>4</v>
      </c>
      <c r="AQ83"/>
    </row>
    <row r="84" spans="1:43" x14ac:dyDescent="0.2">
      <c r="A84" t="s">
        <v>201</v>
      </c>
      <c r="B84" t="s">
        <v>285</v>
      </c>
      <c r="C84" t="s">
        <v>479</v>
      </c>
      <c r="D84" t="s">
        <v>518</v>
      </c>
      <c r="E84" s="3">
        <v>94.2</v>
      </c>
      <c r="F84" s="3">
        <f>Table3[[#This Row],[Total Hours Nurse Staffing]]/Table3[[#This Row],[MDS Census]]</f>
        <v>3.6074640245340879</v>
      </c>
      <c r="G84" s="3">
        <f>Table3[[#This Row],[Total Direct Care Staff Hours]]/Table3[[#This Row],[MDS Census]]</f>
        <v>3.2654423213021935</v>
      </c>
      <c r="H84" s="3">
        <f>Table3[[#This Row],[Total RN Hours (w/ Admin, DON)]]/Table3[[#This Row],[MDS Census]]</f>
        <v>0.31901273885350306</v>
      </c>
      <c r="I84" s="3">
        <f>Table3[[#This Row],[RN Hours (excl. Admin, DON)]]/Table3[[#This Row],[MDS Census]]</f>
        <v>1.8282613824015096E-3</v>
      </c>
      <c r="J84" s="3">
        <f t="shared" si="2"/>
        <v>339.82311111111107</v>
      </c>
      <c r="K84" s="3">
        <f>SUM(Table3[[#This Row],[RN Hours (excl. Admin, DON)]], Table3[[#This Row],[LPN Hours (excl. Admin)]], Table3[[#This Row],[CNA Hours]], Table3[[#This Row],[NA TR Hours]], Table3[[#This Row],[Med Aide/Tech Hours]])</f>
        <v>307.60466666666662</v>
      </c>
      <c r="L84" s="3">
        <f>SUM(Table3[[#This Row],[RN Hours (excl. Admin, DON)]:[RN DON Hours]])</f>
        <v>30.050999999999988</v>
      </c>
      <c r="M84" s="3">
        <v>0.17222222222222222</v>
      </c>
      <c r="N84" s="3">
        <v>24.000999999999987</v>
      </c>
      <c r="O84" s="3">
        <v>5.8777777777777782</v>
      </c>
      <c r="P84" s="3">
        <f>SUM(Table3[[#This Row],[LPN Hours (excl. Admin)]:[LPN Admin Hours]])</f>
        <v>110.81922222222222</v>
      </c>
      <c r="Q84" s="3">
        <v>108.47955555555555</v>
      </c>
      <c r="R84" s="3">
        <v>2.339666666666667</v>
      </c>
      <c r="S84" s="3">
        <f>SUM(Table3[[#This Row],[CNA Hours]], Table3[[#This Row],[NA TR Hours]], Table3[[#This Row],[Med Aide/Tech Hours]])</f>
        <v>198.95288888888888</v>
      </c>
      <c r="T84" s="3">
        <v>178.95555555555555</v>
      </c>
      <c r="U84" s="3">
        <v>19.99733333333333</v>
      </c>
      <c r="V84" s="3">
        <v>0</v>
      </c>
      <c r="W84" s="3">
        <f>SUM(Table3[[#This Row],[RN Hours Contract]:[Med Aide Hours Contract]])</f>
        <v>91.097555555555545</v>
      </c>
      <c r="X84" s="3">
        <v>0.17222222222222222</v>
      </c>
      <c r="Y84" s="3">
        <v>0</v>
      </c>
      <c r="Z84" s="3">
        <v>0</v>
      </c>
      <c r="AA84" s="3">
        <v>16.121666666666666</v>
      </c>
      <c r="AB84" s="3">
        <v>0</v>
      </c>
      <c r="AC84" s="3">
        <v>74.803666666666658</v>
      </c>
      <c r="AD84" s="3">
        <v>0</v>
      </c>
      <c r="AE84" s="3">
        <v>0</v>
      </c>
      <c r="AF84" t="s">
        <v>82</v>
      </c>
      <c r="AG84" s="13">
        <v>4</v>
      </c>
      <c r="AQ84"/>
    </row>
    <row r="85" spans="1:43" x14ac:dyDescent="0.2">
      <c r="A85" t="s">
        <v>201</v>
      </c>
      <c r="B85" t="s">
        <v>286</v>
      </c>
      <c r="C85" t="s">
        <v>419</v>
      </c>
      <c r="D85" t="s">
        <v>535</v>
      </c>
      <c r="E85" s="3">
        <v>16.755555555555556</v>
      </c>
      <c r="F85" s="3">
        <f>Table3[[#This Row],[Total Hours Nurse Staffing]]/Table3[[#This Row],[MDS Census]]</f>
        <v>4.6105769230769234</v>
      </c>
      <c r="G85" s="3">
        <f>Table3[[#This Row],[Total Direct Care Staff Hours]]/Table3[[#This Row],[MDS Census]]</f>
        <v>4.6105769230769234</v>
      </c>
      <c r="H85" s="3">
        <f>Table3[[#This Row],[Total RN Hours (w/ Admin, DON)]]/Table3[[#This Row],[MDS Census]]</f>
        <v>3.2738726790450925</v>
      </c>
      <c r="I85" s="3">
        <f>Table3[[#This Row],[RN Hours (excl. Admin, DON)]]/Table3[[#This Row],[MDS Census]]</f>
        <v>3.2738726790450925</v>
      </c>
      <c r="J85" s="3">
        <f t="shared" si="2"/>
        <v>77.25277777777778</v>
      </c>
      <c r="K85" s="3">
        <f>SUM(Table3[[#This Row],[RN Hours (excl. Admin, DON)]], Table3[[#This Row],[LPN Hours (excl. Admin)]], Table3[[#This Row],[CNA Hours]], Table3[[#This Row],[NA TR Hours]], Table3[[#This Row],[Med Aide/Tech Hours]])</f>
        <v>77.25277777777778</v>
      </c>
      <c r="L85" s="3">
        <f>SUM(Table3[[#This Row],[RN Hours (excl. Admin, DON)]:[RN DON Hours]])</f>
        <v>54.855555555555554</v>
      </c>
      <c r="M85" s="3">
        <v>54.855555555555554</v>
      </c>
      <c r="N85" s="3">
        <v>0</v>
      </c>
      <c r="O85" s="3">
        <v>0</v>
      </c>
      <c r="P85" s="3">
        <f>SUM(Table3[[#This Row],[LPN Hours (excl. Admin)]:[LPN Admin Hours]])</f>
        <v>7.8305555555555557</v>
      </c>
      <c r="Q85" s="3">
        <v>7.8305555555555557</v>
      </c>
      <c r="R85" s="3">
        <v>0</v>
      </c>
      <c r="S85" s="3">
        <f>SUM(Table3[[#This Row],[CNA Hours]], Table3[[#This Row],[NA TR Hours]], Table3[[#This Row],[Med Aide/Tech Hours]])</f>
        <v>14.566666666666666</v>
      </c>
      <c r="T85" s="3">
        <v>14.566666666666666</v>
      </c>
      <c r="U85" s="3">
        <v>0</v>
      </c>
      <c r="V85" s="3">
        <v>0</v>
      </c>
      <c r="W85" s="3">
        <f>SUM(Table3[[#This Row],[RN Hours Contract]:[Med Aide Hours Contract]])</f>
        <v>0</v>
      </c>
      <c r="X85" s="3">
        <v>0</v>
      </c>
      <c r="Y85" s="3">
        <v>0</v>
      </c>
      <c r="Z85" s="3">
        <v>0</v>
      </c>
      <c r="AA85" s="3">
        <v>0</v>
      </c>
      <c r="AB85" s="3">
        <v>0</v>
      </c>
      <c r="AC85" s="3">
        <v>0</v>
      </c>
      <c r="AD85" s="3">
        <v>0</v>
      </c>
      <c r="AE85" s="3">
        <v>0</v>
      </c>
      <c r="AF85" t="s">
        <v>83</v>
      </c>
      <c r="AG85" s="13">
        <v>4</v>
      </c>
      <c r="AQ85"/>
    </row>
    <row r="86" spans="1:43" x14ac:dyDescent="0.2">
      <c r="A86" t="s">
        <v>201</v>
      </c>
      <c r="B86" t="s">
        <v>287</v>
      </c>
      <c r="C86" t="s">
        <v>452</v>
      </c>
      <c r="D86" t="s">
        <v>567</v>
      </c>
      <c r="E86" s="3">
        <v>61.155555555555559</v>
      </c>
      <c r="F86" s="3">
        <f>Table3[[#This Row],[Total Hours Nurse Staffing]]/Table3[[#This Row],[MDS Census]]</f>
        <v>4.3851235465116281</v>
      </c>
      <c r="G86" s="3">
        <f>Table3[[#This Row],[Total Direct Care Staff Hours]]/Table3[[#This Row],[MDS Census]]</f>
        <v>3.4028361191860466</v>
      </c>
      <c r="H86" s="3">
        <f>Table3[[#This Row],[Total RN Hours (w/ Admin, DON)]]/Table3[[#This Row],[MDS Census]]</f>
        <v>0.67908066860465088</v>
      </c>
      <c r="I86" s="3">
        <f>Table3[[#This Row],[RN Hours (excl. Admin, DON)]]/Table3[[#This Row],[MDS Census]]</f>
        <v>5.9611191860465117E-2</v>
      </c>
      <c r="J86" s="3">
        <f t="shared" si="2"/>
        <v>268.17466666666667</v>
      </c>
      <c r="K86" s="3">
        <f>SUM(Table3[[#This Row],[RN Hours (excl. Admin, DON)]], Table3[[#This Row],[LPN Hours (excl. Admin)]], Table3[[#This Row],[CNA Hours]], Table3[[#This Row],[NA TR Hours]], Table3[[#This Row],[Med Aide/Tech Hours]])</f>
        <v>208.10233333333335</v>
      </c>
      <c r="L86" s="3">
        <f>SUM(Table3[[#This Row],[RN Hours (excl. Admin, DON)]:[RN DON Hours]])</f>
        <v>41.52955555555554</v>
      </c>
      <c r="M86" s="3">
        <v>3.6455555555555557</v>
      </c>
      <c r="N86" s="3">
        <v>32.078444444444429</v>
      </c>
      <c r="O86" s="3">
        <v>5.8055555555555554</v>
      </c>
      <c r="P86" s="3">
        <f>SUM(Table3[[#This Row],[LPN Hours (excl. Admin)]:[LPN Admin Hours]])</f>
        <v>93.450222222222223</v>
      </c>
      <c r="Q86" s="3">
        <v>71.26188888888889</v>
      </c>
      <c r="R86" s="3">
        <v>22.188333333333333</v>
      </c>
      <c r="S86" s="3">
        <f>SUM(Table3[[#This Row],[CNA Hours]], Table3[[#This Row],[NA TR Hours]], Table3[[#This Row],[Med Aide/Tech Hours]])</f>
        <v>133.1948888888889</v>
      </c>
      <c r="T86" s="3">
        <v>87.632222222222225</v>
      </c>
      <c r="U86" s="3">
        <v>45.562666666666672</v>
      </c>
      <c r="V86" s="3">
        <v>0</v>
      </c>
      <c r="W86" s="3">
        <f>SUM(Table3[[#This Row],[RN Hours Contract]:[Med Aide Hours Contract]])</f>
        <v>0</v>
      </c>
      <c r="X86" s="3">
        <v>0</v>
      </c>
      <c r="Y86" s="3">
        <v>0</v>
      </c>
      <c r="Z86" s="3">
        <v>0</v>
      </c>
      <c r="AA86" s="3">
        <v>0</v>
      </c>
      <c r="AB86" s="3">
        <v>0</v>
      </c>
      <c r="AC86" s="3">
        <v>0</v>
      </c>
      <c r="AD86" s="3">
        <v>0</v>
      </c>
      <c r="AE86" s="3">
        <v>0</v>
      </c>
      <c r="AF86" t="s">
        <v>84</v>
      </c>
      <c r="AG86" s="13">
        <v>4</v>
      </c>
      <c r="AQ86"/>
    </row>
    <row r="87" spans="1:43" x14ac:dyDescent="0.2">
      <c r="A87" t="s">
        <v>201</v>
      </c>
      <c r="B87" t="s">
        <v>288</v>
      </c>
      <c r="C87" t="s">
        <v>480</v>
      </c>
      <c r="D87" t="s">
        <v>537</v>
      </c>
      <c r="E87" s="3">
        <v>60.81111111111111</v>
      </c>
      <c r="F87" s="3">
        <f>Table3[[#This Row],[Total Hours Nurse Staffing]]/Table3[[#This Row],[MDS Census]]</f>
        <v>4.0190023752969122</v>
      </c>
      <c r="G87" s="3">
        <f>Table3[[#This Row],[Total Direct Care Staff Hours]]/Table3[[#This Row],[MDS Census]]</f>
        <v>3.8204823679883062</v>
      </c>
      <c r="H87" s="3">
        <f>Table3[[#This Row],[Total RN Hours (w/ Admin, DON)]]/Table3[[#This Row],[MDS Census]]</f>
        <v>0.78572081125525317</v>
      </c>
      <c r="I87" s="3">
        <f>Table3[[#This Row],[RN Hours (excl. Admin, DON)]]/Table3[[#This Row],[MDS Census]]</f>
        <v>0.5872008039466472</v>
      </c>
      <c r="J87" s="3">
        <f t="shared" si="2"/>
        <v>244.4</v>
      </c>
      <c r="K87" s="3">
        <f>SUM(Table3[[#This Row],[RN Hours (excl. Admin, DON)]], Table3[[#This Row],[LPN Hours (excl. Admin)]], Table3[[#This Row],[CNA Hours]], Table3[[#This Row],[NA TR Hours]], Table3[[#This Row],[Med Aide/Tech Hours]])</f>
        <v>232.32777777777778</v>
      </c>
      <c r="L87" s="3">
        <f>SUM(Table3[[#This Row],[RN Hours (excl. Admin, DON)]:[RN DON Hours]])</f>
        <v>47.780555555555559</v>
      </c>
      <c r="M87" s="3">
        <v>35.708333333333336</v>
      </c>
      <c r="N87" s="3">
        <v>0</v>
      </c>
      <c r="O87" s="3">
        <v>12.072222222222223</v>
      </c>
      <c r="P87" s="3">
        <f>SUM(Table3[[#This Row],[LPN Hours (excl. Admin)]:[LPN Admin Hours]])</f>
        <v>59.483333333333334</v>
      </c>
      <c r="Q87" s="3">
        <v>59.483333333333334</v>
      </c>
      <c r="R87" s="3">
        <v>0</v>
      </c>
      <c r="S87" s="3">
        <f>SUM(Table3[[#This Row],[CNA Hours]], Table3[[#This Row],[NA TR Hours]], Table3[[#This Row],[Med Aide/Tech Hours]])</f>
        <v>137.13611111111112</v>
      </c>
      <c r="T87" s="3">
        <v>137.13611111111112</v>
      </c>
      <c r="U87" s="3">
        <v>0</v>
      </c>
      <c r="V87" s="3">
        <v>0</v>
      </c>
      <c r="W87" s="3">
        <f>SUM(Table3[[#This Row],[RN Hours Contract]:[Med Aide Hours Contract]])</f>
        <v>0</v>
      </c>
      <c r="X87" s="3">
        <v>0</v>
      </c>
      <c r="Y87" s="3">
        <v>0</v>
      </c>
      <c r="Z87" s="3">
        <v>0</v>
      </c>
      <c r="AA87" s="3">
        <v>0</v>
      </c>
      <c r="AB87" s="3">
        <v>0</v>
      </c>
      <c r="AC87" s="3">
        <v>0</v>
      </c>
      <c r="AD87" s="3">
        <v>0</v>
      </c>
      <c r="AE87" s="3">
        <v>0</v>
      </c>
      <c r="AF87" t="s">
        <v>85</v>
      </c>
      <c r="AG87" s="13">
        <v>4</v>
      </c>
      <c r="AQ87"/>
    </row>
    <row r="88" spans="1:43" x14ac:dyDescent="0.2">
      <c r="A88" t="s">
        <v>201</v>
      </c>
      <c r="B88" t="s">
        <v>289</v>
      </c>
      <c r="C88" t="s">
        <v>458</v>
      </c>
      <c r="D88" t="s">
        <v>547</v>
      </c>
      <c r="E88" s="3">
        <v>48.388888888888886</v>
      </c>
      <c r="F88" s="3">
        <f>Table3[[#This Row],[Total Hours Nurse Staffing]]/Table3[[#This Row],[MDS Census]]</f>
        <v>3.6076326061997706</v>
      </c>
      <c r="G88" s="3">
        <f>Table3[[#This Row],[Total Direct Care Staff Hours]]/Table3[[#This Row],[MDS Census]]</f>
        <v>3.1556624569460396</v>
      </c>
      <c r="H88" s="3">
        <f>Table3[[#This Row],[Total RN Hours (w/ Admin, DON)]]/Table3[[#This Row],[MDS Census]]</f>
        <v>0.80565786452353605</v>
      </c>
      <c r="I88" s="3">
        <f>Table3[[#This Row],[RN Hours (excl. Admin, DON)]]/Table3[[#This Row],[MDS Census]]</f>
        <v>0.54848220436280137</v>
      </c>
      <c r="J88" s="3">
        <f t="shared" si="2"/>
        <v>174.56933333333333</v>
      </c>
      <c r="K88" s="3">
        <f>SUM(Table3[[#This Row],[RN Hours (excl. Admin, DON)]], Table3[[#This Row],[LPN Hours (excl. Admin)]], Table3[[#This Row],[CNA Hours]], Table3[[#This Row],[NA TR Hours]], Table3[[#This Row],[Med Aide/Tech Hours]])</f>
        <v>152.69900000000001</v>
      </c>
      <c r="L88" s="3">
        <f>SUM(Table3[[#This Row],[RN Hours (excl. Admin, DON)]:[RN DON Hours]])</f>
        <v>38.984888888888882</v>
      </c>
      <c r="M88" s="3">
        <v>26.540444444444443</v>
      </c>
      <c r="N88" s="3">
        <v>7.7333333333333334</v>
      </c>
      <c r="O88" s="3">
        <v>4.7111111111111112</v>
      </c>
      <c r="P88" s="3">
        <f>SUM(Table3[[#This Row],[LPN Hours (excl. Admin)]:[LPN Admin Hours]])</f>
        <v>53.019444444444446</v>
      </c>
      <c r="Q88" s="3">
        <v>43.593555555555554</v>
      </c>
      <c r="R88" s="3">
        <v>9.4258888888888901</v>
      </c>
      <c r="S88" s="3">
        <f>SUM(Table3[[#This Row],[CNA Hours]], Table3[[#This Row],[NA TR Hours]], Table3[[#This Row],[Med Aide/Tech Hours]])</f>
        <v>82.564999999999998</v>
      </c>
      <c r="T88" s="3">
        <v>82.564999999999998</v>
      </c>
      <c r="U88" s="3">
        <v>0</v>
      </c>
      <c r="V88" s="3">
        <v>0</v>
      </c>
      <c r="W88" s="3">
        <f>SUM(Table3[[#This Row],[RN Hours Contract]:[Med Aide Hours Contract]])</f>
        <v>0</v>
      </c>
      <c r="X88" s="3">
        <v>0</v>
      </c>
      <c r="Y88" s="3">
        <v>0</v>
      </c>
      <c r="Z88" s="3">
        <v>0</v>
      </c>
      <c r="AA88" s="3">
        <v>0</v>
      </c>
      <c r="AB88" s="3">
        <v>0</v>
      </c>
      <c r="AC88" s="3">
        <v>0</v>
      </c>
      <c r="AD88" s="3">
        <v>0</v>
      </c>
      <c r="AE88" s="3">
        <v>0</v>
      </c>
      <c r="AF88" t="s">
        <v>86</v>
      </c>
      <c r="AG88" s="13">
        <v>4</v>
      </c>
      <c r="AQ88"/>
    </row>
    <row r="89" spans="1:43" x14ac:dyDescent="0.2">
      <c r="A89" t="s">
        <v>201</v>
      </c>
      <c r="B89" t="s">
        <v>290</v>
      </c>
      <c r="C89" t="s">
        <v>444</v>
      </c>
      <c r="D89" t="s">
        <v>561</v>
      </c>
      <c r="E89" s="3">
        <v>48.344444444444441</v>
      </c>
      <c r="F89" s="3">
        <f>Table3[[#This Row],[Total Hours Nurse Staffing]]/Table3[[#This Row],[MDS Census]]</f>
        <v>4.0484555274649505</v>
      </c>
      <c r="G89" s="3">
        <f>Table3[[#This Row],[Total Direct Care Staff Hours]]/Table3[[#This Row],[MDS Census]]</f>
        <v>3.7106182486784651</v>
      </c>
      <c r="H89" s="3">
        <f>Table3[[#This Row],[Total RN Hours (w/ Admin, DON)]]/Table3[[#This Row],[MDS Census]]</f>
        <v>0.47534359917260405</v>
      </c>
      <c r="I89" s="3">
        <f>Table3[[#This Row],[RN Hours (excl. Admin, DON)]]/Table3[[#This Row],[MDS Census]]</f>
        <v>0.35766950126407726</v>
      </c>
      <c r="J89" s="3">
        <f t="shared" si="2"/>
        <v>195.72033333333331</v>
      </c>
      <c r="K89" s="3">
        <f>SUM(Table3[[#This Row],[RN Hours (excl. Admin, DON)]], Table3[[#This Row],[LPN Hours (excl. Admin)]], Table3[[#This Row],[CNA Hours]], Table3[[#This Row],[NA TR Hours]], Table3[[#This Row],[Med Aide/Tech Hours]])</f>
        <v>179.38777777777779</v>
      </c>
      <c r="L89" s="3">
        <f>SUM(Table3[[#This Row],[RN Hours (excl. Admin, DON)]:[RN DON Hours]])</f>
        <v>22.980222222222224</v>
      </c>
      <c r="M89" s="3">
        <v>17.291333333333334</v>
      </c>
      <c r="N89" s="3">
        <v>0</v>
      </c>
      <c r="O89" s="3">
        <v>5.6888888888888891</v>
      </c>
      <c r="P89" s="3">
        <f>SUM(Table3[[#This Row],[LPN Hours (excl. Admin)]:[LPN Admin Hours]])</f>
        <v>60.817111111111103</v>
      </c>
      <c r="Q89" s="3">
        <v>50.173444444444442</v>
      </c>
      <c r="R89" s="3">
        <v>10.643666666666665</v>
      </c>
      <c r="S89" s="3">
        <f>SUM(Table3[[#This Row],[CNA Hours]], Table3[[#This Row],[NA TR Hours]], Table3[[#This Row],[Med Aide/Tech Hours]])</f>
        <v>111.923</v>
      </c>
      <c r="T89" s="3">
        <v>111.923</v>
      </c>
      <c r="U89" s="3">
        <v>0</v>
      </c>
      <c r="V89" s="3">
        <v>0</v>
      </c>
      <c r="W89" s="3">
        <f>SUM(Table3[[#This Row],[RN Hours Contract]:[Med Aide Hours Contract]])</f>
        <v>0</v>
      </c>
      <c r="X89" s="3">
        <v>0</v>
      </c>
      <c r="Y89" s="3">
        <v>0</v>
      </c>
      <c r="Z89" s="3">
        <v>0</v>
      </c>
      <c r="AA89" s="3">
        <v>0</v>
      </c>
      <c r="AB89" s="3">
        <v>0</v>
      </c>
      <c r="AC89" s="3">
        <v>0</v>
      </c>
      <c r="AD89" s="3">
        <v>0</v>
      </c>
      <c r="AE89" s="3">
        <v>0</v>
      </c>
      <c r="AF89" t="s">
        <v>87</v>
      </c>
      <c r="AG89" s="13">
        <v>4</v>
      </c>
      <c r="AQ89"/>
    </row>
    <row r="90" spans="1:43" x14ac:dyDescent="0.2">
      <c r="A90" t="s">
        <v>201</v>
      </c>
      <c r="B90" t="s">
        <v>291</v>
      </c>
      <c r="C90" t="s">
        <v>460</v>
      </c>
      <c r="D90" t="s">
        <v>515</v>
      </c>
      <c r="E90" s="3">
        <v>41.18888888888889</v>
      </c>
      <c r="F90" s="3">
        <f>Table3[[#This Row],[Total Hours Nurse Staffing]]/Table3[[#This Row],[MDS Census]]</f>
        <v>3.5843755057998377</v>
      </c>
      <c r="G90" s="3">
        <f>Table3[[#This Row],[Total Direct Care Staff Hours]]/Table3[[#This Row],[MDS Census]]</f>
        <v>3.2067763690315618</v>
      </c>
      <c r="H90" s="3">
        <f>Table3[[#This Row],[Total RN Hours (w/ Admin, DON)]]/Table3[[#This Row],[MDS Census]]</f>
        <v>0.59131912597787972</v>
      </c>
      <c r="I90" s="3">
        <f>Table3[[#This Row],[RN Hours (excl. Admin, DON)]]/Table3[[#This Row],[MDS Census]]</f>
        <v>0.4529943350418128</v>
      </c>
      <c r="J90" s="3">
        <f t="shared" si="2"/>
        <v>147.63644444444444</v>
      </c>
      <c r="K90" s="3">
        <f>SUM(Table3[[#This Row],[RN Hours (excl. Admin, DON)]], Table3[[#This Row],[LPN Hours (excl. Admin)]], Table3[[#This Row],[CNA Hours]], Table3[[#This Row],[NA TR Hours]], Table3[[#This Row],[Med Aide/Tech Hours]])</f>
        <v>132.08355555555556</v>
      </c>
      <c r="L90" s="3">
        <f>SUM(Table3[[#This Row],[RN Hours (excl. Admin, DON)]:[RN DON Hours]])</f>
        <v>24.355777777777782</v>
      </c>
      <c r="M90" s="3">
        <v>18.658333333333335</v>
      </c>
      <c r="N90" s="3">
        <v>2.5910000000000002</v>
      </c>
      <c r="O90" s="3">
        <v>3.1064444444444441</v>
      </c>
      <c r="P90" s="3">
        <f>SUM(Table3[[#This Row],[LPN Hours (excl. Admin)]:[LPN Admin Hours]])</f>
        <v>44.423000000000002</v>
      </c>
      <c r="Q90" s="3">
        <v>34.567555555555558</v>
      </c>
      <c r="R90" s="3">
        <v>9.8554444444444442</v>
      </c>
      <c r="S90" s="3">
        <f>SUM(Table3[[#This Row],[CNA Hours]], Table3[[#This Row],[NA TR Hours]], Table3[[#This Row],[Med Aide/Tech Hours]])</f>
        <v>78.85766666666666</v>
      </c>
      <c r="T90" s="3">
        <v>78.85766666666666</v>
      </c>
      <c r="U90" s="3">
        <v>0</v>
      </c>
      <c r="V90" s="3">
        <v>0</v>
      </c>
      <c r="W90" s="3">
        <f>SUM(Table3[[#This Row],[RN Hours Contract]:[Med Aide Hours Contract]])</f>
        <v>0</v>
      </c>
      <c r="X90" s="3">
        <v>0</v>
      </c>
      <c r="Y90" s="3">
        <v>0</v>
      </c>
      <c r="Z90" s="3">
        <v>0</v>
      </c>
      <c r="AA90" s="3">
        <v>0</v>
      </c>
      <c r="AB90" s="3">
        <v>0</v>
      </c>
      <c r="AC90" s="3">
        <v>0</v>
      </c>
      <c r="AD90" s="3">
        <v>0</v>
      </c>
      <c r="AE90" s="3">
        <v>0</v>
      </c>
      <c r="AF90" t="s">
        <v>88</v>
      </c>
      <c r="AG90" s="13">
        <v>4</v>
      </c>
      <c r="AQ90"/>
    </row>
    <row r="91" spans="1:43" x14ac:dyDescent="0.2">
      <c r="A91" t="s">
        <v>201</v>
      </c>
      <c r="B91" t="s">
        <v>292</v>
      </c>
      <c r="C91" t="s">
        <v>446</v>
      </c>
      <c r="D91" t="s">
        <v>562</v>
      </c>
      <c r="E91" s="3">
        <v>29.877777777777776</v>
      </c>
      <c r="F91" s="3">
        <f>Table3[[#This Row],[Total Hours Nurse Staffing]]/Table3[[#This Row],[MDS Census]]</f>
        <v>4.5631944960952033</v>
      </c>
      <c r="G91" s="3">
        <f>Table3[[#This Row],[Total Direct Care Staff Hours]]/Table3[[#This Row],[MDS Census]]</f>
        <v>4.2134622536258837</v>
      </c>
      <c r="H91" s="3">
        <f>Table3[[#This Row],[Total RN Hours (w/ Admin, DON)]]/Table3[[#This Row],[MDS Census]]</f>
        <v>1.1824581628858313</v>
      </c>
      <c r="I91" s="3">
        <f>Table3[[#This Row],[RN Hours (excl. Admin, DON)]]/Table3[[#This Row],[MDS Census]]</f>
        <v>0.84627370769802912</v>
      </c>
      <c r="J91" s="3">
        <f t="shared" si="2"/>
        <v>136.33811111111112</v>
      </c>
      <c r="K91" s="3">
        <f>SUM(Table3[[#This Row],[RN Hours (excl. Admin, DON)]], Table3[[#This Row],[LPN Hours (excl. Admin)]], Table3[[#This Row],[CNA Hours]], Table3[[#This Row],[NA TR Hours]], Table3[[#This Row],[Med Aide/Tech Hours]])</f>
        <v>125.8888888888889</v>
      </c>
      <c r="L91" s="3">
        <f>SUM(Table3[[#This Row],[RN Hours (excl. Admin, DON)]:[RN DON Hours]])</f>
        <v>35.329222222222221</v>
      </c>
      <c r="M91" s="3">
        <v>25.28477777777778</v>
      </c>
      <c r="N91" s="3">
        <v>5.5111111111111111</v>
      </c>
      <c r="O91" s="3">
        <v>4.5333333333333332</v>
      </c>
      <c r="P91" s="3">
        <f>SUM(Table3[[#This Row],[LPN Hours (excl. Admin)]:[LPN Admin Hours]])</f>
        <v>44.32544444444445</v>
      </c>
      <c r="Q91" s="3">
        <v>43.920666666666669</v>
      </c>
      <c r="R91" s="3">
        <v>0.40477777777777779</v>
      </c>
      <c r="S91" s="3">
        <f>SUM(Table3[[#This Row],[CNA Hours]], Table3[[#This Row],[NA TR Hours]], Table3[[#This Row],[Med Aide/Tech Hours]])</f>
        <v>56.683444444444447</v>
      </c>
      <c r="T91" s="3">
        <v>56.683444444444447</v>
      </c>
      <c r="U91" s="3">
        <v>0</v>
      </c>
      <c r="V91" s="3">
        <v>0</v>
      </c>
      <c r="W91" s="3">
        <f>SUM(Table3[[#This Row],[RN Hours Contract]:[Med Aide Hours Contract]])</f>
        <v>0</v>
      </c>
      <c r="X91" s="3">
        <v>0</v>
      </c>
      <c r="Y91" s="3">
        <v>0</v>
      </c>
      <c r="Z91" s="3">
        <v>0</v>
      </c>
      <c r="AA91" s="3">
        <v>0</v>
      </c>
      <c r="AB91" s="3">
        <v>0</v>
      </c>
      <c r="AC91" s="3">
        <v>0</v>
      </c>
      <c r="AD91" s="3">
        <v>0</v>
      </c>
      <c r="AE91" s="3">
        <v>0</v>
      </c>
      <c r="AF91" t="s">
        <v>89</v>
      </c>
      <c r="AG91" s="13">
        <v>4</v>
      </c>
      <c r="AQ91"/>
    </row>
    <row r="92" spans="1:43" x14ac:dyDescent="0.2">
      <c r="A92" t="s">
        <v>201</v>
      </c>
      <c r="B92" t="s">
        <v>293</v>
      </c>
      <c r="C92" t="s">
        <v>407</v>
      </c>
      <c r="D92" t="s">
        <v>563</v>
      </c>
      <c r="E92" s="3">
        <v>51.31111111111111</v>
      </c>
      <c r="F92" s="3">
        <f>Table3[[#This Row],[Total Hours Nurse Staffing]]/Table3[[#This Row],[MDS Census]]</f>
        <v>3.7961628410567347</v>
      </c>
      <c r="G92" s="3">
        <f>Table3[[#This Row],[Total Direct Care Staff Hours]]/Table3[[#This Row],[MDS Census]]</f>
        <v>3.5652728453876139</v>
      </c>
      <c r="H92" s="3">
        <f>Table3[[#This Row],[Total RN Hours (w/ Admin, DON)]]/Table3[[#This Row],[MDS Census]]</f>
        <v>0.55077955825032487</v>
      </c>
      <c r="I92" s="3">
        <f>Table3[[#This Row],[RN Hours (excl. Admin, DON)]]/Table3[[#This Row],[MDS Census]]</f>
        <v>0.45896491987873539</v>
      </c>
      <c r="J92" s="3">
        <f t="shared" si="2"/>
        <v>194.78533333333334</v>
      </c>
      <c r="K92" s="3">
        <f>SUM(Table3[[#This Row],[RN Hours (excl. Admin, DON)]], Table3[[#This Row],[LPN Hours (excl. Admin)]], Table3[[#This Row],[CNA Hours]], Table3[[#This Row],[NA TR Hours]], Table3[[#This Row],[Med Aide/Tech Hours]])</f>
        <v>182.93811111111111</v>
      </c>
      <c r="L92" s="3">
        <f>SUM(Table3[[#This Row],[RN Hours (excl. Admin, DON)]:[RN DON Hours]])</f>
        <v>28.261111111111113</v>
      </c>
      <c r="M92" s="3">
        <v>23.55</v>
      </c>
      <c r="N92" s="3">
        <v>0</v>
      </c>
      <c r="O92" s="3">
        <v>4.7111111111111112</v>
      </c>
      <c r="P92" s="3">
        <f>SUM(Table3[[#This Row],[LPN Hours (excl. Admin)]:[LPN Admin Hours]])</f>
        <v>56.240888888888897</v>
      </c>
      <c r="Q92" s="3">
        <v>49.104777777777784</v>
      </c>
      <c r="R92" s="3">
        <v>7.1361111111111111</v>
      </c>
      <c r="S92" s="3">
        <f>SUM(Table3[[#This Row],[CNA Hours]], Table3[[#This Row],[NA TR Hours]], Table3[[#This Row],[Med Aide/Tech Hours]])</f>
        <v>110.28333333333333</v>
      </c>
      <c r="T92" s="3">
        <v>110.28333333333333</v>
      </c>
      <c r="U92" s="3">
        <v>0</v>
      </c>
      <c r="V92" s="3">
        <v>0</v>
      </c>
      <c r="W92" s="3">
        <f>SUM(Table3[[#This Row],[RN Hours Contract]:[Med Aide Hours Contract]])</f>
        <v>0</v>
      </c>
      <c r="X92" s="3">
        <v>0</v>
      </c>
      <c r="Y92" s="3">
        <v>0</v>
      </c>
      <c r="Z92" s="3">
        <v>0</v>
      </c>
      <c r="AA92" s="3">
        <v>0</v>
      </c>
      <c r="AB92" s="3">
        <v>0</v>
      </c>
      <c r="AC92" s="3">
        <v>0</v>
      </c>
      <c r="AD92" s="3">
        <v>0</v>
      </c>
      <c r="AE92" s="3">
        <v>0</v>
      </c>
      <c r="AF92" t="s">
        <v>90</v>
      </c>
      <c r="AG92" s="13">
        <v>4</v>
      </c>
      <c r="AQ92"/>
    </row>
    <row r="93" spans="1:43" x14ac:dyDescent="0.2">
      <c r="A93" t="s">
        <v>201</v>
      </c>
      <c r="B93" t="s">
        <v>294</v>
      </c>
      <c r="C93" t="s">
        <v>427</v>
      </c>
      <c r="D93" t="s">
        <v>553</v>
      </c>
      <c r="E93" s="3">
        <v>96.222222222222229</v>
      </c>
      <c r="F93" s="3">
        <f>Table3[[#This Row],[Total Hours Nurse Staffing]]/Table3[[#This Row],[MDS Census]]</f>
        <v>4.2773960739030015</v>
      </c>
      <c r="G93" s="3">
        <f>Table3[[#This Row],[Total Direct Care Staff Hours]]/Table3[[#This Row],[MDS Census]]</f>
        <v>3.8276558891454964</v>
      </c>
      <c r="H93" s="3">
        <f>Table3[[#This Row],[Total RN Hours (w/ Admin, DON)]]/Table3[[#This Row],[MDS Census]]</f>
        <v>0.69053117782909923</v>
      </c>
      <c r="I93" s="3">
        <f>Table3[[#This Row],[RN Hours (excl. Admin, DON)]]/Table3[[#This Row],[MDS Census]]</f>
        <v>0.39379330254041567</v>
      </c>
      <c r="J93" s="3">
        <f t="shared" si="2"/>
        <v>411.58055555555552</v>
      </c>
      <c r="K93" s="3">
        <f>SUM(Table3[[#This Row],[RN Hours (excl. Admin, DON)]], Table3[[#This Row],[LPN Hours (excl. Admin)]], Table3[[#This Row],[CNA Hours]], Table3[[#This Row],[NA TR Hours]], Table3[[#This Row],[Med Aide/Tech Hours]])</f>
        <v>368.30555555555554</v>
      </c>
      <c r="L93" s="3">
        <f>SUM(Table3[[#This Row],[RN Hours (excl. Admin, DON)]:[RN DON Hours]])</f>
        <v>66.444444444444443</v>
      </c>
      <c r="M93" s="3">
        <v>37.891666666666666</v>
      </c>
      <c r="N93" s="3">
        <v>23.752777777777776</v>
      </c>
      <c r="O93" s="3">
        <v>4.8</v>
      </c>
      <c r="P93" s="3">
        <f>SUM(Table3[[#This Row],[LPN Hours (excl. Admin)]:[LPN Admin Hours]])</f>
        <v>106.23333333333332</v>
      </c>
      <c r="Q93" s="3">
        <v>91.511111111111106</v>
      </c>
      <c r="R93" s="3">
        <v>14.722222222222221</v>
      </c>
      <c r="S93" s="3">
        <f>SUM(Table3[[#This Row],[CNA Hours]], Table3[[#This Row],[NA TR Hours]], Table3[[#This Row],[Med Aide/Tech Hours]])</f>
        <v>238.90277777777777</v>
      </c>
      <c r="T93" s="3">
        <v>225.19166666666666</v>
      </c>
      <c r="U93" s="3">
        <v>13.71111111111111</v>
      </c>
      <c r="V93" s="3">
        <v>0</v>
      </c>
      <c r="W93" s="3">
        <f>SUM(Table3[[#This Row],[RN Hours Contract]:[Med Aide Hours Contract]])</f>
        <v>0</v>
      </c>
      <c r="X93" s="3">
        <v>0</v>
      </c>
      <c r="Y93" s="3">
        <v>0</v>
      </c>
      <c r="Z93" s="3">
        <v>0</v>
      </c>
      <c r="AA93" s="3">
        <v>0</v>
      </c>
      <c r="AB93" s="3">
        <v>0</v>
      </c>
      <c r="AC93" s="3">
        <v>0</v>
      </c>
      <c r="AD93" s="3">
        <v>0</v>
      </c>
      <c r="AE93" s="3">
        <v>0</v>
      </c>
      <c r="AF93" t="s">
        <v>91</v>
      </c>
      <c r="AG93" s="13">
        <v>4</v>
      </c>
      <c r="AQ93"/>
    </row>
    <row r="94" spans="1:43" x14ac:dyDescent="0.2">
      <c r="A94" t="s">
        <v>201</v>
      </c>
      <c r="B94" t="s">
        <v>295</v>
      </c>
      <c r="C94" t="s">
        <v>481</v>
      </c>
      <c r="D94" t="s">
        <v>582</v>
      </c>
      <c r="E94" s="3">
        <v>48.144444444444446</v>
      </c>
      <c r="F94" s="3">
        <f>Table3[[#This Row],[Total Hours Nurse Staffing]]/Table3[[#This Row],[MDS Census]]</f>
        <v>4.7582737133625663</v>
      </c>
      <c r="G94" s="3">
        <f>Table3[[#This Row],[Total Direct Care Staff Hours]]/Table3[[#This Row],[MDS Census]]</f>
        <v>4.4951534733441028</v>
      </c>
      <c r="H94" s="3">
        <f>Table3[[#This Row],[Total RN Hours (w/ Admin, DON)]]/Table3[[#This Row],[MDS Census]]</f>
        <v>1.0463651050080776</v>
      </c>
      <c r="I94" s="3">
        <f>Table3[[#This Row],[RN Hours (excl. Admin, DON)]]/Table3[[#This Row],[MDS Census]]</f>
        <v>0.78324486498961465</v>
      </c>
      <c r="J94" s="3">
        <f t="shared" si="2"/>
        <v>229.08444444444444</v>
      </c>
      <c r="K94" s="3">
        <f>SUM(Table3[[#This Row],[RN Hours (excl. Admin, DON)]], Table3[[#This Row],[LPN Hours (excl. Admin)]], Table3[[#This Row],[CNA Hours]], Table3[[#This Row],[NA TR Hours]], Table3[[#This Row],[Med Aide/Tech Hours]])</f>
        <v>216.41666666666666</v>
      </c>
      <c r="L94" s="3">
        <f>SUM(Table3[[#This Row],[RN Hours (excl. Admin, DON)]:[RN DON Hours]])</f>
        <v>50.376666666666672</v>
      </c>
      <c r="M94" s="3">
        <v>37.708888888888893</v>
      </c>
      <c r="N94" s="3">
        <v>12.667777777777777</v>
      </c>
      <c r="O94" s="3">
        <v>0</v>
      </c>
      <c r="P94" s="3">
        <f>SUM(Table3[[#This Row],[LPN Hours (excl. Admin)]:[LPN Admin Hours]])</f>
        <v>28.16011111111111</v>
      </c>
      <c r="Q94" s="3">
        <v>28.16011111111111</v>
      </c>
      <c r="R94" s="3">
        <v>0</v>
      </c>
      <c r="S94" s="3">
        <f>SUM(Table3[[#This Row],[CNA Hours]], Table3[[#This Row],[NA TR Hours]], Table3[[#This Row],[Med Aide/Tech Hours]])</f>
        <v>150.54766666666666</v>
      </c>
      <c r="T94" s="3">
        <v>120.73422222222221</v>
      </c>
      <c r="U94" s="3">
        <v>29.813444444444453</v>
      </c>
      <c r="V94" s="3">
        <v>0</v>
      </c>
      <c r="W94" s="3">
        <f>SUM(Table3[[#This Row],[RN Hours Contract]:[Med Aide Hours Contract]])</f>
        <v>0</v>
      </c>
      <c r="X94" s="3">
        <v>0</v>
      </c>
      <c r="Y94" s="3">
        <v>0</v>
      </c>
      <c r="Z94" s="3">
        <v>0</v>
      </c>
      <c r="AA94" s="3">
        <v>0</v>
      </c>
      <c r="AB94" s="3">
        <v>0</v>
      </c>
      <c r="AC94" s="3">
        <v>0</v>
      </c>
      <c r="AD94" s="3">
        <v>0</v>
      </c>
      <c r="AE94" s="3">
        <v>0</v>
      </c>
      <c r="AF94" t="s">
        <v>92</v>
      </c>
      <c r="AG94" s="13">
        <v>4</v>
      </c>
      <c r="AQ94"/>
    </row>
    <row r="95" spans="1:43" x14ac:dyDescent="0.2">
      <c r="A95" t="s">
        <v>201</v>
      </c>
      <c r="B95" t="s">
        <v>296</v>
      </c>
      <c r="C95" t="s">
        <v>408</v>
      </c>
      <c r="D95" t="s">
        <v>523</v>
      </c>
      <c r="E95" s="3">
        <v>74.74444444444444</v>
      </c>
      <c r="F95" s="3">
        <f>Table3[[#This Row],[Total Hours Nurse Staffing]]/Table3[[#This Row],[MDS Census]]</f>
        <v>3.6665809424706404</v>
      </c>
      <c r="G95" s="3">
        <f>Table3[[#This Row],[Total Direct Care Staff Hours]]/Table3[[#This Row],[MDS Census]]</f>
        <v>3.6665809424706404</v>
      </c>
      <c r="H95" s="3">
        <f>Table3[[#This Row],[Total RN Hours (w/ Admin, DON)]]/Table3[[#This Row],[MDS Census]]</f>
        <v>0.61209603092017251</v>
      </c>
      <c r="I95" s="3">
        <f>Table3[[#This Row],[RN Hours (excl. Admin, DON)]]/Table3[[#This Row],[MDS Census]]</f>
        <v>0.61209603092017251</v>
      </c>
      <c r="J95" s="3">
        <f t="shared" si="2"/>
        <v>274.05655555555552</v>
      </c>
      <c r="K95" s="3">
        <f>SUM(Table3[[#This Row],[RN Hours (excl. Admin, DON)]], Table3[[#This Row],[LPN Hours (excl. Admin)]], Table3[[#This Row],[CNA Hours]], Table3[[#This Row],[NA TR Hours]], Table3[[#This Row],[Med Aide/Tech Hours]])</f>
        <v>274.05655555555552</v>
      </c>
      <c r="L95" s="3">
        <f>SUM(Table3[[#This Row],[RN Hours (excl. Admin, DON)]:[RN DON Hours]])</f>
        <v>45.750777777777778</v>
      </c>
      <c r="M95" s="3">
        <v>45.750777777777778</v>
      </c>
      <c r="N95" s="3">
        <v>0</v>
      </c>
      <c r="O95" s="3">
        <v>0</v>
      </c>
      <c r="P95" s="3">
        <f>SUM(Table3[[#This Row],[LPN Hours (excl. Admin)]:[LPN Admin Hours]])</f>
        <v>85.2</v>
      </c>
      <c r="Q95" s="3">
        <v>85.2</v>
      </c>
      <c r="R95" s="3">
        <v>0</v>
      </c>
      <c r="S95" s="3">
        <f>SUM(Table3[[#This Row],[CNA Hours]], Table3[[#This Row],[NA TR Hours]], Table3[[#This Row],[Med Aide/Tech Hours]])</f>
        <v>143.10577777777777</v>
      </c>
      <c r="T95" s="3">
        <v>143.10577777777777</v>
      </c>
      <c r="U95" s="3">
        <v>0</v>
      </c>
      <c r="V95" s="3">
        <v>0</v>
      </c>
      <c r="W95" s="3">
        <f>SUM(Table3[[#This Row],[RN Hours Contract]:[Med Aide Hours Contract]])</f>
        <v>16.138888888888889</v>
      </c>
      <c r="X95" s="3">
        <v>0</v>
      </c>
      <c r="Y95" s="3">
        <v>0</v>
      </c>
      <c r="Z95" s="3">
        <v>0</v>
      </c>
      <c r="AA95" s="3">
        <v>0</v>
      </c>
      <c r="AB95" s="3">
        <v>0</v>
      </c>
      <c r="AC95" s="3">
        <v>16.138888888888889</v>
      </c>
      <c r="AD95" s="3">
        <v>0</v>
      </c>
      <c r="AE95" s="3">
        <v>0</v>
      </c>
      <c r="AF95" t="s">
        <v>93</v>
      </c>
      <c r="AG95" s="13">
        <v>4</v>
      </c>
      <c r="AQ95"/>
    </row>
    <row r="96" spans="1:43" x14ac:dyDescent="0.2">
      <c r="A96" t="s">
        <v>201</v>
      </c>
      <c r="B96" t="s">
        <v>297</v>
      </c>
      <c r="C96" t="s">
        <v>458</v>
      </c>
      <c r="D96" t="s">
        <v>547</v>
      </c>
      <c r="E96" s="3">
        <v>64.888888888888886</v>
      </c>
      <c r="F96" s="3">
        <f>Table3[[#This Row],[Total Hours Nurse Staffing]]/Table3[[#This Row],[MDS Census]]</f>
        <v>3.9899845890410961</v>
      </c>
      <c r="G96" s="3">
        <f>Table3[[#This Row],[Total Direct Care Staff Hours]]/Table3[[#This Row],[MDS Census]]</f>
        <v>3.5680941780821924</v>
      </c>
      <c r="H96" s="3">
        <f>Table3[[#This Row],[Total RN Hours (w/ Admin, DON)]]/Table3[[#This Row],[MDS Census]]</f>
        <v>0.98635616438356166</v>
      </c>
      <c r="I96" s="3">
        <f>Table3[[#This Row],[RN Hours (excl. Admin, DON)]]/Table3[[#This Row],[MDS Census]]</f>
        <v>0.64663013698630145</v>
      </c>
      <c r="J96" s="3">
        <f t="shared" si="2"/>
        <v>258.90566666666666</v>
      </c>
      <c r="K96" s="3">
        <f>SUM(Table3[[#This Row],[RN Hours (excl. Admin, DON)]], Table3[[#This Row],[LPN Hours (excl. Admin)]], Table3[[#This Row],[CNA Hours]], Table3[[#This Row],[NA TR Hours]], Table3[[#This Row],[Med Aide/Tech Hours]])</f>
        <v>231.52966666666669</v>
      </c>
      <c r="L96" s="3">
        <f>SUM(Table3[[#This Row],[RN Hours (excl. Admin, DON)]:[RN DON Hours]])</f>
        <v>64.00355555555555</v>
      </c>
      <c r="M96" s="3">
        <v>41.959111111111113</v>
      </c>
      <c r="N96" s="3">
        <v>16.533333333333335</v>
      </c>
      <c r="O96" s="3">
        <v>5.5111111111111111</v>
      </c>
      <c r="P96" s="3">
        <f>SUM(Table3[[#This Row],[LPN Hours (excl. Admin)]:[LPN Admin Hours]])</f>
        <v>72.278999999999996</v>
      </c>
      <c r="Q96" s="3">
        <v>66.947444444444443</v>
      </c>
      <c r="R96" s="3">
        <v>5.331555555555556</v>
      </c>
      <c r="S96" s="3">
        <f>SUM(Table3[[#This Row],[CNA Hours]], Table3[[#This Row],[NA TR Hours]], Table3[[#This Row],[Med Aide/Tech Hours]])</f>
        <v>122.62311111111111</v>
      </c>
      <c r="T96" s="3">
        <v>122.62311111111111</v>
      </c>
      <c r="U96" s="3">
        <v>0</v>
      </c>
      <c r="V96" s="3">
        <v>0</v>
      </c>
      <c r="W96" s="3">
        <f>SUM(Table3[[#This Row],[RN Hours Contract]:[Med Aide Hours Contract]])</f>
        <v>0</v>
      </c>
      <c r="X96" s="3">
        <v>0</v>
      </c>
      <c r="Y96" s="3">
        <v>0</v>
      </c>
      <c r="Z96" s="3">
        <v>0</v>
      </c>
      <c r="AA96" s="3">
        <v>0</v>
      </c>
      <c r="AB96" s="3">
        <v>0</v>
      </c>
      <c r="AC96" s="3">
        <v>0</v>
      </c>
      <c r="AD96" s="3">
        <v>0</v>
      </c>
      <c r="AE96" s="3">
        <v>0</v>
      </c>
      <c r="AF96" t="s">
        <v>94</v>
      </c>
      <c r="AG96" s="13">
        <v>4</v>
      </c>
      <c r="AQ96"/>
    </row>
    <row r="97" spans="1:43" x14ac:dyDescent="0.2">
      <c r="A97" t="s">
        <v>201</v>
      </c>
      <c r="B97" t="s">
        <v>298</v>
      </c>
      <c r="C97" t="s">
        <v>419</v>
      </c>
      <c r="D97" t="s">
        <v>535</v>
      </c>
      <c r="E97" s="3">
        <v>91.933333333333337</v>
      </c>
      <c r="F97" s="3">
        <f>Table3[[#This Row],[Total Hours Nurse Staffing]]/Table3[[#This Row],[MDS Census]]</f>
        <v>4.8398682620256226</v>
      </c>
      <c r="G97" s="3">
        <f>Table3[[#This Row],[Total Direct Care Staff Hours]]/Table3[[#This Row],[MDS Census]]</f>
        <v>4.4700664732898225</v>
      </c>
      <c r="H97" s="3">
        <f>Table3[[#This Row],[Total RN Hours (w/ Admin, DON)]]/Table3[[#This Row],[MDS Census]]</f>
        <v>0.52702078801063579</v>
      </c>
      <c r="I97" s="3">
        <f>Table3[[#This Row],[RN Hours (excl. Admin, DON)]]/Table3[[#This Row],[MDS Census]]</f>
        <v>0.27596567561034563</v>
      </c>
      <c r="J97" s="3">
        <f t="shared" si="2"/>
        <v>444.94522222222224</v>
      </c>
      <c r="K97" s="3">
        <f>SUM(Table3[[#This Row],[RN Hours (excl. Admin, DON)]], Table3[[#This Row],[LPN Hours (excl. Admin)]], Table3[[#This Row],[CNA Hours]], Table3[[#This Row],[NA TR Hours]], Table3[[#This Row],[Med Aide/Tech Hours]])</f>
        <v>410.94811111111107</v>
      </c>
      <c r="L97" s="3">
        <f>SUM(Table3[[#This Row],[RN Hours (excl. Admin, DON)]:[RN DON Hours]])</f>
        <v>48.45077777777778</v>
      </c>
      <c r="M97" s="3">
        <v>25.370444444444445</v>
      </c>
      <c r="N97" s="3">
        <v>17.480333333333331</v>
      </c>
      <c r="O97" s="3">
        <v>5.6</v>
      </c>
      <c r="P97" s="3">
        <f>SUM(Table3[[#This Row],[LPN Hours (excl. Admin)]:[LPN Admin Hours]])</f>
        <v>85.379333333333335</v>
      </c>
      <c r="Q97" s="3">
        <v>74.462555555555554</v>
      </c>
      <c r="R97" s="3">
        <v>10.91677777777778</v>
      </c>
      <c r="S97" s="3">
        <f>SUM(Table3[[#This Row],[CNA Hours]], Table3[[#This Row],[NA TR Hours]], Table3[[#This Row],[Med Aide/Tech Hours]])</f>
        <v>311.1151111111111</v>
      </c>
      <c r="T97" s="3">
        <v>311.1151111111111</v>
      </c>
      <c r="U97" s="3">
        <v>0</v>
      </c>
      <c r="V97" s="3">
        <v>0</v>
      </c>
      <c r="W97" s="3">
        <f>SUM(Table3[[#This Row],[RN Hours Contract]:[Med Aide Hours Contract]])</f>
        <v>0</v>
      </c>
      <c r="X97" s="3">
        <v>0</v>
      </c>
      <c r="Y97" s="3">
        <v>0</v>
      </c>
      <c r="Z97" s="3">
        <v>0</v>
      </c>
      <c r="AA97" s="3">
        <v>0</v>
      </c>
      <c r="AB97" s="3">
        <v>0</v>
      </c>
      <c r="AC97" s="3">
        <v>0</v>
      </c>
      <c r="AD97" s="3">
        <v>0</v>
      </c>
      <c r="AE97" s="3">
        <v>0</v>
      </c>
      <c r="AF97" t="s">
        <v>95</v>
      </c>
      <c r="AG97" s="13">
        <v>4</v>
      </c>
      <c r="AQ97"/>
    </row>
    <row r="98" spans="1:43" x14ac:dyDescent="0.2">
      <c r="A98" t="s">
        <v>201</v>
      </c>
      <c r="B98" t="s">
        <v>299</v>
      </c>
      <c r="C98" t="s">
        <v>482</v>
      </c>
      <c r="D98" t="s">
        <v>583</v>
      </c>
      <c r="E98" s="3">
        <v>37.700000000000003</v>
      </c>
      <c r="F98" s="3">
        <f>Table3[[#This Row],[Total Hours Nurse Staffing]]/Table3[[#This Row],[MDS Census]]</f>
        <v>3.8834954317712933</v>
      </c>
      <c r="G98" s="3">
        <f>Table3[[#This Row],[Total Direct Care Staff Hours]]/Table3[[#This Row],[MDS Census]]</f>
        <v>3.5301797819039193</v>
      </c>
      <c r="H98" s="3">
        <f>Table3[[#This Row],[Total RN Hours (w/ Admin, DON)]]/Table3[[#This Row],[MDS Census]]</f>
        <v>0.77642204538756254</v>
      </c>
      <c r="I98" s="3">
        <f>Table3[[#This Row],[RN Hours (excl. Admin, DON)]]/Table3[[#This Row],[MDS Census]]</f>
        <v>0.44435602711464778</v>
      </c>
      <c r="J98" s="3">
        <f t="shared" si="2"/>
        <v>146.40777777777777</v>
      </c>
      <c r="K98" s="3">
        <f>SUM(Table3[[#This Row],[RN Hours (excl. Admin, DON)]], Table3[[#This Row],[LPN Hours (excl. Admin)]], Table3[[#This Row],[CNA Hours]], Table3[[#This Row],[NA TR Hours]], Table3[[#This Row],[Med Aide/Tech Hours]])</f>
        <v>133.08777777777777</v>
      </c>
      <c r="L98" s="3">
        <f>SUM(Table3[[#This Row],[RN Hours (excl. Admin, DON)]:[RN DON Hours]])</f>
        <v>29.271111111111111</v>
      </c>
      <c r="M98" s="3">
        <v>16.752222222222223</v>
      </c>
      <c r="N98" s="3">
        <v>7.2744444444444447</v>
      </c>
      <c r="O98" s="3">
        <v>5.2444444444444445</v>
      </c>
      <c r="P98" s="3">
        <f>SUM(Table3[[#This Row],[LPN Hours (excl. Admin)]:[LPN Admin Hours]])</f>
        <v>34.910000000000004</v>
      </c>
      <c r="Q98" s="3">
        <v>34.108888888888892</v>
      </c>
      <c r="R98" s="3">
        <v>0.801111111111111</v>
      </c>
      <c r="S98" s="3">
        <f>SUM(Table3[[#This Row],[CNA Hours]], Table3[[#This Row],[NA TR Hours]], Table3[[#This Row],[Med Aide/Tech Hours]])</f>
        <v>82.226666666666659</v>
      </c>
      <c r="T98" s="3">
        <v>82.226666666666659</v>
      </c>
      <c r="U98" s="3">
        <v>0</v>
      </c>
      <c r="V98" s="3">
        <v>0</v>
      </c>
      <c r="W98" s="3">
        <f>SUM(Table3[[#This Row],[RN Hours Contract]:[Med Aide Hours Contract]])</f>
        <v>16.936666666666667</v>
      </c>
      <c r="X98" s="3">
        <v>0.17777777777777778</v>
      </c>
      <c r="Y98" s="3">
        <v>7.2744444444444447</v>
      </c>
      <c r="Z98" s="3">
        <v>0</v>
      </c>
      <c r="AA98" s="3">
        <v>1.2222222222222223</v>
      </c>
      <c r="AB98" s="3">
        <v>0.801111111111111</v>
      </c>
      <c r="AC98" s="3">
        <v>7.4611111111111112</v>
      </c>
      <c r="AD98" s="3">
        <v>0</v>
      </c>
      <c r="AE98" s="3">
        <v>0</v>
      </c>
      <c r="AF98" t="s">
        <v>96</v>
      </c>
      <c r="AG98" s="13">
        <v>4</v>
      </c>
      <c r="AQ98"/>
    </row>
    <row r="99" spans="1:43" x14ac:dyDescent="0.2">
      <c r="A99" t="s">
        <v>201</v>
      </c>
      <c r="B99" t="s">
        <v>300</v>
      </c>
      <c r="C99" t="s">
        <v>437</v>
      </c>
      <c r="D99" t="s">
        <v>571</v>
      </c>
      <c r="E99" s="3">
        <v>50.233333333333334</v>
      </c>
      <c r="F99" s="3">
        <f>Table3[[#This Row],[Total Hours Nurse Staffing]]/Table3[[#This Row],[MDS Census]]</f>
        <v>3.5399933642999333</v>
      </c>
      <c r="G99" s="3">
        <f>Table3[[#This Row],[Total Direct Care Staff Hours]]/Table3[[#This Row],[MDS Census]]</f>
        <v>3.2176664454766644</v>
      </c>
      <c r="H99" s="3">
        <f>Table3[[#This Row],[Total RN Hours (w/ Admin, DON)]]/Table3[[#This Row],[MDS Census]]</f>
        <v>1.1559212563592127</v>
      </c>
      <c r="I99" s="3">
        <f>Table3[[#This Row],[RN Hours (excl. Admin, DON)]]/Table3[[#This Row],[MDS Census]]</f>
        <v>0.86803804468038048</v>
      </c>
      <c r="J99" s="3">
        <f t="shared" si="2"/>
        <v>177.82566666666665</v>
      </c>
      <c r="K99" s="3">
        <f>SUM(Table3[[#This Row],[RN Hours (excl. Admin, DON)]], Table3[[#This Row],[LPN Hours (excl. Admin)]], Table3[[#This Row],[CNA Hours]], Table3[[#This Row],[NA TR Hours]], Table3[[#This Row],[Med Aide/Tech Hours]])</f>
        <v>161.63411111111111</v>
      </c>
      <c r="L99" s="3">
        <f>SUM(Table3[[#This Row],[RN Hours (excl. Admin, DON)]:[RN DON Hours]])</f>
        <v>58.065777777777782</v>
      </c>
      <c r="M99" s="3">
        <v>43.604444444444447</v>
      </c>
      <c r="N99" s="3">
        <v>9.3946666666666658</v>
      </c>
      <c r="O99" s="3">
        <v>5.0666666666666664</v>
      </c>
      <c r="P99" s="3">
        <f>SUM(Table3[[#This Row],[LPN Hours (excl. Admin)]:[LPN Admin Hours]])</f>
        <v>26.827333333333328</v>
      </c>
      <c r="Q99" s="3">
        <v>25.097111111111108</v>
      </c>
      <c r="R99" s="3">
        <v>1.7302222222222221</v>
      </c>
      <c r="S99" s="3">
        <f>SUM(Table3[[#This Row],[CNA Hours]], Table3[[#This Row],[NA TR Hours]], Table3[[#This Row],[Med Aide/Tech Hours]])</f>
        <v>92.932555555555538</v>
      </c>
      <c r="T99" s="3">
        <v>58.672999999999995</v>
      </c>
      <c r="U99" s="3">
        <v>34.259555555555544</v>
      </c>
      <c r="V99" s="3">
        <v>0</v>
      </c>
      <c r="W99" s="3">
        <f>SUM(Table3[[#This Row],[RN Hours Contract]:[Med Aide Hours Contract]])</f>
        <v>0</v>
      </c>
      <c r="X99" s="3">
        <v>0</v>
      </c>
      <c r="Y99" s="3">
        <v>0</v>
      </c>
      <c r="Z99" s="3">
        <v>0</v>
      </c>
      <c r="AA99" s="3">
        <v>0</v>
      </c>
      <c r="AB99" s="3">
        <v>0</v>
      </c>
      <c r="AC99" s="3">
        <v>0</v>
      </c>
      <c r="AD99" s="3">
        <v>0</v>
      </c>
      <c r="AE99" s="3">
        <v>0</v>
      </c>
      <c r="AF99" t="s">
        <v>97</v>
      </c>
      <c r="AG99" s="13">
        <v>4</v>
      </c>
      <c r="AQ99"/>
    </row>
    <row r="100" spans="1:43" x14ac:dyDescent="0.2">
      <c r="A100" t="s">
        <v>201</v>
      </c>
      <c r="B100" t="s">
        <v>301</v>
      </c>
      <c r="C100" t="s">
        <v>426</v>
      </c>
      <c r="D100" t="s">
        <v>516</v>
      </c>
      <c r="E100" s="3">
        <v>65.933333333333337</v>
      </c>
      <c r="F100" s="3">
        <f>Table3[[#This Row],[Total Hours Nurse Staffing]]/Table3[[#This Row],[MDS Census]]</f>
        <v>3.4975109538254121</v>
      </c>
      <c r="G100" s="3">
        <f>Table3[[#This Row],[Total Direct Care Staff Hours]]/Table3[[#This Row],[MDS Census]]</f>
        <v>3.1838254128749575</v>
      </c>
      <c r="H100" s="3">
        <f>Table3[[#This Row],[Total RN Hours (w/ Admin, DON)]]/Table3[[#This Row],[MDS Census]]</f>
        <v>0.38864846646444218</v>
      </c>
      <c r="I100" s="3">
        <f>Table3[[#This Row],[RN Hours (excl. Admin, DON)]]/Table3[[#This Row],[MDS Census]]</f>
        <v>0.14075497135153353</v>
      </c>
      <c r="J100" s="3">
        <f t="shared" si="2"/>
        <v>230.60255555555551</v>
      </c>
      <c r="K100" s="3">
        <f>SUM(Table3[[#This Row],[RN Hours (excl. Admin, DON)]], Table3[[#This Row],[LPN Hours (excl. Admin)]], Table3[[#This Row],[CNA Hours]], Table3[[#This Row],[NA TR Hours]], Table3[[#This Row],[Med Aide/Tech Hours]])</f>
        <v>209.92022222222221</v>
      </c>
      <c r="L100" s="3">
        <f>SUM(Table3[[#This Row],[RN Hours (excl. Admin, DON)]:[RN DON Hours]])</f>
        <v>25.62488888888889</v>
      </c>
      <c r="M100" s="3">
        <v>9.2804444444444449</v>
      </c>
      <c r="N100" s="3">
        <v>10.3</v>
      </c>
      <c r="O100" s="3">
        <v>6.0444444444444443</v>
      </c>
      <c r="P100" s="3">
        <f>SUM(Table3[[#This Row],[LPN Hours (excl. Admin)]:[LPN Admin Hours]])</f>
        <v>69.871555555555545</v>
      </c>
      <c r="Q100" s="3">
        <v>65.533666666666662</v>
      </c>
      <c r="R100" s="3">
        <v>4.33788888888889</v>
      </c>
      <c r="S100" s="3">
        <f>SUM(Table3[[#This Row],[CNA Hours]], Table3[[#This Row],[NA TR Hours]], Table3[[#This Row],[Med Aide/Tech Hours]])</f>
        <v>135.10611111111109</v>
      </c>
      <c r="T100" s="3">
        <v>135.10611111111109</v>
      </c>
      <c r="U100" s="3">
        <v>0</v>
      </c>
      <c r="V100" s="3">
        <v>0</v>
      </c>
      <c r="W100" s="3">
        <f>SUM(Table3[[#This Row],[RN Hours Contract]:[Med Aide Hours Contract]])</f>
        <v>55.449444444444453</v>
      </c>
      <c r="X100" s="3">
        <v>2.604888888888889</v>
      </c>
      <c r="Y100" s="3">
        <v>0</v>
      </c>
      <c r="Z100" s="3">
        <v>0.71111111111111114</v>
      </c>
      <c r="AA100" s="3">
        <v>20.06433333333333</v>
      </c>
      <c r="AB100" s="3">
        <v>0</v>
      </c>
      <c r="AC100" s="3">
        <v>32.06911111111112</v>
      </c>
      <c r="AD100" s="3">
        <v>0</v>
      </c>
      <c r="AE100" s="3">
        <v>0</v>
      </c>
      <c r="AF100" t="s">
        <v>98</v>
      </c>
      <c r="AG100" s="13">
        <v>4</v>
      </c>
      <c r="AQ100"/>
    </row>
    <row r="101" spans="1:43" x14ac:dyDescent="0.2">
      <c r="A101" t="s">
        <v>201</v>
      </c>
      <c r="B101" t="s">
        <v>302</v>
      </c>
      <c r="C101" t="s">
        <v>438</v>
      </c>
      <c r="D101" t="s">
        <v>551</v>
      </c>
      <c r="E101" s="3">
        <v>46.822222222222223</v>
      </c>
      <c r="F101" s="3">
        <f>Table3[[#This Row],[Total Hours Nurse Staffing]]/Table3[[#This Row],[MDS Census]]</f>
        <v>3.7803156146179404</v>
      </c>
      <c r="G101" s="3">
        <f>Table3[[#This Row],[Total Direct Care Staff Hours]]/Table3[[#This Row],[MDS Census]]</f>
        <v>3.1929330802088276</v>
      </c>
      <c r="H101" s="3">
        <f>Table3[[#This Row],[Total RN Hours (w/ Admin, DON)]]/Table3[[#This Row],[MDS Census]]</f>
        <v>0.43417418130042718</v>
      </c>
      <c r="I101" s="3">
        <f>Table3[[#This Row],[RN Hours (excl. Admin, DON)]]/Table3[[#This Row],[MDS Census]]</f>
        <v>0.27567869008068346</v>
      </c>
      <c r="J101" s="3">
        <f t="shared" si="2"/>
        <v>177.00277777777779</v>
      </c>
      <c r="K101" s="3">
        <f>SUM(Table3[[#This Row],[RN Hours (excl. Admin, DON)]], Table3[[#This Row],[LPN Hours (excl. Admin)]], Table3[[#This Row],[CNA Hours]], Table3[[#This Row],[NA TR Hours]], Table3[[#This Row],[Med Aide/Tech Hours]])</f>
        <v>149.50022222222222</v>
      </c>
      <c r="L101" s="3">
        <f>SUM(Table3[[#This Row],[RN Hours (excl. Admin, DON)]:[RN DON Hours]])</f>
        <v>20.329000000000001</v>
      </c>
      <c r="M101" s="3">
        <v>12.907888888888889</v>
      </c>
      <c r="N101" s="3">
        <v>2.7099999999999995</v>
      </c>
      <c r="O101" s="3">
        <v>4.7111111111111112</v>
      </c>
      <c r="P101" s="3">
        <f>SUM(Table3[[#This Row],[LPN Hours (excl. Admin)]:[LPN Admin Hours]])</f>
        <v>61.722888888888889</v>
      </c>
      <c r="Q101" s="3">
        <v>41.641444444444446</v>
      </c>
      <c r="R101" s="3">
        <v>20.081444444444443</v>
      </c>
      <c r="S101" s="3">
        <f>SUM(Table3[[#This Row],[CNA Hours]], Table3[[#This Row],[NA TR Hours]], Table3[[#This Row],[Med Aide/Tech Hours]])</f>
        <v>94.950888888888883</v>
      </c>
      <c r="T101" s="3">
        <v>94.950888888888883</v>
      </c>
      <c r="U101" s="3">
        <v>0</v>
      </c>
      <c r="V101" s="3">
        <v>0</v>
      </c>
      <c r="W101" s="3">
        <f>SUM(Table3[[#This Row],[RN Hours Contract]:[Med Aide Hours Contract]])</f>
        <v>0</v>
      </c>
      <c r="X101" s="3">
        <v>0</v>
      </c>
      <c r="Y101" s="3">
        <v>0</v>
      </c>
      <c r="Z101" s="3">
        <v>0</v>
      </c>
      <c r="AA101" s="3">
        <v>0</v>
      </c>
      <c r="AB101" s="3">
        <v>0</v>
      </c>
      <c r="AC101" s="3">
        <v>0</v>
      </c>
      <c r="AD101" s="3">
        <v>0</v>
      </c>
      <c r="AE101" s="3">
        <v>0</v>
      </c>
      <c r="AF101" t="s">
        <v>99</v>
      </c>
      <c r="AG101" s="13">
        <v>4</v>
      </c>
      <c r="AQ101"/>
    </row>
    <row r="102" spans="1:43" x14ac:dyDescent="0.2">
      <c r="A102" t="s">
        <v>201</v>
      </c>
      <c r="B102" t="s">
        <v>303</v>
      </c>
      <c r="C102" t="s">
        <v>413</v>
      </c>
      <c r="D102" t="s">
        <v>584</v>
      </c>
      <c r="E102" s="3">
        <v>44.544444444444444</v>
      </c>
      <c r="F102" s="3">
        <f>Table3[[#This Row],[Total Hours Nurse Staffing]]/Table3[[#This Row],[MDS Census]]</f>
        <v>3.7271065103517089</v>
      </c>
      <c r="G102" s="3">
        <f>Table3[[#This Row],[Total Direct Care Staff Hours]]/Table3[[#This Row],[MDS Census]]</f>
        <v>3.289705662259915</v>
      </c>
      <c r="H102" s="3">
        <f>Table3[[#This Row],[Total RN Hours (w/ Admin, DON)]]/Table3[[#This Row],[MDS Census]]</f>
        <v>1.1407233724120727</v>
      </c>
      <c r="I102" s="3">
        <f>Table3[[#This Row],[RN Hours (excl. Admin, DON)]]/Table3[[#This Row],[MDS Census]]</f>
        <v>0.91297081566475435</v>
      </c>
      <c r="J102" s="3">
        <f t="shared" si="2"/>
        <v>166.0218888888889</v>
      </c>
      <c r="K102" s="3">
        <f>SUM(Table3[[#This Row],[RN Hours (excl. Admin, DON)]], Table3[[#This Row],[LPN Hours (excl. Admin)]], Table3[[#This Row],[CNA Hours]], Table3[[#This Row],[NA TR Hours]], Table3[[#This Row],[Med Aide/Tech Hours]])</f>
        <v>146.53811111111111</v>
      </c>
      <c r="L102" s="3">
        <f>SUM(Table3[[#This Row],[RN Hours (excl. Admin, DON)]:[RN DON Hours]])</f>
        <v>50.812888888888885</v>
      </c>
      <c r="M102" s="3">
        <v>40.667777777777779</v>
      </c>
      <c r="N102" s="3">
        <v>5.3451111111111107</v>
      </c>
      <c r="O102" s="3">
        <v>4.8</v>
      </c>
      <c r="P102" s="3">
        <f>SUM(Table3[[#This Row],[LPN Hours (excl. Admin)]:[LPN Admin Hours]])</f>
        <v>34.086222222222219</v>
      </c>
      <c r="Q102" s="3">
        <v>24.747555555555557</v>
      </c>
      <c r="R102" s="3">
        <v>9.3386666666666649</v>
      </c>
      <c r="S102" s="3">
        <f>SUM(Table3[[#This Row],[CNA Hours]], Table3[[#This Row],[NA TR Hours]], Table3[[#This Row],[Med Aide/Tech Hours]])</f>
        <v>81.122777777777785</v>
      </c>
      <c r="T102" s="3">
        <v>81.122777777777785</v>
      </c>
      <c r="U102" s="3">
        <v>0</v>
      </c>
      <c r="V102" s="3">
        <v>0</v>
      </c>
      <c r="W102" s="3">
        <f>SUM(Table3[[#This Row],[RN Hours Contract]:[Med Aide Hours Contract]])</f>
        <v>0</v>
      </c>
      <c r="X102" s="3">
        <v>0</v>
      </c>
      <c r="Y102" s="3">
        <v>0</v>
      </c>
      <c r="Z102" s="3">
        <v>0</v>
      </c>
      <c r="AA102" s="3">
        <v>0</v>
      </c>
      <c r="AB102" s="3">
        <v>0</v>
      </c>
      <c r="AC102" s="3">
        <v>0</v>
      </c>
      <c r="AD102" s="3">
        <v>0</v>
      </c>
      <c r="AE102" s="3">
        <v>0</v>
      </c>
      <c r="AF102" t="s">
        <v>100</v>
      </c>
      <c r="AG102" s="13">
        <v>4</v>
      </c>
      <c r="AQ102"/>
    </row>
    <row r="103" spans="1:43" x14ac:dyDescent="0.2">
      <c r="A103" t="s">
        <v>201</v>
      </c>
      <c r="B103" t="s">
        <v>304</v>
      </c>
      <c r="C103" t="s">
        <v>464</v>
      </c>
      <c r="D103" t="s">
        <v>575</v>
      </c>
      <c r="E103" s="3">
        <v>50.777777777777779</v>
      </c>
      <c r="F103" s="3">
        <f>Table3[[#This Row],[Total Hours Nurse Staffing]]/Table3[[#This Row],[MDS Census]]</f>
        <v>3.9142888402625813</v>
      </c>
      <c r="G103" s="3">
        <f>Table3[[#This Row],[Total Direct Care Staff Hours]]/Table3[[#This Row],[MDS Census]]</f>
        <v>3.7921881838074394</v>
      </c>
      <c r="H103" s="3">
        <f>Table3[[#This Row],[Total RN Hours (w/ Admin, DON)]]/Table3[[#This Row],[MDS Census]]</f>
        <v>0.72326039387308527</v>
      </c>
      <c r="I103" s="3">
        <f>Table3[[#This Row],[RN Hours (excl. Admin, DON)]]/Table3[[#This Row],[MDS Census]]</f>
        <v>0.60115973741794315</v>
      </c>
      <c r="J103" s="3">
        <f t="shared" si="2"/>
        <v>198.75888888888886</v>
      </c>
      <c r="K103" s="3">
        <f>SUM(Table3[[#This Row],[RN Hours (excl. Admin, DON)]], Table3[[#This Row],[LPN Hours (excl. Admin)]], Table3[[#This Row],[CNA Hours]], Table3[[#This Row],[NA TR Hours]], Table3[[#This Row],[Med Aide/Tech Hours]])</f>
        <v>192.55888888888887</v>
      </c>
      <c r="L103" s="3">
        <f>SUM(Table3[[#This Row],[RN Hours (excl. Admin, DON)]:[RN DON Hours]])</f>
        <v>36.725555555555552</v>
      </c>
      <c r="M103" s="3">
        <v>30.525555555555556</v>
      </c>
      <c r="N103" s="3">
        <v>0.42222222222222222</v>
      </c>
      <c r="O103" s="3">
        <v>5.7777777777777777</v>
      </c>
      <c r="P103" s="3">
        <f>SUM(Table3[[#This Row],[LPN Hours (excl. Admin)]:[LPN Admin Hours]])</f>
        <v>52.682222222222215</v>
      </c>
      <c r="Q103" s="3">
        <v>52.682222222222215</v>
      </c>
      <c r="R103" s="3">
        <v>0</v>
      </c>
      <c r="S103" s="3">
        <f>SUM(Table3[[#This Row],[CNA Hours]], Table3[[#This Row],[NA TR Hours]], Table3[[#This Row],[Med Aide/Tech Hours]])</f>
        <v>109.35111111111109</v>
      </c>
      <c r="T103" s="3">
        <v>108.20888888888888</v>
      </c>
      <c r="U103" s="3">
        <v>1.1422222222222222</v>
      </c>
      <c r="V103" s="3">
        <v>0</v>
      </c>
      <c r="W103" s="3">
        <f>SUM(Table3[[#This Row],[RN Hours Contract]:[Med Aide Hours Contract]])</f>
        <v>9.5444444444444443</v>
      </c>
      <c r="X103" s="3">
        <v>0</v>
      </c>
      <c r="Y103" s="3">
        <v>0.42222222222222222</v>
      </c>
      <c r="Z103" s="3">
        <v>0</v>
      </c>
      <c r="AA103" s="3">
        <v>1.6977777777777778</v>
      </c>
      <c r="AB103" s="3">
        <v>0</v>
      </c>
      <c r="AC103" s="3">
        <v>7.4244444444444433</v>
      </c>
      <c r="AD103" s="3">
        <v>0</v>
      </c>
      <c r="AE103" s="3">
        <v>0</v>
      </c>
      <c r="AF103" t="s">
        <v>101</v>
      </c>
      <c r="AG103" s="13">
        <v>4</v>
      </c>
      <c r="AQ103"/>
    </row>
    <row r="104" spans="1:43" x14ac:dyDescent="0.2">
      <c r="A104" t="s">
        <v>201</v>
      </c>
      <c r="B104" t="s">
        <v>305</v>
      </c>
      <c r="C104" t="s">
        <v>418</v>
      </c>
      <c r="D104" t="s">
        <v>565</v>
      </c>
      <c r="E104" s="3">
        <v>60.222222222222221</v>
      </c>
      <c r="F104" s="3">
        <f>Table3[[#This Row],[Total Hours Nurse Staffing]]/Table3[[#This Row],[MDS Census]]</f>
        <v>4.7159501845018452</v>
      </c>
      <c r="G104" s="3">
        <f>Table3[[#This Row],[Total Direct Care Staff Hours]]/Table3[[#This Row],[MDS Census]]</f>
        <v>4.594455719557196</v>
      </c>
      <c r="H104" s="3">
        <f>Table3[[#This Row],[Total RN Hours (w/ Admin, DON)]]/Table3[[#This Row],[MDS Census]]</f>
        <v>0.46537822878228779</v>
      </c>
      <c r="I104" s="3">
        <f>Table3[[#This Row],[RN Hours (excl. Admin, DON)]]/Table3[[#This Row],[MDS Census]]</f>
        <v>0.34388376383763836</v>
      </c>
      <c r="J104" s="3">
        <f t="shared" si="2"/>
        <v>284.005</v>
      </c>
      <c r="K104" s="3">
        <f>SUM(Table3[[#This Row],[RN Hours (excl. Admin, DON)]], Table3[[#This Row],[LPN Hours (excl. Admin)]], Table3[[#This Row],[CNA Hours]], Table3[[#This Row],[NA TR Hours]], Table3[[#This Row],[Med Aide/Tech Hours]])</f>
        <v>276.68833333333333</v>
      </c>
      <c r="L104" s="3">
        <f>SUM(Table3[[#This Row],[RN Hours (excl. Admin, DON)]:[RN DON Hours]])</f>
        <v>28.02611111111111</v>
      </c>
      <c r="M104" s="3">
        <v>20.709444444444443</v>
      </c>
      <c r="N104" s="3">
        <v>1.3166666666666667</v>
      </c>
      <c r="O104" s="3">
        <v>6</v>
      </c>
      <c r="P104" s="3">
        <f>SUM(Table3[[#This Row],[LPN Hours (excl. Admin)]:[LPN Admin Hours]])</f>
        <v>92.682222222222222</v>
      </c>
      <c r="Q104" s="3">
        <v>92.682222222222222</v>
      </c>
      <c r="R104" s="3">
        <v>0</v>
      </c>
      <c r="S104" s="3">
        <f>SUM(Table3[[#This Row],[CNA Hours]], Table3[[#This Row],[NA TR Hours]], Table3[[#This Row],[Med Aide/Tech Hours]])</f>
        <v>163.29666666666668</v>
      </c>
      <c r="T104" s="3">
        <v>163.29666666666668</v>
      </c>
      <c r="U104" s="3">
        <v>0</v>
      </c>
      <c r="V104" s="3">
        <v>0</v>
      </c>
      <c r="W104" s="3">
        <f>SUM(Table3[[#This Row],[RN Hours Contract]:[Med Aide Hours Contract]])</f>
        <v>3.6772222222222219</v>
      </c>
      <c r="X104" s="3">
        <v>0.30499999999999999</v>
      </c>
      <c r="Y104" s="3">
        <v>1.3166666666666667</v>
      </c>
      <c r="Z104" s="3">
        <v>0</v>
      </c>
      <c r="AA104" s="3">
        <v>0.55888888888888888</v>
      </c>
      <c r="AB104" s="3">
        <v>0</v>
      </c>
      <c r="AC104" s="3">
        <v>1.4966666666666666</v>
      </c>
      <c r="AD104" s="3">
        <v>0</v>
      </c>
      <c r="AE104" s="3">
        <v>0</v>
      </c>
      <c r="AF104" t="s">
        <v>102</v>
      </c>
      <c r="AG104" s="13">
        <v>4</v>
      </c>
      <c r="AQ104"/>
    </row>
    <row r="105" spans="1:43" x14ac:dyDescent="0.2">
      <c r="A105" t="s">
        <v>201</v>
      </c>
      <c r="B105" t="s">
        <v>306</v>
      </c>
      <c r="C105" t="s">
        <v>483</v>
      </c>
      <c r="D105" t="s">
        <v>585</v>
      </c>
      <c r="E105" s="3">
        <v>51.922222222222224</v>
      </c>
      <c r="F105" s="3">
        <f>Table3[[#This Row],[Total Hours Nurse Staffing]]/Table3[[#This Row],[MDS Census]]</f>
        <v>3.6867857907126038</v>
      </c>
      <c r="G105" s="3">
        <f>Table3[[#This Row],[Total Direct Care Staff Hours]]/Table3[[#This Row],[MDS Census]]</f>
        <v>3.5271453028033379</v>
      </c>
      <c r="H105" s="3">
        <f>Table3[[#This Row],[Total RN Hours (w/ Admin, DON)]]/Table3[[#This Row],[MDS Census]]</f>
        <v>0.59255296383479561</v>
      </c>
      <c r="I105" s="3">
        <f>Table3[[#This Row],[RN Hours (excl. Admin, DON)]]/Table3[[#This Row],[MDS Census]]</f>
        <v>0.43901134175048145</v>
      </c>
      <c r="J105" s="3">
        <f t="shared" si="2"/>
        <v>191.42611111111108</v>
      </c>
      <c r="K105" s="3">
        <f>SUM(Table3[[#This Row],[RN Hours (excl. Admin, DON)]], Table3[[#This Row],[LPN Hours (excl. Admin)]], Table3[[#This Row],[CNA Hours]], Table3[[#This Row],[NA TR Hours]], Table3[[#This Row],[Med Aide/Tech Hours]])</f>
        <v>183.13722222222222</v>
      </c>
      <c r="L105" s="3">
        <f>SUM(Table3[[#This Row],[RN Hours (excl. Admin, DON)]:[RN DON Hours]])</f>
        <v>30.766666666666666</v>
      </c>
      <c r="M105" s="3">
        <v>22.794444444444444</v>
      </c>
      <c r="N105" s="3">
        <v>2.2833333333333332</v>
      </c>
      <c r="O105" s="3">
        <v>5.6888888888888891</v>
      </c>
      <c r="P105" s="3">
        <f>SUM(Table3[[#This Row],[LPN Hours (excl. Admin)]:[LPN Admin Hours]])</f>
        <v>68.268888888888881</v>
      </c>
      <c r="Q105" s="3">
        <v>67.952222222222218</v>
      </c>
      <c r="R105" s="3">
        <v>0.31666666666666665</v>
      </c>
      <c r="S105" s="3">
        <f>SUM(Table3[[#This Row],[CNA Hours]], Table3[[#This Row],[NA TR Hours]], Table3[[#This Row],[Med Aide/Tech Hours]])</f>
        <v>92.390555555555551</v>
      </c>
      <c r="T105" s="3">
        <v>92.390555555555551</v>
      </c>
      <c r="U105" s="3">
        <v>0</v>
      </c>
      <c r="V105" s="3">
        <v>0</v>
      </c>
      <c r="W105" s="3">
        <f>SUM(Table3[[#This Row],[RN Hours Contract]:[Med Aide Hours Contract]])</f>
        <v>14.730555555555556</v>
      </c>
      <c r="X105" s="3">
        <v>0</v>
      </c>
      <c r="Y105" s="3">
        <v>2.2833333333333332</v>
      </c>
      <c r="Z105" s="3">
        <v>0</v>
      </c>
      <c r="AA105" s="3">
        <v>3.9444444444444446</v>
      </c>
      <c r="AB105" s="3">
        <v>0.31666666666666665</v>
      </c>
      <c r="AC105" s="3">
        <v>8.1861111111111118</v>
      </c>
      <c r="AD105" s="3">
        <v>0</v>
      </c>
      <c r="AE105" s="3">
        <v>0</v>
      </c>
      <c r="AF105" t="s">
        <v>103</v>
      </c>
      <c r="AG105" s="13">
        <v>4</v>
      </c>
      <c r="AQ105"/>
    </row>
    <row r="106" spans="1:43" x14ac:dyDescent="0.2">
      <c r="A106" t="s">
        <v>201</v>
      </c>
      <c r="B106" t="s">
        <v>307</v>
      </c>
      <c r="C106" t="s">
        <v>431</v>
      </c>
      <c r="D106" t="s">
        <v>539</v>
      </c>
      <c r="E106" s="3">
        <v>77.677777777777777</v>
      </c>
      <c r="F106" s="3">
        <f>Table3[[#This Row],[Total Hours Nurse Staffing]]/Table3[[#This Row],[MDS Census]]</f>
        <v>3.700615076526963</v>
      </c>
      <c r="G106" s="3">
        <f>Table3[[#This Row],[Total Direct Care Staff Hours]]/Table3[[#This Row],[MDS Census]]</f>
        <v>3.3901087112001145</v>
      </c>
      <c r="H106" s="3">
        <f>Table3[[#This Row],[Total RN Hours (w/ Admin, DON)]]/Table3[[#This Row],[MDS Census]]</f>
        <v>0.61432556143613226</v>
      </c>
      <c r="I106" s="3">
        <f>Table3[[#This Row],[RN Hours (excl. Admin, DON)]]/Table3[[#This Row],[MDS Census]]</f>
        <v>0.30381919610928337</v>
      </c>
      <c r="J106" s="3">
        <f t="shared" si="2"/>
        <v>287.45555555555552</v>
      </c>
      <c r="K106" s="3">
        <f>SUM(Table3[[#This Row],[RN Hours (excl. Admin, DON)]], Table3[[#This Row],[LPN Hours (excl. Admin)]], Table3[[#This Row],[CNA Hours]], Table3[[#This Row],[NA TR Hours]], Table3[[#This Row],[Med Aide/Tech Hours]])</f>
        <v>263.33611111111111</v>
      </c>
      <c r="L106" s="3">
        <f>SUM(Table3[[#This Row],[RN Hours (excl. Admin, DON)]:[RN DON Hours]])</f>
        <v>47.719444444444449</v>
      </c>
      <c r="M106" s="3">
        <v>23.6</v>
      </c>
      <c r="N106" s="3">
        <v>18.519444444444446</v>
      </c>
      <c r="O106" s="3">
        <v>5.6</v>
      </c>
      <c r="P106" s="3">
        <f>SUM(Table3[[#This Row],[LPN Hours (excl. Admin)]:[LPN Admin Hours]])</f>
        <v>95.055555555555557</v>
      </c>
      <c r="Q106" s="3">
        <v>95.055555555555557</v>
      </c>
      <c r="R106" s="3">
        <v>0</v>
      </c>
      <c r="S106" s="3">
        <f>SUM(Table3[[#This Row],[CNA Hours]], Table3[[#This Row],[NA TR Hours]], Table3[[#This Row],[Med Aide/Tech Hours]])</f>
        <v>144.68055555555554</v>
      </c>
      <c r="T106" s="3">
        <v>144.68055555555554</v>
      </c>
      <c r="U106" s="3">
        <v>0</v>
      </c>
      <c r="V106" s="3">
        <v>0</v>
      </c>
      <c r="W106" s="3">
        <f>SUM(Table3[[#This Row],[RN Hours Contract]:[Med Aide Hours Contract]])</f>
        <v>0</v>
      </c>
      <c r="X106" s="3">
        <v>0</v>
      </c>
      <c r="Y106" s="3">
        <v>0</v>
      </c>
      <c r="Z106" s="3">
        <v>0</v>
      </c>
      <c r="AA106" s="3">
        <v>0</v>
      </c>
      <c r="AB106" s="3">
        <v>0</v>
      </c>
      <c r="AC106" s="3">
        <v>0</v>
      </c>
      <c r="AD106" s="3">
        <v>0</v>
      </c>
      <c r="AE106" s="3">
        <v>0</v>
      </c>
      <c r="AF106" t="s">
        <v>104</v>
      </c>
      <c r="AG106" s="13">
        <v>4</v>
      </c>
      <c r="AQ106"/>
    </row>
    <row r="107" spans="1:43" x14ac:dyDescent="0.2">
      <c r="A107" t="s">
        <v>201</v>
      </c>
      <c r="B107" t="s">
        <v>308</v>
      </c>
      <c r="C107" t="s">
        <v>406</v>
      </c>
      <c r="D107" t="s">
        <v>540</v>
      </c>
      <c r="E107" s="3">
        <v>126.53333333333333</v>
      </c>
      <c r="F107" s="3">
        <f>Table3[[#This Row],[Total Hours Nurse Staffing]]/Table3[[#This Row],[MDS Census]]</f>
        <v>4.2285361784334388</v>
      </c>
      <c r="G107" s="3">
        <f>Table3[[#This Row],[Total Direct Care Staff Hours]]/Table3[[#This Row],[MDS Census]]</f>
        <v>4.0385994028802248</v>
      </c>
      <c r="H107" s="3">
        <f>Table3[[#This Row],[Total RN Hours (w/ Admin, DON)]]/Table3[[#This Row],[MDS Census]]</f>
        <v>0.2582850368809273</v>
      </c>
      <c r="I107" s="3">
        <f>Table3[[#This Row],[RN Hours (excl. Admin, DON)]]/Table3[[#This Row],[MDS Census]]</f>
        <v>0.23194151738672286</v>
      </c>
      <c r="J107" s="3">
        <f t="shared" si="2"/>
        <v>535.05077777777774</v>
      </c>
      <c r="K107" s="3">
        <f>SUM(Table3[[#This Row],[RN Hours (excl. Admin, DON)]], Table3[[#This Row],[LPN Hours (excl. Admin)]], Table3[[#This Row],[CNA Hours]], Table3[[#This Row],[NA TR Hours]], Table3[[#This Row],[Med Aide/Tech Hours]])</f>
        <v>511.01744444444444</v>
      </c>
      <c r="L107" s="3">
        <f>SUM(Table3[[#This Row],[RN Hours (excl. Admin, DON)]:[RN DON Hours]])</f>
        <v>32.681666666666665</v>
      </c>
      <c r="M107" s="3">
        <v>29.348333333333333</v>
      </c>
      <c r="N107" s="3">
        <v>0</v>
      </c>
      <c r="O107" s="3">
        <v>3.3333333333333335</v>
      </c>
      <c r="P107" s="3">
        <f>SUM(Table3[[#This Row],[LPN Hours (excl. Admin)]:[LPN Admin Hours]])</f>
        <v>216.0301111111111</v>
      </c>
      <c r="Q107" s="3">
        <v>195.33011111111111</v>
      </c>
      <c r="R107" s="3">
        <v>20.7</v>
      </c>
      <c r="S107" s="3">
        <f>SUM(Table3[[#This Row],[CNA Hours]], Table3[[#This Row],[NA TR Hours]], Table3[[#This Row],[Med Aide/Tech Hours]])</f>
        <v>286.339</v>
      </c>
      <c r="T107" s="3">
        <v>286.339</v>
      </c>
      <c r="U107" s="3">
        <v>0</v>
      </c>
      <c r="V107" s="3">
        <v>0</v>
      </c>
      <c r="W107" s="3">
        <f>SUM(Table3[[#This Row],[RN Hours Contract]:[Med Aide Hours Contract]])</f>
        <v>23.369444444444447</v>
      </c>
      <c r="X107" s="3">
        <v>0.53333333333333333</v>
      </c>
      <c r="Y107" s="3">
        <v>0</v>
      </c>
      <c r="Z107" s="3">
        <v>0</v>
      </c>
      <c r="AA107" s="3">
        <v>18.324999999999999</v>
      </c>
      <c r="AB107" s="3">
        <v>0</v>
      </c>
      <c r="AC107" s="3">
        <v>4.5111111111111111</v>
      </c>
      <c r="AD107" s="3">
        <v>0</v>
      </c>
      <c r="AE107" s="3">
        <v>0</v>
      </c>
      <c r="AF107" t="s">
        <v>105</v>
      </c>
      <c r="AG107" s="13">
        <v>4</v>
      </c>
      <c r="AQ107"/>
    </row>
    <row r="108" spans="1:43" x14ac:dyDescent="0.2">
      <c r="A108" t="s">
        <v>201</v>
      </c>
      <c r="B108" t="s">
        <v>309</v>
      </c>
      <c r="C108" t="s">
        <v>484</v>
      </c>
      <c r="D108" t="s">
        <v>586</v>
      </c>
      <c r="E108" s="3">
        <v>41.455555555555556</v>
      </c>
      <c r="F108" s="3">
        <f>Table3[[#This Row],[Total Hours Nurse Staffing]]/Table3[[#This Row],[MDS Census]]</f>
        <v>4.1707611900294825</v>
      </c>
      <c r="G108" s="3">
        <f>Table3[[#This Row],[Total Direct Care Staff Hours]]/Table3[[#This Row],[MDS Census]]</f>
        <v>3.3807504690431518</v>
      </c>
      <c r="H108" s="3">
        <f>Table3[[#This Row],[Total RN Hours (w/ Admin, DON)]]/Table3[[#This Row],[MDS Census]]</f>
        <v>0.75042347896006434</v>
      </c>
      <c r="I108" s="3">
        <f>Table3[[#This Row],[RN Hours (excl. Admin, DON)]]/Table3[[#This Row],[MDS Census]]</f>
        <v>9.9994639506834626E-2</v>
      </c>
      <c r="J108" s="3">
        <f t="shared" si="2"/>
        <v>172.9012222222222</v>
      </c>
      <c r="K108" s="3">
        <f>SUM(Table3[[#This Row],[RN Hours (excl. Admin, DON)]], Table3[[#This Row],[LPN Hours (excl. Admin)]], Table3[[#This Row],[CNA Hours]], Table3[[#This Row],[NA TR Hours]], Table3[[#This Row],[Med Aide/Tech Hours]])</f>
        <v>140.15088888888889</v>
      </c>
      <c r="L108" s="3">
        <f>SUM(Table3[[#This Row],[RN Hours (excl. Admin, DON)]:[RN DON Hours]])</f>
        <v>31.109222222222222</v>
      </c>
      <c r="M108" s="3">
        <v>4.1453333333333333</v>
      </c>
      <c r="N108" s="3">
        <v>21.869444444444444</v>
      </c>
      <c r="O108" s="3">
        <v>5.0944444444444441</v>
      </c>
      <c r="P108" s="3">
        <f>SUM(Table3[[#This Row],[LPN Hours (excl. Admin)]:[LPN Admin Hours]])</f>
        <v>48.533666666666662</v>
      </c>
      <c r="Q108" s="3">
        <v>42.74722222222222</v>
      </c>
      <c r="R108" s="3">
        <v>5.7864444444444452</v>
      </c>
      <c r="S108" s="3">
        <f>SUM(Table3[[#This Row],[CNA Hours]], Table3[[#This Row],[NA TR Hours]], Table3[[#This Row],[Med Aide/Tech Hours]])</f>
        <v>93.25833333333334</v>
      </c>
      <c r="T108" s="3">
        <v>93.25833333333334</v>
      </c>
      <c r="U108" s="3">
        <v>0</v>
      </c>
      <c r="V108" s="3">
        <v>0</v>
      </c>
      <c r="W108" s="3">
        <f>SUM(Table3[[#This Row],[RN Hours Contract]:[Med Aide Hours Contract]])</f>
        <v>0</v>
      </c>
      <c r="X108" s="3">
        <v>0</v>
      </c>
      <c r="Y108" s="3">
        <v>0</v>
      </c>
      <c r="Z108" s="3">
        <v>0</v>
      </c>
      <c r="AA108" s="3">
        <v>0</v>
      </c>
      <c r="AB108" s="3">
        <v>0</v>
      </c>
      <c r="AC108" s="3">
        <v>0</v>
      </c>
      <c r="AD108" s="3">
        <v>0</v>
      </c>
      <c r="AE108" s="3">
        <v>0</v>
      </c>
      <c r="AF108" t="s">
        <v>106</v>
      </c>
      <c r="AG108" s="13">
        <v>4</v>
      </c>
      <c r="AQ108"/>
    </row>
    <row r="109" spans="1:43" x14ac:dyDescent="0.2">
      <c r="A109" t="s">
        <v>201</v>
      </c>
      <c r="B109" t="s">
        <v>310</v>
      </c>
      <c r="C109" t="s">
        <v>432</v>
      </c>
      <c r="D109" t="s">
        <v>587</v>
      </c>
      <c r="E109" s="3">
        <v>54.388888888888886</v>
      </c>
      <c r="F109" s="3">
        <f>Table3[[#This Row],[Total Hours Nurse Staffing]]/Table3[[#This Row],[MDS Census]]</f>
        <v>4.6099877425944848</v>
      </c>
      <c r="G109" s="3">
        <f>Table3[[#This Row],[Total Direct Care Staff Hours]]/Table3[[#This Row],[MDS Census]]</f>
        <v>4.126872318692544</v>
      </c>
      <c r="H109" s="3">
        <f>Table3[[#This Row],[Total RN Hours (w/ Admin, DON)]]/Table3[[#This Row],[MDS Census]]</f>
        <v>0.69537282941777334</v>
      </c>
      <c r="I109" s="3">
        <f>Table3[[#This Row],[RN Hours (excl. Admin, DON)]]/Table3[[#This Row],[MDS Census]]</f>
        <v>0.30758937691521965</v>
      </c>
      <c r="J109" s="3">
        <f t="shared" si="2"/>
        <v>250.73211111111112</v>
      </c>
      <c r="K109" s="3">
        <f>SUM(Table3[[#This Row],[RN Hours (excl. Admin, DON)]], Table3[[#This Row],[LPN Hours (excl. Admin)]], Table3[[#This Row],[CNA Hours]], Table3[[#This Row],[NA TR Hours]], Table3[[#This Row],[Med Aide/Tech Hours]])</f>
        <v>224.45600000000002</v>
      </c>
      <c r="L109" s="3">
        <f>SUM(Table3[[#This Row],[RN Hours (excl. Admin, DON)]:[RN DON Hours]])</f>
        <v>37.820555555555558</v>
      </c>
      <c r="M109" s="3">
        <v>16.729444444444447</v>
      </c>
      <c r="N109" s="3">
        <v>15.491111111111111</v>
      </c>
      <c r="O109" s="3">
        <v>5.6</v>
      </c>
      <c r="P109" s="3">
        <f>SUM(Table3[[#This Row],[LPN Hours (excl. Admin)]:[LPN Admin Hours]])</f>
        <v>66.903666666666666</v>
      </c>
      <c r="Q109" s="3">
        <v>61.718666666666671</v>
      </c>
      <c r="R109" s="3">
        <v>5.1849999999999987</v>
      </c>
      <c r="S109" s="3">
        <f>SUM(Table3[[#This Row],[CNA Hours]], Table3[[#This Row],[NA TR Hours]], Table3[[#This Row],[Med Aide/Tech Hours]])</f>
        <v>146.00788888888889</v>
      </c>
      <c r="T109" s="3">
        <v>145.94788888888888</v>
      </c>
      <c r="U109" s="3">
        <v>6.0000000000000005E-2</v>
      </c>
      <c r="V109" s="3">
        <v>0</v>
      </c>
      <c r="W109" s="3">
        <f>SUM(Table3[[#This Row],[RN Hours Contract]:[Med Aide Hours Contract]])</f>
        <v>18.207333333333331</v>
      </c>
      <c r="X109" s="3">
        <v>0.09</v>
      </c>
      <c r="Y109" s="3">
        <v>0</v>
      </c>
      <c r="Z109" s="3">
        <v>0</v>
      </c>
      <c r="AA109" s="3">
        <v>5.9211111111111121</v>
      </c>
      <c r="AB109" s="3">
        <v>0</v>
      </c>
      <c r="AC109" s="3">
        <v>12.19622222222222</v>
      </c>
      <c r="AD109" s="3">
        <v>0</v>
      </c>
      <c r="AE109" s="3">
        <v>0</v>
      </c>
      <c r="AF109" t="s">
        <v>107</v>
      </c>
      <c r="AG109" s="13">
        <v>4</v>
      </c>
      <c r="AQ109"/>
    </row>
    <row r="110" spans="1:43" x14ac:dyDescent="0.2">
      <c r="A110" t="s">
        <v>201</v>
      </c>
      <c r="B110" t="s">
        <v>311</v>
      </c>
      <c r="C110" t="s">
        <v>429</v>
      </c>
      <c r="D110" t="s">
        <v>527</v>
      </c>
      <c r="E110" s="3">
        <v>64.5</v>
      </c>
      <c r="F110" s="3">
        <f>Table3[[#This Row],[Total Hours Nurse Staffing]]/Table3[[#This Row],[MDS Census]]</f>
        <v>3.9828940568475448</v>
      </c>
      <c r="G110" s="3">
        <f>Table3[[#This Row],[Total Direct Care Staff Hours]]/Table3[[#This Row],[MDS Census]]</f>
        <v>3.8716709732988801</v>
      </c>
      <c r="H110" s="3">
        <f>Table3[[#This Row],[Total RN Hours (w/ Admin, DON)]]/Table3[[#This Row],[MDS Census]]</f>
        <v>0.42507321274763132</v>
      </c>
      <c r="I110" s="3">
        <f>Table3[[#This Row],[RN Hours (excl. Admin, DON)]]/Table3[[#This Row],[MDS Census]]</f>
        <v>0.35181739879414298</v>
      </c>
      <c r="J110" s="3">
        <f t="shared" si="2"/>
        <v>256.89666666666665</v>
      </c>
      <c r="K110" s="3">
        <f>SUM(Table3[[#This Row],[RN Hours (excl. Admin, DON)]], Table3[[#This Row],[LPN Hours (excl. Admin)]], Table3[[#This Row],[CNA Hours]], Table3[[#This Row],[NA TR Hours]], Table3[[#This Row],[Med Aide/Tech Hours]])</f>
        <v>249.72277777777776</v>
      </c>
      <c r="L110" s="3">
        <f>SUM(Table3[[#This Row],[RN Hours (excl. Admin, DON)]:[RN DON Hours]])</f>
        <v>27.417222222222222</v>
      </c>
      <c r="M110" s="3">
        <v>22.69222222222222</v>
      </c>
      <c r="N110" s="3">
        <v>1.1694444444444445</v>
      </c>
      <c r="O110" s="3">
        <v>3.5555555555555554</v>
      </c>
      <c r="P110" s="3">
        <f>SUM(Table3[[#This Row],[LPN Hours (excl. Admin)]:[LPN Admin Hours]])</f>
        <v>80.473333333333329</v>
      </c>
      <c r="Q110" s="3">
        <v>78.024444444444441</v>
      </c>
      <c r="R110" s="3">
        <v>2.4488888888888889</v>
      </c>
      <c r="S110" s="3">
        <f>SUM(Table3[[#This Row],[CNA Hours]], Table3[[#This Row],[NA TR Hours]], Table3[[#This Row],[Med Aide/Tech Hours]])</f>
        <v>149.0061111111111</v>
      </c>
      <c r="T110" s="3">
        <v>149.0061111111111</v>
      </c>
      <c r="U110" s="3">
        <v>0</v>
      </c>
      <c r="V110" s="3">
        <v>0</v>
      </c>
      <c r="W110" s="3">
        <f>SUM(Table3[[#This Row],[RN Hours Contract]:[Med Aide Hours Contract]])</f>
        <v>80.246666666666655</v>
      </c>
      <c r="X110" s="3">
        <v>0.58888888888888891</v>
      </c>
      <c r="Y110" s="3">
        <v>1.1694444444444445</v>
      </c>
      <c r="Z110" s="3">
        <v>0</v>
      </c>
      <c r="AA110" s="3">
        <v>34.847777777777779</v>
      </c>
      <c r="AB110" s="3">
        <v>2.4488888888888889</v>
      </c>
      <c r="AC110" s="3">
        <v>41.191666666666656</v>
      </c>
      <c r="AD110" s="3">
        <v>0</v>
      </c>
      <c r="AE110" s="3">
        <v>0</v>
      </c>
      <c r="AF110" t="s">
        <v>108</v>
      </c>
      <c r="AG110" s="13">
        <v>4</v>
      </c>
      <c r="AQ110"/>
    </row>
    <row r="111" spans="1:43" x14ac:dyDescent="0.2">
      <c r="A111" t="s">
        <v>201</v>
      </c>
      <c r="B111" t="s">
        <v>312</v>
      </c>
      <c r="C111" t="s">
        <v>407</v>
      </c>
      <c r="D111" t="s">
        <v>563</v>
      </c>
      <c r="E111" s="3">
        <v>54.87777777777778</v>
      </c>
      <c r="F111" s="3">
        <f>Table3[[#This Row],[Total Hours Nurse Staffing]]/Table3[[#This Row],[MDS Census]]</f>
        <v>4.2477343591820205</v>
      </c>
      <c r="G111" s="3">
        <f>Table3[[#This Row],[Total Direct Care Staff Hours]]/Table3[[#This Row],[MDS Census]]</f>
        <v>3.9050617533913741</v>
      </c>
      <c r="H111" s="3">
        <f>Table3[[#This Row],[Total RN Hours (w/ Admin, DON)]]/Table3[[#This Row],[MDS Census]]</f>
        <v>0.42781939663899582</v>
      </c>
      <c r="I111" s="3">
        <f>Table3[[#This Row],[RN Hours (excl. Admin, DON)]]/Table3[[#This Row],[MDS Census]]</f>
        <v>0.20299858270905038</v>
      </c>
      <c r="J111" s="3">
        <f t="shared" si="2"/>
        <v>233.10622222222221</v>
      </c>
      <c r="K111" s="3">
        <f>SUM(Table3[[#This Row],[RN Hours (excl. Admin, DON)]], Table3[[#This Row],[LPN Hours (excl. Admin)]], Table3[[#This Row],[CNA Hours]], Table3[[#This Row],[NA TR Hours]], Table3[[#This Row],[Med Aide/Tech Hours]])</f>
        <v>214.30111111111108</v>
      </c>
      <c r="L111" s="3">
        <f>SUM(Table3[[#This Row],[RN Hours (excl. Admin, DON)]:[RN DON Hours]])</f>
        <v>23.477777777777781</v>
      </c>
      <c r="M111" s="3">
        <v>11.140111111111111</v>
      </c>
      <c r="N111" s="3">
        <v>6.6487777777777799</v>
      </c>
      <c r="O111" s="3">
        <v>5.6888888888888891</v>
      </c>
      <c r="P111" s="3">
        <f>SUM(Table3[[#This Row],[LPN Hours (excl. Admin)]:[LPN Admin Hours]])</f>
        <v>85.820222222222213</v>
      </c>
      <c r="Q111" s="3">
        <v>79.352777777777774</v>
      </c>
      <c r="R111" s="3">
        <v>6.4674444444444461</v>
      </c>
      <c r="S111" s="3">
        <f>SUM(Table3[[#This Row],[CNA Hours]], Table3[[#This Row],[NA TR Hours]], Table3[[#This Row],[Med Aide/Tech Hours]])</f>
        <v>123.80822222222221</v>
      </c>
      <c r="T111" s="3">
        <v>123.80822222222221</v>
      </c>
      <c r="U111" s="3">
        <v>0</v>
      </c>
      <c r="V111" s="3">
        <v>0</v>
      </c>
      <c r="W111" s="3">
        <f>SUM(Table3[[#This Row],[RN Hours Contract]:[Med Aide Hours Contract]])</f>
        <v>54.597222222222221</v>
      </c>
      <c r="X111" s="3">
        <v>0</v>
      </c>
      <c r="Y111" s="3">
        <v>0</v>
      </c>
      <c r="Z111" s="3">
        <v>0</v>
      </c>
      <c r="AA111" s="3">
        <v>14.116666666666667</v>
      </c>
      <c r="AB111" s="3">
        <v>0</v>
      </c>
      <c r="AC111" s="3">
        <v>40.480555555555554</v>
      </c>
      <c r="AD111" s="3">
        <v>0</v>
      </c>
      <c r="AE111" s="3">
        <v>0</v>
      </c>
      <c r="AF111" t="s">
        <v>109</v>
      </c>
      <c r="AG111" s="13">
        <v>4</v>
      </c>
      <c r="AQ111"/>
    </row>
    <row r="112" spans="1:43" x14ac:dyDescent="0.2">
      <c r="A112" t="s">
        <v>201</v>
      </c>
      <c r="B112" t="s">
        <v>313</v>
      </c>
      <c r="C112" t="s">
        <v>485</v>
      </c>
      <c r="D112" t="s">
        <v>521</v>
      </c>
      <c r="E112" s="3">
        <v>71.811111111111117</v>
      </c>
      <c r="F112" s="3">
        <f>Table3[[#This Row],[Total Hours Nurse Staffing]]/Table3[[#This Row],[MDS Census]]</f>
        <v>4.6799628655423184</v>
      </c>
      <c r="G112" s="3">
        <f>Table3[[#This Row],[Total Direct Care Staff Hours]]/Table3[[#This Row],[MDS Census]]</f>
        <v>4.6111093919232555</v>
      </c>
      <c r="H112" s="3">
        <f>Table3[[#This Row],[Total RN Hours (w/ Admin, DON)]]/Table3[[#This Row],[MDS Census]]</f>
        <v>0.61949559028315015</v>
      </c>
      <c r="I112" s="3">
        <f>Table3[[#This Row],[RN Hours (excl. Admin, DON)]]/Table3[[#This Row],[MDS Census]]</f>
        <v>0.5506421166640878</v>
      </c>
      <c r="J112" s="3">
        <f t="shared" si="2"/>
        <v>336.07333333333338</v>
      </c>
      <c r="K112" s="3">
        <f>SUM(Table3[[#This Row],[RN Hours (excl. Admin, DON)]], Table3[[#This Row],[LPN Hours (excl. Admin)]], Table3[[#This Row],[CNA Hours]], Table3[[#This Row],[NA TR Hours]], Table3[[#This Row],[Med Aide/Tech Hours]])</f>
        <v>331.12888888888892</v>
      </c>
      <c r="L112" s="3">
        <f>SUM(Table3[[#This Row],[RN Hours (excl. Admin, DON)]:[RN DON Hours]])</f>
        <v>44.486666666666665</v>
      </c>
      <c r="M112" s="3">
        <v>39.542222222222222</v>
      </c>
      <c r="N112" s="3">
        <v>1.211111111111111</v>
      </c>
      <c r="O112" s="3">
        <v>3.7333333333333334</v>
      </c>
      <c r="P112" s="3">
        <f>SUM(Table3[[#This Row],[LPN Hours (excl. Admin)]:[LPN Admin Hours]])</f>
        <v>111.23</v>
      </c>
      <c r="Q112" s="3">
        <v>111.23</v>
      </c>
      <c r="R112" s="3">
        <v>0</v>
      </c>
      <c r="S112" s="3">
        <f>SUM(Table3[[#This Row],[CNA Hours]], Table3[[#This Row],[NA TR Hours]], Table3[[#This Row],[Med Aide/Tech Hours]])</f>
        <v>180.35666666666668</v>
      </c>
      <c r="T112" s="3">
        <v>180.35666666666668</v>
      </c>
      <c r="U112" s="3">
        <v>0</v>
      </c>
      <c r="V112" s="3">
        <v>0</v>
      </c>
      <c r="W112" s="3">
        <f>SUM(Table3[[#This Row],[RN Hours Contract]:[Med Aide Hours Contract]])</f>
        <v>5.7533333333333321</v>
      </c>
      <c r="X112" s="3">
        <v>0</v>
      </c>
      <c r="Y112" s="3">
        <v>1.211111111111111</v>
      </c>
      <c r="Z112" s="3">
        <v>0</v>
      </c>
      <c r="AA112" s="3">
        <v>2.0755555555555554</v>
      </c>
      <c r="AB112" s="3">
        <v>0</v>
      </c>
      <c r="AC112" s="3">
        <v>2.4666666666666663</v>
      </c>
      <c r="AD112" s="3">
        <v>0</v>
      </c>
      <c r="AE112" s="3">
        <v>0</v>
      </c>
      <c r="AF112" t="s">
        <v>110</v>
      </c>
      <c r="AG112" s="13">
        <v>4</v>
      </c>
      <c r="AQ112"/>
    </row>
    <row r="113" spans="1:43" x14ac:dyDescent="0.2">
      <c r="A113" t="s">
        <v>201</v>
      </c>
      <c r="B113" t="s">
        <v>314</v>
      </c>
      <c r="C113" t="s">
        <v>407</v>
      </c>
      <c r="D113" t="s">
        <v>563</v>
      </c>
      <c r="E113" s="3">
        <v>39.288888888888891</v>
      </c>
      <c r="F113" s="3">
        <f>Table3[[#This Row],[Total Hours Nurse Staffing]]/Table3[[#This Row],[MDS Census]]</f>
        <v>4.3010152714932124</v>
      </c>
      <c r="G113" s="3">
        <f>Table3[[#This Row],[Total Direct Care Staff Hours]]/Table3[[#This Row],[MDS Census]]</f>
        <v>3.8625876696832577</v>
      </c>
      <c r="H113" s="3">
        <f>Table3[[#This Row],[Total RN Hours (w/ Admin, DON)]]/Table3[[#This Row],[MDS Census]]</f>
        <v>0.38163461538461535</v>
      </c>
      <c r="I113" s="3">
        <f>Table3[[#This Row],[RN Hours (excl. Admin, DON)]]/Table3[[#This Row],[MDS Census]]</f>
        <v>0.38163461538461535</v>
      </c>
      <c r="J113" s="3">
        <f t="shared" si="2"/>
        <v>168.98211111111112</v>
      </c>
      <c r="K113" s="3">
        <f>SUM(Table3[[#This Row],[RN Hours (excl. Admin, DON)]], Table3[[#This Row],[LPN Hours (excl. Admin)]], Table3[[#This Row],[CNA Hours]], Table3[[#This Row],[NA TR Hours]], Table3[[#This Row],[Med Aide/Tech Hours]])</f>
        <v>151.75677777777778</v>
      </c>
      <c r="L113" s="3">
        <f>SUM(Table3[[#This Row],[RN Hours (excl. Admin, DON)]:[RN DON Hours]])</f>
        <v>14.994</v>
      </c>
      <c r="M113" s="3">
        <v>14.994</v>
      </c>
      <c r="N113" s="3">
        <v>0</v>
      </c>
      <c r="O113" s="3">
        <v>0</v>
      </c>
      <c r="P113" s="3">
        <f>SUM(Table3[[#This Row],[LPN Hours (excl. Admin)]:[LPN Admin Hours]])</f>
        <v>59.575111111111113</v>
      </c>
      <c r="Q113" s="3">
        <v>42.349777777777781</v>
      </c>
      <c r="R113" s="3">
        <v>17.225333333333328</v>
      </c>
      <c r="S113" s="3">
        <f>SUM(Table3[[#This Row],[CNA Hours]], Table3[[#This Row],[NA TR Hours]], Table3[[#This Row],[Med Aide/Tech Hours]])</f>
        <v>94.412999999999997</v>
      </c>
      <c r="T113" s="3">
        <v>94.412999999999997</v>
      </c>
      <c r="U113" s="3">
        <v>0</v>
      </c>
      <c r="V113" s="3">
        <v>0</v>
      </c>
      <c r="W113" s="3">
        <f>SUM(Table3[[#This Row],[RN Hours Contract]:[Med Aide Hours Contract]])</f>
        <v>3.3948888888888886</v>
      </c>
      <c r="X113" s="3">
        <v>1.836111111111111</v>
      </c>
      <c r="Y113" s="3">
        <v>0</v>
      </c>
      <c r="Z113" s="3">
        <v>0</v>
      </c>
      <c r="AA113" s="3">
        <v>1.5587777777777776</v>
      </c>
      <c r="AB113" s="3">
        <v>0</v>
      </c>
      <c r="AC113" s="3">
        <v>0</v>
      </c>
      <c r="AD113" s="3">
        <v>0</v>
      </c>
      <c r="AE113" s="3">
        <v>0</v>
      </c>
      <c r="AF113" t="s">
        <v>111</v>
      </c>
      <c r="AG113" s="13">
        <v>4</v>
      </c>
      <c r="AQ113"/>
    </row>
    <row r="114" spans="1:43" x14ac:dyDescent="0.2">
      <c r="A114" t="s">
        <v>201</v>
      </c>
      <c r="B114" t="s">
        <v>315</v>
      </c>
      <c r="C114" t="s">
        <v>407</v>
      </c>
      <c r="D114" t="s">
        <v>563</v>
      </c>
      <c r="E114" s="3">
        <v>47.222222222222221</v>
      </c>
      <c r="F114" s="3">
        <f>Table3[[#This Row],[Total Hours Nurse Staffing]]/Table3[[#This Row],[MDS Census]]</f>
        <v>3.4411176470588232</v>
      </c>
      <c r="G114" s="3">
        <f>Table3[[#This Row],[Total Direct Care Staff Hours]]/Table3[[#This Row],[MDS Census]]</f>
        <v>3.1068823529411769</v>
      </c>
      <c r="H114" s="3">
        <f>Table3[[#This Row],[Total RN Hours (w/ Admin, DON)]]/Table3[[#This Row],[MDS Census]]</f>
        <v>0.62152941176470589</v>
      </c>
      <c r="I114" s="3">
        <f>Table3[[#This Row],[RN Hours (excl. Admin, DON)]]/Table3[[#This Row],[MDS Census]]</f>
        <v>0.45958823529411769</v>
      </c>
      <c r="J114" s="3">
        <f t="shared" si="2"/>
        <v>162.49722222222221</v>
      </c>
      <c r="K114" s="3">
        <f>SUM(Table3[[#This Row],[RN Hours (excl. Admin, DON)]], Table3[[#This Row],[LPN Hours (excl. Admin)]], Table3[[#This Row],[CNA Hours]], Table3[[#This Row],[NA TR Hours]], Table3[[#This Row],[Med Aide/Tech Hours]])</f>
        <v>146.7138888888889</v>
      </c>
      <c r="L114" s="3">
        <f>SUM(Table3[[#This Row],[RN Hours (excl. Admin, DON)]:[RN DON Hours]])</f>
        <v>29.35</v>
      </c>
      <c r="M114" s="3">
        <v>21.702777777777779</v>
      </c>
      <c r="N114" s="3">
        <v>1.425</v>
      </c>
      <c r="O114" s="3">
        <v>6.2222222222222223</v>
      </c>
      <c r="P114" s="3">
        <f>SUM(Table3[[#This Row],[LPN Hours (excl. Admin)]:[LPN Admin Hours]])</f>
        <v>53.94166666666667</v>
      </c>
      <c r="Q114" s="3">
        <v>45.805555555555557</v>
      </c>
      <c r="R114" s="3">
        <v>8.1361111111111111</v>
      </c>
      <c r="S114" s="3">
        <f>SUM(Table3[[#This Row],[CNA Hours]], Table3[[#This Row],[NA TR Hours]], Table3[[#This Row],[Med Aide/Tech Hours]])</f>
        <v>79.205555555555549</v>
      </c>
      <c r="T114" s="3">
        <v>79.205555555555549</v>
      </c>
      <c r="U114" s="3">
        <v>0</v>
      </c>
      <c r="V114" s="3">
        <v>0</v>
      </c>
      <c r="W114" s="3">
        <f>SUM(Table3[[#This Row],[RN Hours Contract]:[Med Aide Hours Contract]])</f>
        <v>0</v>
      </c>
      <c r="X114" s="3">
        <v>0</v>
      </c>
      <c r="Y114" s="3">
        <v>0</v>
      </c>
      <c r="Z114" s="3">
        <v>0</v>
      </c>
      <c r="AA114" s="3">
        <v>0</v>
      </c>
      <c r="AB114" s="3">
        <v>0</v>
      </c>
      <c r="AC114" s="3">
        <v>0</v>
      </c>
      <c r="AD114" s="3">
        <v>0</v>
      </c>
      <c r="AE114" s="3">
        <v>0</v>
      </c>
      <c r="AF114" t="s">
        <v>112</v>
      </c>
      <c r="AG114" s="13">
        <v>4</v>
      </c>
      <c r="AQ114"/>
    </row>
    <row r="115" spans="1:43" x14ac:dyDescent="0.2">
      <c r="A115" t="s">
        <v>201</v>
      </c>
      <c r="B115" t="s">
        <v>316</v>
      </c>
      <c r="C115" t="s">
        <v>472</v>
      </c>
      <c r="D115" t="s">
        <v>538</v>
      </c>
      <c r="E115" s="3">
        <v>49.06666666666667</v>
      </c>
      <c r="F115" s="3">
        <f>Table3[[#This Row],[Total Hours Nurse Staffing]]/Table3[[#This Row],[MDS Census]]</f>
        <v>4.9372690217391293</v>
      </c>
      <c r="G115" s="3">
        <f>Table3[[#This Row],[Total Direct Care Staff Hours]]/Table3[[#This Row],[MDS Census]]</f>
        <v>4.409932065217391</v>
      </c>
      <c r="H115" s="3">
        <f>Table3[[#This Row],[Total RN Hours (w/ Admin, DON)]]/Table3[[#This Row],[MDS Census]]</f>
        <v>0.72506567028985502</v>
      </c>
      <c r="I115" s="3">
        <f>Table3[[#This Row],[RN Hours (excl. Admin, DON)]]/Table3[[#This Row],[MDS Census]]</f>
        <v>0.51121603260869564</v>
      </c>
      <c r="J115" s="3">
        <f t="shared" si="2"/>
        <v>242.25533333333331</v>
      </c>
      <c r="K115" s="3">
        <f>SUM(Table3[[#This Row],[RN Hours (excl. Admin, DON)]], Table3[[#This Row],[LPN Hours (excl. Admin)]], Table3[[#This Row],[CNA Hours]], Table3[[#This Row],[NA TR Hours]], Table3[[#This Row],[Med Aide/Tech Hours]])</f>
        <v>216.38066666666666</v>
      </c>
      <c r="L115" s="3">
        <f>SUM(Table3[[#This Row],[RN Hours (excl. Admin, DON)]:[RN DON Hours]])</f>
        <v>35.576555555555558</v>
      </c>
      <c r="M115" s="3">
        <v>25.083666666666669</v>
      </c>
      <c r="N115" s="3">
        <v>4.9432222222222215</v>
      </c>
      <c r="O115" s="3">
        <v>5.549666666666667</v>
      </c>
      <c r="P115" s="3">
        <f>SUM(Table3[[#This Row],[LPN Hours (excl. Admin)]:[LPN Admin Hours]])</f>
        <v>64.024666666666661</v>
      </c>
      <c r="Q115" s="3">
        <v>48.642888888888884</v>
      </c>
      <c r="R115" s="3">
        <v>15.381777777777776</v>
      </c>
      <c r="S115" s="3">
        <f>SUM(Table3[[#This Row],[CNA Hours]], Table3[[#This Row],[NA TR Hours]], Table3[[#This Row],[Med Aide/Tech Hours]])</f>
        <v>142.65411111111109</v>
      </c>
      <c r="T115" s="3">
        <v>140.88066666666666</v>
      </c>
      <c r="U115" s="3">
        <v>1.7734444444444446</v>
      </c>
      <c r="V115" s="3">
        <v>0</v>
      </c>
      <c r="W115" s="3">
        <f>SUM(Table3[[#This Row],[RN Hours Contract]:[Med Aide Hours Contract]])</f>
        <v>0</v>
      </c>
      <c r="X115" s="3">
        <v>0</v>
      </c>
      <c r="Y115" s="3">
        <v>0</v>
      </c>
      <c r="Z115" s="3">
        <v>0</v>
      </c>
      <c r="AA115" s="3">
        <v>0</v>
      </c>
      <c r="AB115" s="3">
        <v>0</v>
      </c>
      <c r="AC115" s="3">
        <v>0</v>
      </c>
      <c r="AD115" s="3">
        <v>0</v>
      </c>
      <c r="AE115" s="3">
        <v>0</v>
      </c>
      <c r="AF115" t="s">
        <v>113</v>
      </c>
      <c r="AG115" s="13">
        <v>4</v>
      </c>
      <c r="AQ115"/>
    </row>
    <row r="116" spans="1:43" x14ac:dyDescent="0.2">
      <c r="A116" t="s">
        <v>201</v>
      </c>
      <c r="B116" t="s">
        <v>317</v>
      </c>
      <c r="C116" t="s">
        <v>486</v>
      </c>
      <c r="D116" t="s">
        <v>558</v>
      </c>
      <c r="E116" s="3">
        <v>84.13333333333334</v>
      </c>
      <c r="F116" s="3">
        <f>Table3[[#This Row],[Total Hours Nurse Staffing]]/Table3[[#This Row],[MDS Census]]</f>
        <v>3.6850501848917059</v>
      </c>
      <c r="G116" s="3">
        <f>Table3[[#This Row],[Total Direct Care Staff Hours]]/Table3[[#This Row],[MDS Census]]</f>
        <v>3.4924986793449548</v>
      </c>
      <c r="H116" s="3">
        <f>Table3[[#This Row],[Total RN Hours (w/ Admin, DON)]]/Table3[[#This Row],[MDS Census]]</f>
        <v>0.50454305335446381</v>
      </c>
      <c r="I116" s="3">
        <f>Table3[[#This Row],[RN Hours (excl. Admin, DON)]]/Table3[[#This Row],[MDS Census]]</f>
        <v>0.4357369255150555</v>
      </c>
      <c r="J116" s="3">
        <f t="shared" si="2"/>
        <v>310.03555555555556</v>
      </c>
      <c r="K116" s="3">
        <f>SUM(Table3[[#This Row],[RN Hours (excl. Admin, DON)]], Table3[[#This Row],[LPN Hours (excl. Admin)]], Table3[[#This Row],[CNA Hours]], Table3[[#This Row],[NA TR Hours]], Table3[[#This Row],[Med Aide/Tech Hours]])</f>
        <v>293.83555555555557</v>
      </c>
      <c r="L116" s="3">
        <f>SUM(Table3[[#This Row],[RN Hours (excl. Admin, DON)]:[RN DON Hours]])</f>
        <v>42.448888888888888</v>
      </c>
      <c r="M116" s="3">
        <v>36.660000000000004</v>
      </c>
      <c r="N116" s="3">
        <v>1.0777777777777777</v>
      </c>
      <c r="O116" s="3">
        <v>4.7111111111111112</v>
      </c>
      <c r="P116" s="3">
        <f>SUM(Table3[[#This Row],[LPN Hours (excl. Admin)]:[LPN Admin Hours]])</f>
        <v>107.54666666666668</v>
      </c>
      <c r="Q116" s="3">
        <v>97.13555555555557</v>
      </c>
      <c r="R116" s="3">
        <v>10.411111111111108</v>
      </c>
      <c r="S116" s="3">
        <f>SUM(Table3[[#This Row],[CNA Hours]], Table3[[#This Row],[NA TR Hours]], Table3[[#This Row],[Med Aide/Tech Hours]])</f>
        <v>160.04</v>
      </c>
      <c r="T116" s="3">
        <v>160.04</v>
      </c>
      <c r="U116" s="3">
        <v>0</v>
      </c>
      <c r="V116" s="3">
        <v>0</v>
      </c>
      <c r="W116" s="3">
        <f>SUM(Table3[[#This Row],[RN Hours Contract]:[Med Aide Hours Contract]])</f>
        <v>22.967777777777776</v>
      </c>
      <c r="X116" s="3">
        <v>0</v>
      </c>
      <c r="Y116" s="3">
        <v>1.0777777777777777</v>
      </c>
      <c r="Z116" s="3">
        <v>0</v>
      </c>
      <c r="AA116" s="3">
        <v>0.88888888888888884</v>
      </c>
      <c r="AB116" s="3">
        <v>0.84111111111111125</v>
      </c>
      <c r="AC116" s="3">
        <v>20.159999999999997</v>
      </c>
      <c r="AD116" s="3">
        <v>0</v>
      </c>
      <c r="AE116" s="3">
        <v>0</v>
      </c>
      <c r="AF116" t="s">
        <v>114</v>
      </c>
      <c r="AG116" s="13">
        <v>4</v>
      </c>
      <c r="AQ116"/>
    </row>
    <row r="117" spans="1:43" x14ac:dyDescent="0.2">
      <c r="A117" t="s">
        <v>201</v>
      </c>
      <c r="B117" t="s">
        <v>318</v>
      </c>
      <c r="C117" t="s">
        <v>487</v>
      </c>
      <c r="D117" t="s">
        <v>572</v>
      </c>
      <c r="E117" s="3">
        <v>43.18888888888889</v>
      </c>
      <c r="F117" s="3">
        <f>Table3[[#This Row],[Total Hours Nurse Staffing]]/Table3[[#This Row],[MDS Census]]</f>
        <v>3.8755235400051453</v>
      </c>
      <c r="G117" s="3">
        <f>Table3[[#This Row],[Total Direct Care Staff Hours]]/Table3[[#This Row],[MDS Census]]</f>
        <v>3.7167892976588628</v>
      </c>
      <c r="H117" s="3">
        <f>Table3[[#This Row],[Total RN Hours (w/ Admin, DON)]]/Table3[[#This Row],[MDS Census]]</f>
        <v>0.38649343967069721</v>
      </c>
      <c r="I117" s="3">
        <f>Table3[[#This Row],[RN Hours (excl. Admin, DON)]]/Table3[[#This Row],[MDS Census]]</f>
        <v>0.23843581167995884</v>
      </c>
      <c r="J117" s="3">
        <f t="shared" si="2"/>
        <v>167.37955555555556</v>
      </c>
      <c r="K117" s="3">
        <f>SUM(Table3[[#This Row],[RN Hours (excl. Admin, DON)]], Table3[[#This Row],[LPN Hours (excl. Admin)]], Table3[[#This Row],[CNA Hours]], Table3[[#This Row],[NA TR Hours]], Table3[[#This Row],[Med Aide/Tech Hours]])</f>
        <v>160.524</v>
      </c>
      <c r="L117" s="3">
        <f>SUM(Table3[[#This Row],[RN Hours (excl. Admin, DON)]:[RN DON Hours]])</f>
        <v>16.692222222222224</v>
      </c>
      <c r="M117" s="3">
        <v>10.297777777777778</v>
      </c>
      <c r="N117" s="3">
        <v>0.7055555555555556</v>
      </c>
      <c r="O117" s="3">
        <v>5.6888888888888891</v>
      </c>
      <c r="P117" s="3">
        <f>SUM(Table3[[#This Row],[LPN Hours (excl. Admin)]:[LPN Admin Hours]])</f>
        <v>56.901222222222216</v>
      </c>
      <c r="Q117" s="3">
        <v>56.440111111111108</v>
      </c>
      <c r="R117" s="3">
        <v>0.46111111111111114</v>
      </c>
      <c r="S117" s="3">
        <f>SUM(Table3[[#This Row],[CNA Hours]], Table3[[#This Row],[NA TR Hours]], Table3[[#This Row],[Med Aide/Tech Hours]])</f>
        <v>93.786111111111111</v>
      </c>
      <c r="T117" s="3">
        <v>93.786111111111111</v>
      </c>
      <c r="U117" s="3">
        <v>0</v>
      </c>
      <c r="V117" s="3">
        <v>0</v>
      </c>
      <c r="W117" s="3">
        <f>SUM(Table3[[#This Row],[RN Hours Contract]:[Med Aide Hours Contract]])</f>
        <v>32.080666666666673</v>
      </c>
      <c r="X117" s="3">
        <v>0</v>
      </c>
      <c r="Y117" s="3">
        <v>0.7055555555555556</v>
      </c>
      <c r="Z117" s="3">
        <v>0</v>
      </c>
      <c r="AA117" s="3">
        <v>20.796777777777777</v>
      </c>
      <c r="AB117" s="3">
        <v>0.46111111111111114</v>
      </c>
      <c r="AC117" s="3">
        <v>10.117222222222225</v>
      </c>
      <c r="AD117" s="3">
        <v>0</v>
      </c>
      <c r="AE117" s="3">
        <v>0</v>
      </c>
      <c r="AF117" t="s">
        <v>115</v>
      </c>
      <c r="AG117" s="13">
        <v>4</v>
      </c>
      <c r="AQ117"/>
    </row>
    <row r="118" spans="1:43" x14ac:dyDescent="0.2">
      <c r="A118" t="s">
        <v>201</v>
      </c>
      <c r="B118" t="s">
        <v>319</v>
      </c>
      <c r="C118" t="s">
        <v>445</v>
      </c>
      <c r="D118" t="s">
        <v>532</v>
      </c>
      <c r="E118" s="3">
        <v>18.8</v>
      </c>
      <c r="F118" s="3">
        <f>Table3[[#This Row],[Total Hours Nurse Staffing]]/Table3[[#This Row],[MDS Census]]</f>
        <v>5.2928309692671389</v>
      </c>
      <c r="G118" s="3">
        <f>Table3[[#This Row],[Total Direct Care Staff Hours]]/Table3[[#This Row],[MDS Census]]</f>
        <v>5.0951359338061462</v>
      </c>
      <c r="H118" s="3">
        <f>Table3[[#This Row],[Total RN Hours (w/ Admin, DON)]]/Table3[[#This Row],[MDS Census]]</f>
        <v>0.87580969267139486</v>
      </c>
      <c r="I118" s="3">
        <f>Table3[[#This Row],[RN Hours (excl. Admin, DON)]]/Table3[[#This Row],[MDS Census]]</f>
        <v>0.67811465721040187</v>
      </c>
      <c r="J118" s="3">
        <f t="shared" si="2"/>
        <v>99.505222222222216</v>
      </c>
      <c r="K118" s="3">
        <f>SUM(Table3[[#This Row],[RN Hours (excl. Admin, DON)]], Table3[[#This Row],[LPN Hours (excl. Admin)]], Table3[[#This Row],[CNA Hours]], Table3[[#This Row],[NA TR Hours]], Table3[[#This Row],[Med Aide/Tech Hours]])</f>
        <v>95.788555555555547</v>
      </c>
      <c r="L118" s="3">
        <f>SUM(Table3[[#This Row],[RN Hours (excl. Admin, DON)]:[RN DON Hours]])</f>
        <v>16.465222222222224</v>
      </c>
      <c r="M118" s="3">
        <v>12.748555555555555</v>
      </c>
      <c r="N118" s="3">
        <v>7.2222222222222215E-2</v>
      </c>
      <c r="O118" s="3">
        <v>3.6444444444444444</v>
      </c>
      <c r="P118" s="3">
        <f>SUM(Table3[[#This Row],[LPN Hours (excl. Admin)]:[LPN Admin Hours]])</f>
        <v>34.862222222222222</v>
      </c>
      <c r="Q118" s="3">
        <v>34.862222222222222</v>
      </c>
      <c r="R118" s="3">
        <v>0</v>
      </c>
      <c r="S118" s="3">
        <f>SUM(Table3[[#This Row],[CNA Hours]], Table3[[#This Row],[NA TR Hours]], Table3[[#This Row],[Med Aide/Tech Hours]])</f>
        <v>48.177777777777777</v>
      </c>
      <c r="T118" s="3">
        <v>48.177777777777777</v>
      </c>
      <c r="U118" s="3">
        <v>0</v>
      </c>
      <c r="V118" s="3">
        <v>0</v>
      </c>
      <c r="W118" s="3">
        <f>SUM(Table3[[#This Row],[RN Hours Contract]:[Med Aide Hours Contract]])</f>
        <v>7.2222222222222215E-2</v>
      </c>
      <c r="X118" s="3">
        <v>0</v>
      </c>
      <c r="Y118" s="3">
        <v>7.2222222222222215E-2</v>
      </c>
      <c r="Z118" s="3">
        <v>0</v>
      </c>
      <c r="AA118" s="3">
        <v>0</v>
      </c>
      <c r="AB118" s="3">
        <v>0</v>
      </c>
      <c r="AC118" s="3">
        <v>0</v>
      </c>
      <c r="AD118" s="3">
        <v>0</v>
      </c>
      <c r="AE118" s="3">
        <v>0</v>
      </c>
      <c r="AF118" t="s">
        <v>116</v>
      </c>
      <c r="AG118" s="13">
        <v>4</v>
      </c>
      <c r="AQ118"/>
    </row>
    <row r="119" spans="1:43" x14ac:dyDescent="0.2">
      <c r="A119" t="s">
        <v>201</v>
      </c>
      <c r="B119" t="s">
        <v>320</v>
      </c>
      <c r="C119" t="s">
        <v>488</v>
      </c>
      <c r="D119" t="s">
        <v>546</v>
      </c>
      <c r="E119" s="3">
        <v>44.333333333333336</v>
      </c>
      <c r="F119" s="3">
        <f>Table3[[#This Row],[Total Hours Nurse Staffing]]/Table3[[#This Row],[MDS Census]]</f>
        <v>3.8828220551378445</v>
      </c>
      <c r="G119" s="3">
        <f>Table3[[#This Row],[Total Direct Care Staff Hours]]/Table3[[#This Row],[MDS Census]]</f>
        <v>3.7472330827067664</v>
      </c>
      <c r="H119" s="3">
        <f>Table3[[#This Row],[Total RN Hours (w/ Admin, DON)]]/Table3[[#This Row],[MDS Census]]</f>
        <v>0.28117794486215536</v>
      </c>
      <c r="I119" s="3">
        <f>Table3[[#This Row],[RN Hours (excl. Admin, DON)]]/Table3[[#This Row],[MDS Census]]</f>
        <v>0.14558897243107768</v>
      </c>
      <c r="J119" s="3">
        <f t="shared" si="2"/>
        <v>172.13844444444445</v>
      </c>
      <c r="K119" s="3">
        <f>SUM(Table3[[#This Row],[RN Hours (excl. Admin, DON)]], Table3[[#This Row],[LPN Hours (excl. Admin)]], Table3[[#This Row],[CNA Hours]], Table3[[#This Row],[NA TR Hours]], Table3[[#This Row],[Med Aide/Tech Hours]])</f>
        <v>166.12733333333333</v>
      </c>
      <c r="L119" s="3">
        <f>SUM(Table3[[#This Row],[RN Hours (excl. Admin, DON)]:[RN DON Hours]])</f>
        <v>12.465555555555556</v>
      </c>
      <c r="M119" s="3">
        <v>6.4544444444444444</v>
      </c>
      <c r="N119" s="3">
        <v>0.32222222222222224</v>
      </c>
      <c r="O119" s="3">
        <v>5.6888888888888891</v>
      </c>
      <c r="P119" s="3">
        <f>SUM(Table3[[#This Row],[LPN Hours (excl. Admin)]:[LPN Admin Hours]])</f>
        <v>57.047222222222224</v>
      </c>
      <c r="Q119" s="3">
        <v>57.047222222222224</v>
      </c>
      <c r="R119" s="3">
        <v>0</v>
      </c>
      <c r="S119" s="3">
        <f>SUM(Table3[[#This Row],[CNA Hours]], Table3[[#This Row],[NA TR Hours]], Table3[[#This Row],[Med Aide/Tech Hours]])</f>
        <v>102.62566666666666</v>
      </c>
      <c r="T119" s="3">
        <v>102.62566666666666</v>
      </c>
      <c r="U119" s="3">
        <v>0</v>
      </c>
      <c r="V119" s="3">
        <v>0</v>
      </c>
      <c r="W119" s="3">
        <f>SUM(Table3[[#This Row],[RN Hours Contract]:[Med Aide Hours Contract]])</f>
        <v>18.958444444444446</v>
      </c>
      <c r="X119" s="3">
        <v>2.2611111111111111</v>
      </c>
      <c r="Y119" s="3">
        <v>0.32222222222222224</v>
      </c>
      <c r="Z119" s="3">
        <v>0</v>
      </c>
      <c r="AA119" s="3">
        <v>7.3250000000000002</v>
      </c>
      <c r="AB119" s="3">
        <v>0</v>
      </c>
      <c r="AC119" s="3">
        <v>9.0501111111111108</v>
      </c>
      <c r="AD119" s="3">
        <v>0</v>
      </c>
      <c r="AE119" s="3">
        <v>0</v>
      </c>
      <c r="AF119" t="s">
        <v>117</v>
      </c>
      <c r="AG119" s="13">
        <v>4</v>
      </c>
      <c r="AQ119"/>
    </row>
    <row r="120" spans="1:43" x14ac:dyDescent="0.2">
      <c r="A120" t="s">
        <v>201</v>
      </c>
      <c r="B120" t="s">
        <v>321</v>
      </c>
      <c r="C120" t="s">
        <v>414</v>
      </c>
      <c r="D120" t="s">
        <v>563</v>
      </c>
      <c r="E120" s="3">
        <v>100.95555555555555</v>
      </c>
      <c r="F120" s="3">
        <f>Table3[[#This Row],[Total Hours Nurse Staffing]]/Table3[[#This Row],[MDS Census]]</f>
        <v>4.2738278670482064</v>
      </c>
      <c r="G120" s="3">
        <f>Table3[[#This Row],[Total Direct Care Staff Hours]]/Table3[[#This Row],[MDS Census]]</f>
        <v>3.87739379264803</v>
      </c>
      <c r="H120" s="3">
        <f>Table3[[#This Row],[Total RN Hours (w/ Admin, DON)]]/Table3[[#This Row],[MDS Census]]</f>
        <v>0.6382071318511997</v>
      </c>
      <c r="I120" s="3">
        <f>Table3[[#This Row],[RN Hours (excl. Admin, DON)]]/Table3[[#This Row],[MDS Census]]</f>
        <v>0.43869689632401504</v>
      </c>
      <c r="J120" s="3">
        <f t="shared" si="2"/>
        <v>431.4666666666667</v>
      </c>
      <c r="K120" s="3">
        <f>SUM(Table3[[#This Row],[RN Hours (excl. Admin, DON)]], Table3[[#This Row],[LPN Hours (excl. Admin)]], Table3[[#This Row],[CNA Hours]], Table3[[#This Row],[NA TR Hours]], Table3[[#This Row],[Med Aide/Tech Hours]])</f>
        <v>391.4444444444444</v>
      </c>
      <c r="L120" s="3">
        <f>SUM(Table3[[#This Row],[RN Hours (excl. Admin, DON)]:[RN DON Hours]])</f>
        <v>64.430555555555557</v>
      </c>
      <c r="M120" s="3">
        <v>44.288888888888891</v>
      </c>
      <c r="N120" s="3">
        <v>14.452777777777778</v>
      </c>
      <c r="O120" s="3">
        <v>5.6888888888888891</v>
      </c>
      <c r="P120" s="3">
        <f>SUM(Table3[[#This Row],[LPN Hours (excl. Admin)]:[LPN Admin Hours]])</f>
        <v>114.02500000000001</v>
      </c>
      <c r="Q120" s="3">
        <v>94.144444444444446</v>
      </c>
      <c r="R120" s="3">
        <v>19.880555555555556</v>
      </c>
      <c r="S120" s="3">
        <f>SUM(Table3[[#This Row],[CNA Hours]], Table3[[#This Row],[NA TR Hours]], Table3[[#This Row],[Med Aide/Tech Hours]])</f>
        <v>253.01111111111109</v>
      </c>
      <c r="T120" s="3">
        <v>229.89722222222221</v>
      </c>
      <c r="U120" s="3">
        <v>23.113888888888887</v>
      </c>
      <c r="V120" s="3">
        <v>0</v>
      </c>
      <c r="W120" s="3">
        <f>SUM(Table3[[#This Row],[RN Hours Contract]:[Med Aide Hours Contract]])</f>
        <v>0</v>
      </c>
      <c r="X120" s="3">
        <v>0</v>
      </c>
      <c r="Y120" s="3">
        <v>0</v>
      </c>
      <c r="Z120" s="3">
        <v>0</v>
      </c>
      <c r="AA120" s="3">
        <v>0</v>
      </c>
      <c r="AB120" s="3">
        <v>0</v>
      </c>
      <c r="AC120" s="3">
        <v>0</v>
      </c>
      <c r="AD120" s="3">
        <v>0</v>
      </c>
      <c r="AE120" s="3">
        <v>0</v>
      </c>
      <c r="AF120" t="s">
        <v>118</v>
      </c>
      <c r="AG120" s="13">
        <v>4</v>
      </c>
      <c r="AQ120"/>
    </row>
    <row r="121" spans="1:43" x14ac:dyDescent="0.2">
      <c r="A121" t="s">
        <v>201</v>
      </c>
      <c r="B121" t="s">
        <v>322</v>
      </c>
      <c r="C121" t="s">
        <v>489</v>
      </c>
      <c r="D121" t="s">
        <v>541</v>
      </c>
      <c r="E121" s="3">
        <v>45.644444444444446</v>
      </c>
      <c r="F121" s="3">
        <f>Table3[[#This Row],[Total Hours Nurse Staffing]]/Table3[[#This Row],[MDS Census]]</f>
        <v>3.1781304771178185</v>
      </c>
      <c r="G121" s="3">
        <f>Table3[[#This Row],[Total Direct Care Staff Hours]]/Table3[[#This Row],[MDS Census]]</f>
        <v>2.9088534566699122</v>
      </c>
      <c r="H121" s="3">
        <f>Table3[[#This Row],[Total RN Hours (w/ Admin, DON)]]/Table3[[#This Row],[MDS Census]]</f>
        <v>0.91698636806231737</v>
      </c>
      <c r="I121" s="3">
        <f>Table3[[#This Row],[RN Hours (excl. Admin, DON)]]/Table3[[#This Row],[MDS Census]]</f>
        <v>0.74068889970788698</v>
      </c>
      <c r="J121" s="3">
        <f t="shared" si="2"/>
        <v>145.06399999999999</v>
      </c>
      <c r="K121" s="3">
        <f>SUM(Table3[[#This Row],[RN Hours (excl. Admin, DON)]], Table3[[#This Row],[LPN Hours (excl. Admin)]], Table3[[#This Row],[CNA Hours]], Table3[[#This Row],[NA TR Hours]], Table3[[#This Row],[Med Aide/Tech Hours]])</f>
        <v>132.773</v>
      </c>
      <c r="L121" s="3">
        <f>SUM(Table3[[#This Row],[RN Hours (excl. Admin, DON)]:[RN DON Hours]])</f>
        <v>41.855333333333334</v>
      </c>
      <c r="M121" s="3">
        <v>33.80833333333333</v>
      </c>
      <c r="N121" s="3">
        <v>2.358111111111111</v>
      </c>
      <c r="O121" s="3">
        <v>5.6888888888888891</v>
      </c>
      <c r="P121" s="3">
        <f>SUM(Table3[[#This Row],[LPN Hours (excl. Admin)]:[LPN Admin Hours]])</f>
        <v>42.466555555555558</v>
      </c>
      <c r="Q121" s="3">
        <v>38.222555555555559</v>
      </c>
      <c r="R121" s="3">
        <v>4.2439999999999989</v>
      </c>
      <c r="S121" s="3">
        <f>SUM(Table3[[#This Row],[CNA Hours]], Table3[[#This Row],[NA TR Hours]], Table3[[#This Row],[Med Aide/Tech Hours]])</f>
        <v>60.742111111111107</v>
      </c>
      <c r="T121" s="3">
        <v>54.36655555555555</v>
      </c>
      <c r="U121" s="3">
        <v>6.3755555555555565</v>
      </c>
      <c r="V121" s="3">
        <v>0</v>
      </c>
      <c r="W121" s="3">
        <f>SUM(Table3[[#This Row],[RN Hours Contract]:[Med Aide Hours Contract]])</f>
        <v>0</v>
      </c>
      <c r="X121" s="3">
        <v>0</v>
      </c>
      <c r="Y121" s="3">
        <v>0</v>
      </c>
      <c r="Z121" s="3">
        <v>0</v>
      </c>
      <c r="AA121" s="3">
        <v>0</v>
      </c>
      <c r="AB121" s="3">
        <v>0</v>
      </c>
      <c r="AC121" s="3">
        <v>0</v>
      </c>
      <c r="AD121" s="3">
        <v>0</v>
      </c>
      <c r="AE121" s="3">
        <v>0</v>
      </c>
      <c r="AF121" t="s">
        <v>119</v>
      </c>
      <c r="AG121" s="13">
        <v>4</v>
      </c>
      <c r="AQ121"/>
    </row>
    <row r="122" spans="1:43" x14ac:dyDescent="0.2">
      <c r="A122" t="s">
        <v>201</v>
      </c>
      <c r="B122" t="s">
        <v>323</v>
      </c>
      <c r="C122" t="s">
        <v>458</v>
      </c>
      <c r="D122" t="s">
        <v>547</v>
      </c>
      <c r="E122" s="3">
        <v>49.533333333333331</v>
      </c>
      <c r="F122" s="3">
        <f>Table3[[#This Row],[Total Hours Nurse Staffing]]/Table3[[#This Row],[MDS Census]]</f>
        <v>4.2592978914311352</v>
      </c>
      <c r="G122" s="3">
        <f>Table3[[#This Row],[Total Direct Care Staff Hours]]/Table3[[#This Row],[MDS Census]]</f>
        <v>4.027007626738448</v>
      </c>
      <c r="H122" s="3">
        <f>Table3[[#This Row],[Total RN Hours (w/ Admin, DON)]]/Table3[[#This Row],[MDS Census]]</f>
        <v>0.5504822790489009</v>
      </c>
      <c r="I122" s="3">
        <f>Table3[[#This Row],[RN Hours (excl. Admin, DON)]]/Table3[[#This Row],[MDS Census]]</f>
        <v>0.43086585912965458</v>
      </c>
      <c r="J122" s="3">
        <f t="shared" si="2"/>
        <v>210.97722222222222</v>
      </c>
      <c r="K122" s="3">
        <f>SUM(Table3[[#This Row],[RN Hours (excl. Admin, DON)]], Table3[[#This Row],[LPN Hours (excl. Admin)]], Table3[[#This Row],[CNA Hours]], Table3[[#This Row],[NA TR Hours]], Table3[[#This Row],[Med Aide/Tech Hours]])</f>
        <v>199.4711111111111</v>
      </c>
      <c r="L122" s="3">
        <f>SUM(Table3[[#This Row],[RN Hours (excl. Admin, DON)]:[RN DON Hours]])</f>
        <v>27.267222222222223</v>
      </c>
      <c r="M122" s="3">
        <v>21.342222222222222</v>
      </c>
      <c r="N122" s="3">
        <v>0.2361111111111111</v>
      </c>
      <c r="O122" s="3">
        <v>5.6888888888888891</v>
      </c>
      <c r="P122" s="3">
        <f>SUM(Table3[[#This Row],[LPN Hours (excl. Admin)]:[LPN Admin Hours]])</f>
        <v>58.553333333333327</v>
      </c>
      <c r="Q122" s="3">
        <v>52.972222222222221</v>
      </c>
      <c r="R122" s="3">
        <v>5.5811111111111096</v>
      </c>
      <c r="S122" s="3">
        <f>SUM(Table3[[#This Row],[CNA Hours]], Table3[[#This Row],[NA TR Hours]], Table3[[#This Row],[Med Aide/Tech Hours]])</f>
        <v>125.15666666666667</v>
      </c>
      <c r="T122" s="3">
        <v>125.15666666666667</v>
      </c>
      <c r="U122" s="3">
        <v>0</v>
      </c>
      <c r="V122" s="3">
        <v>0</v>
      </c>
      <c r="W122" s="3">
        <f>SUM(Table3[[#This Row],[RN Hours Contract]:[Med Aide Hours Contract]])</f>
        <v>0.2361111111111111</v>
      </c>
      <c r="X122" s="3">
        <v>0</v>
      </c>
      <c r="Y122" s="3">
        <v>0.2361111111111111</v>
      </c>
      <c r="Z122" s="3">
        <v>0</v>
      </c>
      <c r="AA122" s="3">
        <v>0</v>
      </c>
      <c r="AB122" s="3">
        <v>0</v>
      </c>
      <c r="AC122" s="3">
        <v>0</v>
      </c>
      <c r="AD122" s="3">
        <v>0</v>
      </c>
      <c r="AE122" s="3">
        <v>0</v>
      </c>
      <c r="AF122" t="s">
        <v>120</v>
      </c>
      <c r="AG122" s="13">
        <v>4</v>
      </c>
      <c r="AQ122"/>
    </row>
    <row r="123" spans="1:43" x14ac:dyDescent="0.2">
      <c r="A123" t="s">
        <v>201</v>
      </c>
      <c r="B123" t="s">
        <v>324</v>
      </c>
      <c r="C123" t="s">
        <v>418</v>
      </c>
      <c r="D123" t="s">
        <v>565</v>
      </c>
      <c r="E123" s="3">
        <v>42.033333333333331</v>
      </c>
      <c r="F123" s="3">
        <f>Table3[[#This Row],[Total Hours Nurse Staffing]]/Table3[[#This Row],[MDS Census]]</f>
        <v>3.7646048109965635</v>
      </c>
      <c r="G123" s="3">
        <f>Table3[[#This Row],[Total Direct Care Staff Hours]]/Table3[[#This Row],[MDS Census]]</f>
        <v>2.7642083002907749</v>
      </c>
      <c r="H123" s="3">
        <f>Table3[[#This Row],[Total RN Hours (w/ Admin, DON)]]/Table3[[#This Row],[MDS Census]]</f>
        <v>0.99834787205921227</v>
      </c>
      <c r="I123" s="3">
        <f>Table3[[#This Row],[RN Hours (excl. Admin, DON)]]/Table3[[#This Row],[MDS Census]]</f>
        <v>0.30815490351572827</v>
      </c>
      <c r="J123" s="3">
        <f t="shared" si="2"/>
        <v>158.23888888888888</v>
      </c>
      <c r="K123" s="3">
        <f>SUM(Table3[[#This Row],[RN Hours (excl. Admin, DON)]], Table3[[#This Row],[LPN Hours (excl. Admin)]], Table3[[#This Row],[CNA Hours]], Table3[[#This Row],[NA TR Hours]], Table3[[#This Row],[Med Aide/Tech Hours]])</f>
        <v>116.1888888888889</v>
      </c>
      <c r="L123" s="3">
        <f>SUM(Table3[[#This Row],[RN Hours (excl. Admin, DON)]:[RN DON Hours]])</f>
        <v>41.963888888888889</v>
      </c>
      <c r="M123" s="3">
        <v>12.952777777777778</v>
      </c>
      <c r="N123" s="3">
        <v>22.788888888888888</v>
      </c>
      <c r="O123" s="3">
        <v>6.2222222222222223</v>
      </c>
      <c r="P123" s="3">
        <f>SUM(Table3[[#This Row],[LPN Hours (excl. Admin)]:[LPN Admin Hours]])</f>
        <v>40.111111111111114</v>
      </c>
      <c r="Q123" s="3">
        <v>27.072222222222223</v>
      </c>
      <c r="R123" s="3">
        <v>13.03888888888889</v>
      </c>
      <c r="S123" s="3">
        <f>SUM(Table3[[#This Row],[CNA Hours]], Table3[[#This Row],[NA TR Hours]], Table3[[#This Row],[Med Aide/Tech Hours]])</f>
        <v>76.163888888888891</v>
      </c>
      <c r="T123" s="3">
        <v>76.163888888888891</v>
      </c>
      <c r="U123" s="3">
        <v>0</v>
      </c>
      <c r="V123" s="3">
        <v>0</v>
      </c>
      <c r="W123" s="3">
        <f>SUM(Table3[[#This Row],[RN Hours Contract]:[Med Aide Hours Contract]])</f>
        <v>32.333333333333336</v>
      </c>
      <c r="X123" s="3">
        <v>0</v>
      </c>
      <c r="Y123" s="3">
        <v>0</v>
      </c>
      <c r="Z123" s="3">
        <v>0</v>
      </c>
      <c r="AA123" s="3">
        <v>3.9166666666666665</v>
      </c>
      <c r="AB123" s="3">
        <v>0</v>
      </c>
      <c r="AC123" s="3">
        <v>28.416666666666668</v>
      </c>
      <c r="AD123" s="3">
        <v>0</v>
      </c>
      <c r="AE123" s="3">
        <v>0</v>
      </c>
      <c r="AF123" t="s">
        <v>121</v>
      </c>
      <c r="AG123" s="13">
        <v>4</v>
      </c>
      <c r="AQ123"/>
    </row>
    <row r="124" spans="1:43" x14ac:dyDescent="0.2">
      <c r="A124" t="s">
        <v>201</v>
      </c>
      <c r="B124" t="s">
        <v>325</v>
      </c>
      <c r="C124" t="s">
        <v>421</v>
      </c>
      <c r="D124" t="s">
        <v>549</v>
      </c>
      <c r="E124" s="3">
        <v>80.74444444444444</v>
      </c>
      <c r="F124" s="3">
        <f>Table3[[#This Row],[Total Hours Nurse Staffing]]/Table3[[#This Row],[MDS Census]]</f>
        <v>3.3283886060272465</v>
      </c>
      <c r="G124" s="3">
        <f>Table3[[#This Row],[Total Direct Care Staff Hours]]/Table3[[#This Row],[MDS Census]]</f>
        <v>2.8717146002476954</v>
      </c>
      <c r="H124" s="3">
        <f>Table3[[#This Row],[Total RN Hours (w/ Admin, DON)]]/Table3[[#This Row],[MDS Census]]</f>
        <v>0.52920737580844912</v>
      </c>
      <c r="I124" s="3">
        <f>Table3[[#This Row],[RN Hours (excl. Admin, DON)]]/Table3[[#This Row],[MDS Census]]</f>
        <v>0.15876565295169948</v>
      </c>
      <c r="J124" s="3">
        <f t="shared" si="2"/>
        <v>268.74888888888887</v>
      </c>
      <c r="K124" s="3">
        <f>SUM(Table3[[#This Row],[RN Hours (excl. Admin, DON)]], Table3[[#This Row],[LPN Hours (excl. Admin)]], Table3[[#This Row],[CNA Hours]], Table3[[#This Row],[NA TR Hours]], Table3[[#This Row],[Med Aide/Tech Hours]])</f>
        <v>231.875</v>
      </c>
      <c r="L124" s="3">
        <f>SUM(Table3[[#This Row],[RN Hours (excl. Admin, DON)]:[RN DON Hours]])</f>
        <v>42.730555555555554</v>
      </c>
      <c r="M124" s="3">
        <v>12.819444444444445</v>
      </c>
      <c r="N124" s="3">
        <v>24.944444444444443</v>
      </c>
      <c r="O124" s="3">
        <v>4.9666666666666668</v>
      </c>
      <c r="P124" s="3">
        <f>SUM(Table3[[#This Row],[LPN Hours (excl. Admin)]:[LPN Admin Hours]])</f>
        <v>75.457222222222214</v>
      </c>
      <c r="Q124" s="3">
        <v>68.49444444444444</v>
      </c>
      <c r="R124" s="3">
        <v>6.9627777777777773</v>
      </c>
      <c r="S124" s="3">
        <f>SUM(Table3[[#This Row],[CNA Hours]], Table3[[#This Row],[NA TR Hours]], Table3[[#This Row],[Med Aide/Tech Hours]])</f>
        <v>150.5611111111111</v>
      </c>
      <c r="T124" s="3">
        <v>150.5611111111111</v>
      </c>
      <c r="U124" s="3">
        <v>0</v>
      </c>
      <c r="V124" s="3">
        <v>0</v>
      </c>
      <c r="W124" s="3">
        <f>SUM(Table3[[#This Row],[RN Hours Contract]:[Med Aide Hours Contract]])</f>
        <v>3.4655555555555559</v>
      </c>
      <c r="X124" s="3">
        <v>0</v>
      </c>
      <c r="Y124" s="3">
        <v>0</v>
      </c>
      <c r="Z124" s="3">
        <v>0</v>
      </c>
      <c r="AA124" s="3">
        <v>2.0638888888888891</v>
      </c>
      <c r="AB124" s="3">
        <v>1.4016666666666668</v>
      </c>
      <c r="AC124" s="3">
        <v>0</v>
      </c>
      <c r="AD124" s="3">
        <v>0</v>
      </c>
      <c r="AE124" s="3">
        <v>0</v>
      </c>
      <c r="AF124" t="s">
        <v>122</v>
      </c>
      <c r="AG124" s="13">
        <v>4</v>
      </c>
      <c r="AQ124"/>
    </row>
    <row r="125" spans="1:43" x14ac:dyDescent="0.2">
      <c r="A125" t="s">
        <v>201</v>
      </c>
      <c r="B125" t="s">
        <v>326</v>
      </c>
      <c r="C125" t="s">
        <v>490</v>
      </c>
      <c r="D125" t="s">
        <v>554</v>
      </c>
      <c r="E125" s="3">
        <v>51.988888888888887</v>
      </c>
      <c r="F125" s="3">
        <f>Table3[[#This Row],[Total Hours Nurse Staffing]]/Table3[[#This Row],[MDS Census]]</f>
        <v>3.4489741397734561</v>
      </c>
      <c r="G125" s="3">
        <f>Table3[[#This Row],[Total Direct Care Staff Hours]]/Table3[[#This Row],[MDS Census]]</f>
        <v>3.2830198760418892</v>
      </c>
      <c r="H125" s="3">
        <f>Table3[[#This Row],[Total RN Hours (w/ Admin, DON)]]/Table3[[#This Row],[MDS Census]]</f>
        <v>0.63597991023723011</v>
      </c>
      <c r="I125" s="3">
        <f>Table3[[#This Row],[RN Hours (excl. Admin, DON)]]/Table3[[#This Row],[MDS Census]]</f>
        <v>0.47002564650566359</v>
      </c>
      <c r="J125" s="3">
        <f t="shared" si="2"/>
        <v>179.30833333333334</v>
      </c>
      <c r="K125" s="3">
        <f>SUM(Table3[[#This Row],[RN Hours (excl. Admin, DON)]], Table3[[#This Row],[LPN Hours (excl. Admin)]], Table3[[#This Row],[CNA Hours]], Table3[[#This Row],[NA TR Hours]], Table3[[#This Row],[Med Aide/Tech Hours]])</f>
        <v>170.68055555555554</v>
      </c>
      <c r="L125" s="3">
        <f>SUM(Table3[[#This Row],[RN Hours (excl. Admin, DON)]:[RN DON Hours]])</f>
        <v>33.063888888888883</v>
      </c>
      <c r="M125" s="3">
        <v>24.43611111111111</v>
      </c>
      <c r="N125" s="3">
        <v>8.3611111111111107</v>
      </c>
      <c r="O125" s="3">
        <v>0.26666666666666666</v>
      </c>
      <c r="P125" s="3">
        <f>SUM(Table3[[#This Row],[LPN Hours (excl. Admin)]:[LPN Admin Hours]])</f>
        <v>46.238888888888887</v>
      </c>
      <c r="Q125" s="3">
        <v>46.238888888888887</v>
      </c>
      <c r="R125" s="3">
        <v>0</v>
      </c>
      <c r="S125" s="3">
        <f>SUM(Table3[[#This Row],[CNA Hours]], Table3[[#This Row],[NA TR Hours]], Table3[[#This Row],[Med Aide/Tech Hours]])</f>
        <v>100.00555555555556</v>
      </c>
      <c r="T125" s="3">
        <v>100.00555555555556</v>
      </c>
      <c r="U125" s="3">
        <v>0</v>
      </c>
      <c r="V125" s="3">
        <v>0</v>
      </c>
      <c r="W125" s="3">
        <f>SUM(Table3[[#This Row],[RN Hours Contract]:[Med Aide Hours Contract]])</f>
        <v>0</v>
      </c>
      <c r="X125" s="3">
        <v>0</v>
      </c>
      <c r="Y125" s="3">
        <v>0</v>
      </c>
      <c r="Z125" s="3">
        <v>0</v>
      </c>
      <c r="AA125" s="3">
        <v>0</v>
      </c>
      <c r="AB125" s="3">
        <v>0</v>
      </c>
      <c r="AC125" s="3">
        <v>0</v>
      </c>
      <c r="AD125" s="3">
        <v>0</v>
      </c>
      <c r="AE125" s="3">
        <v>0</v>
      </c>
      <c r="AF125" t="s">
        <v>123</v>
      </c>
      <c r="AG125" s="13">
        <v>4</v>
      </c>
      <c r="AQ125"/>
    </row>
    <row r="126" spans="1:43" x14ac:dyDescent="0.2">
      <c r="A126" t="s">
        <v>201</v>
      </c>
      <c r="B126" t="s">
        <v>327</v>
      </c>
      <c r="C126" t="s">
        <v>422</v>
      </c>
      <c r="D126" t="s">
        <v>529</v>
      </c>
      <c r="E126" s="3">
        <v>87.788888888888891</v>
      </c>
      <c r="F126" s="3">
        <f>Table3[[#This Row],[Total Hours Nurse Staffing]]/Table3[[#This Row],[MDS Census]]</f>
        <v>3.8007720541703582</v>
      </c>
      <c r="G126" s="3">
        <f>Table3[[#This Row],[Total Direct Care Staff Hours]]/Table3[[#This Row],[MDS Census]]</f>
        <v>3.2785862549044427</v>
      </c>
      <c r="H126" s="3">
        <f>Table3[[#This Row],[Total RN Hours (w/ Admin, DON)]]/Table3[[#This Row],[MDS Census]]</f>
        <v>0.73429945576509303</v>
      </c>
      <c r="I126" s="3">
        <f>Table3[[#This Row],[RN Hours (excl. Admin, DON)]]/Table3[[#This Row],[MDS Census]]</f>
        <v>0.44066067586381469</v>
      </c>
      <c r="J126" s="3">
        <f t="shared" si="2"/>
        <v>333.66555555555556</v>
      </c>
      <c r="K126" s="3">
        <f>SUM(Table3[[#This Row],[RN Hours (excl. Admin, DON)]], Table3[[#This Row],[LPN Hours (excl. Admin)]], Table3[[#This Row],[CNA Hours]], Table3[[#This Row],[NA TR Hours]], Table3[[#This Row],[Med Aide/Tech Hours]])</f>
        <v>287.82344444444448</v>
      </c>
      <c r="L126" s="3">
        <f>SUM(Table3[[#This Row],[RN Hours (excl. Admin, DON)]:[RN DON Hours]])</f>
        <v>64.463333333333338</v>
      </c>
      <c r="M126" s="3">
        <v>38.685111111111112</v>
      </c>
      <c r="N126" s="3">
        <v>20.572222222222223</v>
      </c>
      <c r="O126" s="3">
        <v>5.2059999999999995</v>
      </c>
      <c r="P126" s="3">
        <f>SUM(Table3[[#This Row],[LPN Hours (excl. Admin)]:[LPN Admin Hours]])</f>
        <v>85.938333333333333</v>
      </c>
      <c r="Q126" s="3">
        <v>65.874444444444435</v>
      </c>
      <c r="R126" s="3">
        <v>20.06388888888889</v>
      </c>
      <c r="S126" s="3">
        <f>SUM(Table3[[#This Row],[CNA Hours]], Table3[[#This Row],[NA TR Hours]], Table3[[#This Row],[Med Aide/Tech Hours]])</f>
        <v>183.26388888888889</v>
      </c>
      <c r="T126" s="3">
        <v>157.60555555555555</v>
      </c>
      <c r="U126" s="3">
        <v>25.658333333333335</v>
      </c>
      <c r="V126" s="3">
        <v>0</v>
      </c>
      <c r="W126" s="3">
        <f>SUM(Table3[[#This Row],[RN Hours Contract]:[Med Aide Hours Contract]])</f>
        <v>0</v>
      </c>
      <c r="X126" s="3">
        <v>0</v>
      </c>
      <c r="Y126" s="3">
        <v>0</v>
      </c>
      <c r="Z126" s="3">
        <v>0</v>
      </c>
      <c r="AA126" s="3">
        <v>0</v>
      </c>
      <c r="AB126" s="3">
        <v>0</v>
      </c>
      <c r="AC126" s="3">
        <v>0</v>
      </c>
      <c r="AD126" s="3">
        <v>0</v>
      </c>
      <c r="AE126" s="3">
        <v>0</v>
      </c>
      <c r="AF126" t="s">
        <v>124</v>
      </c>
      <c r="AG126" s="13">
        <v>4</v>
      </c>
      <c r="AQ126"/>
    </row>
    <row r="127" spans="1:43" x14ac:dyDescent="0.2">
      <c r="A127" t="s">
        <v>201</v>
      </c>
      <c r="B127" t="s">
        <v>328</v>
      </c>
      <c r="C127" t="s">
        <v>491</v>
      </c>
      <c r="D127" t="s">
        <v>515</v>
      </c>
      <c r="E127" s="3">
        <v>39.222222222222221</v>
      </c>
      <c r="F127" s="3">
        <f>Table3[[#This Row],[Total Hours Nurse Staffing]]/Table3[[#This Row],[MDS Census]]</f>
        <v>4.3748385269121819</v>
      </c>
      <c r="G127" s="3">
        <f>Table3[[#This Row],[Total Direct Care Staff Hours]]/Table3[[#This Row],[MDS Census]]</f>
        <v>4.1113654390934853</v>
      </c>
      <c r="H127" s="3">
        <f>Table3[[#This Row],[Total RN Hours (w/ Admin, DON)]]/Table3[[#This Row],[MDS Census]]</f>
        <v>0.63184419263456082</v>
      </c>
      <c r="I127" s="3">
        <f>Table3[[#This Row],[RN Hours (excl. Admin, DON)]]/Table3[[#This Row],[MDS Census]]</f>
        <v>0.36837110481586399</v>
      </c>
      <c r="J127" s="3">
        <f t="shared" si="2"/>
        <v>171.59088888888891</v>
      </c>
      <c r="K127" s="3">
        <f>SUM(Table3[[#This Row],[RN Hours (excl. Admin, DON)]], Table3[[#This Row],[LPN Hours (excl. Admin)]], Table3[[#This Row],[CNA Hours]], Table3[[#This Row],[NA TR Hours]], Table3[[#This Row],[Med Aide/Tech Hours]])</f>
        <v>161.25688888888891</v>
      </c>
      <c r="L127" s="3">
        <f>SUM(Table3[[#This Row],[RN Hours (excl. Admin, DON)]:[RN DON Hours]])</f>
        <v>24.78233333333333</v>
      </c>
      <c r="M127" s="3">
        <v>14.448333333333332</v>
      </c>
      <c r="N127" s="3">
        <v>5.2673333333333323</v>
      </c>
      <c r="O127" s="3">
        <v>5.0666666666666664</v>
      </c>
      <c r="P127" s="3">
        <f>SUM(Table3[[#This Row],[LPN Hours (excl. Admin)]:[LPN Admin Hours]])</f>
        <v>48.57033333333333</v>
      </c>
      <c r="Q127" s="3">
        <v>48.57033333333333</v>
      </c>
      <c r="R127" s="3">
        <v>0</v>
      </c>
      <c r="S127" s="3">
        <f>SUM(Table3[[#This Row],[CNA Hours]], Table3[[#This Row],[NA TR Hours]], Table3[[#This Row],[Med Aide/Tech Hours]])</f>
        <v>98.238222222222234</v>
      </c>
      <c r="T127" s="3">
        <v>98.238222222222234</v>
      </c>
      <c r="U127" s="3">
        <v>0</v>
      </c>
      <c r="V127" s="3">
        <v>0</v>
      </c>
      <c r="W127" s="3">
        <f>SUM(Table3[[#This Row],[RN Hours Contract]:[Med Aide Hours Contract]])</f>
        <v>0</v>
      </c>
      <c r="X127" s="3">
        <v>0</v>
      </c>
      <c r="Y127" s="3">
        <v>0</v>
      </c>
      <c r="Z127" s="3">
        <v>0</v>
      </c>
      <c r="AA127" s="3">
        <v>0</v>
      </c>
      <c r="AB127" s="3">
        <v>0</v>
      </c>
      <c r="AC127" s="3">
        <v>0</v>
      </c>
      <c r="AD127" s="3">
        <v>0</v>
      </c>
      <c r="AE127" s="3">
        <v>0</v>
      </c>
      <c r="AF127" t="s">
        <v>125</v>
      </c>
      <c r="AG127" s="13">
        <v>4</v>
      </c>
      <c r="AQ127"/>
    </row>
    <row r="128" spans="1:43" x14ac:dyDescent="0.2">
      <c r="A128" t="s">
        <v>201</v>
      </c>
      <c r="B128" t="s">
        <v>329</v>
      </c>
      <c r="C128" t="s">
        <v>417</v>
      </c>
      <c r="D128" t="s">
        <v>554</v>
      </c>
      <c r="E128" s="3">
        <v>99.488888888888894</v>
      </c>
      <c r="F128" s="3">
        <f>Table3[[#This Row],[Total Hours Nurse Staffing]]/Table3[[#This Row],[MDS Census]]</f>
        <v>3.972023676569131</v>
      </c>
      <c r="G128" s="3">
        <f>Table3[[#This Row],[Total Direct Care Staff Hours]]/Table3[[#This Row],[MDS Census]]</f>
        <v>3.4960352914898367</v>
      </c>
      <c r="H128" s="3">
        <f>Table3[[#This Row],[Total RN Hours (w/ Admin, DON)]]/Table3[[#This Row],[MDS Census]]</f>
        <v>0.59007147643511282</v>
      </c>
      <c r="I128" s="3">
        <f>Table3[[#This Row],[RN Hours (excl. Admin, DON)]]/Table3[[#This Row],[MDS Census]]</f>
        <v>0.31360285905740448</v>
      </c>
      <c r="J128" s="3">
        <f t="shared" si="2"/>
        <v>395.17222222222222</v>
      </c>
      <c r="K128" s="3">
        <f>SUM(Table3[[#This Row],[RN Hours (excl. Admin, DON)]], Table3[[#This Row],[LPN Hours (excl. Admin)]], Table3[[#This Row],[CNA Hours]], Table3[[#This Row],[NA TR Hours]], Table3[[#This Row],[Med Aide/Tech Hours]])</f>
        <v>347.81666666666666</v>
      </c>
      <c r="L128" s="3">
        <f>SUM(Table3[[#This Row],[RN Hours (excl. Admin, DON)]:[RN DON Hours]])</f>
        <v>58.705555555555556</v>
      </c>
      <c r="M128" s="3">
        <v>31.2</v>
      </c>
      <c r="N128" s="3">
        <v>27.505555555555556</v>
      </c>
      <c r="O128" s="3">
        <v>0</v>
      </c>
      <c r="P128" s="3">
        <f>SUM(Table3[[#This Row],[LPN Hours (excl. Admin)]:[LPN Admin Hours]])</f>
        <v>115.89444444444445</v>
      </c>
      <c r="Q128" s="3">
        <v>96.044444444444451</v>
      </c>
      <c r="R128" s="3">
        <v>19.850000000000001</v>
      </c>
      <c r="S128" s="3">
        <f>SUM(Table3[[#This Row],[CNA Hours]], Table3[[#This Row],[NA TR Hours]], Table3[[#This Row],[Med Aide/Tech Hours]])</f>
        <v>220.57222222222222</v>
      </c>
      <c r="T128" s="3">
        <v>220.57222222222222</v>
      </c>
      <c r="U128" s="3">
        <v>0</v>
      </c>
      <c r="V128" s="3">
        <v>0</v>
      </c>
      <c r="W128" s="3">
        <f>SUM(Table3[[#This Row],[RN Hours Contract]:[Med Aide Hours Contract]])</f>
        <v>0</v>
      </c>
      <c r="X128" s="3">
        <v>0</v>
      </c>
      <c r="Y128" s="3">
        <v>0</v>
      </c>
      <c r="Z128" s="3">
        <v>0</v>
      </c>
      <c r="AA128" s="3">
        <v>0</v>
      </c>
      <c r="AB128" s="3">
        <v>0</v>
      </c>
      <c r="AC128" s="3">
        <v>0</v>
      </c>
      <c r="AD128" s="3">
        <v>0</v>
      </c>
      <c r="AE128" s="3">
        <v>0</v>
      </c>
      <c r="AF128" t="s">
        <v>126</v>
      </c>
      <c r="AG128" s="13">
        <v>4</v>
      </c>
      <c r="AQ128"/>
    </row>
    <row r="129" spans="1:43" x14ac:dyDescent="0.2">
      <c r="A129" t="s">
        <v>201</v>
      </c>
      <c r="B129" t="s">
        <v>330</v>
      </c>
      <c r="C129" t="s">
        <v>492</v>
      </c>
      <c r="D129" t="s">
        <v>581</v>
      </c>
      <c r="E129" s="3">
        <v>48.577777777777776</v>
      </c>
      <c r="F129" s="3">
        <f>Table3[[#This Row],[Total Hours Nurse Staffing]]/Table3[[#This Row],[MDS Census]]</f>
        <v>3.7926875571820675</v>
      </c>
      <c r="G129" s="3">
        <f>Table3[[#This Row],[Total Direct Care Staff Hours]]/Table3[[#This Row],[MDS Census]]</f>
        <v>3.6668870082342178</v>
      </c>
      <c r="H129" s="3">
        <f>Table3[[#This Row],[Total RN Hours (w/ Admin, DON)]]/Table3[[#This Row],[MDS Census]]</f>
        <v>0.36698764867337608</v>
      </c>
      <c r="I129" s="3">
        <f>Table3[[#This Row],[RN Hours (excl. Admin, DON)]]/Table3[[#This Row],[MDS Census]]</f>
        <v>0.24118709972552607</v>
      </c>
      <c r="J129" s="3">
        <f t="shared" si="2"/>
        <v>184.24033333333333</v>
      </c>
      <c r="K129" s="3">
        <f>SUM(Table3[[#This Row],[RN Hours (excl. Admin, DON)]], Table3[[#This Row],[LPN Hours (excl. Admin)]], Table3[[#This Row],[CNA Hours]], Table3[[#This Row],[NA TR Hours]], Table3[[#This Row],[Med Aide/Tech Hours]])</f>
        <v>178.12922222222221</v>
      </c>
      <c r="L129" s="3">
        <f>SUM(Table3[[#This Row],[RN Hours (excl. Admin, DON)]:[RN DON Hours]])</f>
        <v>17.827444444444446</v>
      </c>
      <c r="M129" s="3">
        <v>11.716333333333333</v>
      </c>
      <c r="N129" s="3">
        <v>0.42222222222222222</v>
      </c>
      <c r="O129" s="3">
        <v>5.6888888888888891</v>
      </c>
      <c r="P129" s="3">
        <f>SUM(Table3[[#This Row],[LPN Hours (excl. Admin)]:[LPN Admin Hours]])</f>
        <v>61.277222222222221</v>
      </c>
      <c r="Q129" s="3">
        <v>61.277222222222221</v>
      </c>
      <c r="R129" s="3">
        <v>0</v>
      </c>
      <c r="S129" s="3">
        <f>SUM(Table3[[#This Row],[CNA Hours]], Table3[[#This Row],[NA TR Hours]], Table3[[#This Row],[Med Aide/Tech Hours]])</f>
        <v>105.13566666666665</v>
      </c>
      <c r="T129" s="3">
        <v>105.13566666666665</v>
      </c>
      <c r="U129" s="3">
        <v>0</v>
      </c>
      <c r="V129" s="3">
        <v>0</v>
      </c>
      <c r="W129" s="3">
        <f>SUM(Table3[[#This Row],[RN Hours Contract]:[Med Aide Hours Contract]])</f>
        <v>9.967666666666668</v>
      </c>
      <c r="X129" s="3">
        <v>0</v>
      </c>
      <c r="Y129" s="3">
        <v>0.42222222222222222</v>
      </c>
      <c r="Z129" s="3">
        <v>0</v>
      </c>
      <c r="AA129" s="3">
        <v>1.0472222222222223</v>
      </c>
      <c r="AB129" s="3">
        <v>0</v>
      </c>
      <c r="AC129" s="3">
        <v>8.498222222222223</v>
      </c>
      <c r="AD129" s="3">
        <v>0</v>
      </c>
      <c r="AE129" s="3">
        <v>0</v>
      </c>
      <c r="AF129" t="s">
        <v>127</v>
      </c>
      <c r="AG129" s="13">
        <v>4</v>
      </c>
      <c r="AQ129"/>
    </row>
    <row r="130" spans="1:43" x14ac:dyDescent="0.2">
      <c r="A130" t="s">
        <v>201</v>
      </c>
      <c r="B130" t="s">
        <v>331</v>
      </c>
      <c r="C130" t="s">
        <v>408</v>
      </c>
      <c r="D130" t="s">
        <v>523</v>
      </c>
      <c r="E130" s="3">
        <v>52.777777777777779</v>
      </c>
      <c r="F130" s="3">
        <f>Table3[[#This Row],[Total Hours Nurse Staffing]]/Table3[[#This Row],[MDS Census]]</f>
        <v>3.7323178947368421</v>
      </c>
      <c r="G130" s="3">
        <f>Table3[[#This Row],[Total Direct Care Staff Hours]]/Table3[[#This Row],[MDS Census]]</f>
        <v>3.4812757894736839</v>
      </c>
      <c r="H130" s="3">
        <f>Table3[[#This Row],[Total RN Hours (w/ Admin, DON)]]/Table3[[#This Row],[MDS Census]]</f>
        <v>0.43616842105263165</v>
      </c>
      <c r="I130" s="3">
        <f>Table3[[#This Row],[RN Hours (excl. Admin, DON)]]/Table3[[#This Row],[MDS Census]]</f>
        <v>0.28982105263157898</v>
      </c>
      <c r="J130" s="3">
        <f t="shared" si="2"/>
        <v>196.98344444444444</v>
      </c>
      <c r="K130" s="3">
        <f>SUM(Table3[[#This Row],[RN Hours (excl. Admin, DON)]], Table3[[#This Row],[LPN Hours (excl. Admin)]], Table3[[#This Row],[CNA Hours]], Table3[[#This Row],[NA TR Hours]], Table3[[#This Row],[Med Aide/Tech Hours]])</f>
        <v>183.73399999999998</v>
      </c>
      <c r="L130" s="3">
        <f>SUM(Table3[[#This Row],[RN Hours (excl. Admin, DON)]:[RN DON Hours]])</f>
        <v>23.020000000000003</v>
      </c>
      <c r="M130" s="3">
        <v>15.296111111111113</v>
      </c>
      <c r="N130" s="3">
        <v>2.6916666666666669</v>
      </c>
      <c r="O130" s="3">
        <v>5.0322222222222219</v>
      </c>
      <c r="P130" s="3">
        <f>SUM(Table3[[#This Row],[LPN Hours (excl. Admin)]:[LPN Admin Hours]])</f>
        <v>58.781111111111109</v>
      </c>
      <c r="Q130" s="3">
        <v>53.255555555555553</v>
      </c>
      <c r="R130" s="3">
        <v>5.525555555555556</v>
      </c>
      <c r="S130" s="3">
        <f>SUM(Table3[[#This Row],[CNA Hours]], Table3[[#This Row],[NA TR Hours]], Table3[[#This Row],[Med Aide/Tech Hours]])</f>
        <v>115.18233333333333</v>
      </c>
      <c r="T130" s="3">
        <v>115.18233333333333</v>
      </c>
      <c r="U130" s="3">
        <v>0</v>
      </c>
      <c r="V130" s="3">
        <v>0</v>
      </c>
      <c r="W130" s="3">
        <f>SUM(Table3[[#This Row],[RN Hours Contract]:[Med Aide Hours Contract]])</f>
        <v>3.3166666666666669</v>
      </c>
      <c r="X130" s="3">
        <v>0.625</v>
      </c>
      <c r="Y130" s="3">
        <v>2.6916666666666669</v>
      </c>
      <c r="Z130" s="3">
        <v>0</v>
      </c>
      <c r="AA130" s="3">
        <v>0</v>
      </c>
      <c r="AB130" s="3">
        <v>0</v>
      </c>
      <c r="AC130" s="3">
        <v>0</v>
      </c>
      <c r="AD130" s="3">
        <v>0</v>
      </c>
      <c r="AE130" s="3">
        <v>0</v>
      </c>
      <c r="AF130" t="s">
        <v>128</v>
      </c>
      <c r="AG130" s="13">
        <v>4</v>
      </c>
      <c r="AQ130"/>
    </row>
    <row r="131" spans="1:43" x14ac:dyDescent="0.2">
      <c r="A131" t="s">
        <v>201</v>
      </c>
      <c r="B131" t="s">
        <v>202</v>
      </c>
      <c r="C131" t="s">
        <v>493</v>
      </c>
      <c r="D131" t="s">
        <v>569</v>
      </c>
      <c r="E131" s="3">
        <v>47.822222222222223</v>
      </c>
      <c r="F131" s="3">
        <f>Table3[[#This Row],[Total Hours Nurse Staffing]]/Table3[[#This Row],[MDS Census]]</f>
        <v>3.3445492565055766</v>
      </c>
      <c r="G131" s="3">
        <f>Table3[[#This Row],[Total Direct Care Staff Hours]]/Table3[[#This Row],[MDS Census]]</f>
        <v>2.9239079925650557</v>
      </c>
      <c r="H131" s="3">
        <f>Table3[[#This Row],[Total RN Hours (w/ Admin, DON)]]/Table3[[#This Row],[MDS Census]]</f>
        <v>0.53235362453531598</v>
      </c>
      <c r="I131" s="3">
        <f>Table3[[#This Row],[RN Hours (excl. Admin, DON)]]/Table3[[#This Row],[MDS Census]]</f>
        <v>0.32487221189591076</v>
      </c>
      <c r="J131" s="3">
        <f t="shared" si="2"/>
        <v>159.9437777777778</v>
      </c>
      <c r="K131" s="3">
        <f>SUM(Table3[[#This Row],[RN Hours (excl. Admin, DON)]], Table3[[#This Row],[LPN Hours (excl. Admin)]], Table3[[#This Row],[CNA Hours]], Table3[[#This Row],[NA TR Hours]], Table3[[#This Row],[Med Aide/Tech Hours]])</f>
        <v>139.82777777777778</v>
      </c>
      <c r="L131" s="3">
        <f>SUM(Table3[[#This Row],[RN Hours (excl. Admin, DON)]:[RN DON Hours]])</f>
        <v>25.458333333333336</v>
      </c>
      <c r="M131" s="3">
        <v>15.536111111111111</v>
      </c>
      <c r="N131" s="3">
        <v>4</v>
      </c>
      <c r="O131" s="3">
        <v>5.9222222222222225</v>
      </c>
      <c r="P131" s="3">
        <f>SUM(Table3[[#This Row],[LPN Hours (excl. Admin)]:[LPN Admin Hours]])</f>
        <v>46.643777777777785</v>
      </c>
      <c r="Q131" s="3">
        <v>36.450000000000003</v>
      </c>
      <c r="R131" s="3">
        <v>10.193777777777779</v>
      </c>
      <c r="S131" s="3">
        <f>SUM(Table3[[#This Row],[CNA Hours]], Table3[[#This Row],[NA TR Hours]], Table3[[#This Row],[Med Aide/Tech Hours]])</f>
        <v>87.841666666666669</v>
      </c>
      <c r="T131" s="3">
        <v>80.347222222222229</v>
      </c>
      <c r="U131" s="3">
        <v>7.4944444444444445</v>
      </c>
      <c r="V131" s="3">
        <v>0</v>
      </c>
      <c r="W131" s="3">
        <f>SUM(Table3[[#This Row],[RN Hours Contract]:[Med Aide Hours Contract]])</f>
        <v>0</v>
      </c>
      <c r="X131" s="3">
        <v>0</v>
      </c>
      <c r="Y131" s="3">
        <v>0</v>
      </c>
      <c r="Z131" s="3">
        <v>0</v>
      </c>
      <c r="AA131" s="3">
        <v>0</v>
      </c>
      <c r="AB131" s="3">
        <v>0</v>
      </c>
      <c r="AC131" s="3">
        <v>0</v>
      </c>
      <c r="AD131" s="3">
        <v>0</v>
      </c>
      <c r="AE131" s="3">
        <v>0</v>
      </c>
      <c r="AF131" t="s">
        <v>129</v>
      </c>
      <c r="AG131" s="13">
        <v>4</v>
      </c>
      <c r="AQ131"/>
    </row>
    <row r="132" spans="1:43" x14ac:dyDescent="0.2">
      <c r="A132" t="s">
        <v>201</v>
      </c>
      <c r="B132" t="s">
        <v>332</v>
      </c>
      <c r="C132" t="s">
        <v>483</v>
      </c>
      <c r="D132" t="s">
        <v>585</v>
      </c>
      <c r="E132" s="3">
        <v>46.477777777777774</v>
      </c>
      <c r="F132" s="3">
        <f>Table3[[#This Row],[Total Hours Nurse Staffing]]/Table3[[#This Row],[MDS Census]]</f>
        <v>3.7980444656944776</v>
      </c>
      <c r="G132" s="3">
        <f>Table3[[#This Row],[Total Direct Care Staff Hours]]/Table3[[#This Row],[MDS Census]]</f>
        <v>3.209935453024146</v>
      </c>
      <c r="H132" s="3">
        <f>Table3[[#This Row],[Total RN Hours (w/ Admin, DON)]]/Table3[[#This Row],[MDS Census]]</f>
        <v>0.67504661726033954</v>
      </c>
      <c r="I132" s="3">
        <f>Table3[[#This Row],[RN Hours (excl. Admin, DON)]]/Table3[[#This Row],[MDS Census]]</f>
        <v>0.26946210853454461</v>
      </c>
      <c r="J132" s="3">
        <f t="shared" si="2"/>
        <v>176.52466666666666</v>
      </c>
      <c r="K132" s="3">
        <f>SUM(Table3[[#This Row],[RN Hours (excl. Admin, DON)]], Table3[[#This Row],[LPN Hours (excl. Admin)]], Table3[[#This Row],[CNA Hours]], Table3[[#This Row],[NA TR Hours]], Table3[[#This Row],[Med Aide/Tech Hours]])</f>
        <v>149.19066666666669</v>
      </c>
      <c r="L132" s="3">
        <f>SUM(Table3[[#This Row],[RN Hours (excl. Admin, DON)]:[RN DON Hours]])</f>
        <v>31.374666666666666</v>
      </c>
      <c r="M132" s="3">
        <v>12.524000000000001</v>
      </c>
      <c r="N132" s="3">
        <v>13.628444444444444</v>
      </c>
      <c r="O132" s="3">
        <v>5.2222222222222223</v>
      </c>
      <c r="P132" s="3">
        <f>SUM(Table3[[#This Row],[LPN Hours (excl. Admin)]:[LPN Admin Hours]])</f>
        <v>57.227777777777781</v>
      </c>
      <c r="Q132" s="3">
        <v>48.744444444444447</v>
      </c>
      <c r="R132" s="3">
        <v>8.4833333333333325</v>
      </c>
      <c r="S132" s="3">
        <f>SUM(Table3[[#This Row],[CNA Hours]], Table3[[#This Row],[NA TR Hours]], Table3[[#This Row],[Med Aide/Tech Hours]])</f>
        <v>87.922222222222217</v>
      </c>
      <c r="T132" s="3">
        <v>79.174999999999997</v>
      </c>
      <c r="U132" s="3">
        <v>8.7472222222222218</v>
      </c>
      <c r="V132" s="3">
        <v>0</v>
      </c>
      <c r="W132" s="3">
        <f>SUM(Table3[[#This Row],[RN Hours Contract]:[Med Aide Hours Contract]])</f>
        <v>0</v>
      </c>
      <c r="X132" s="3">
        <v>0</v>
      </c>
      <c r="Y132" s="3">
        <v>0</v>
      </c>
      <c r="Z132" s="3">
        <v>0</v>
      </c>
      <c r="AA132" s="3">
        <v>0</v>
      </c>
      <c r="AB132" s="3">
        <v>0</v>
      </c>
      <c r="AC132" s="3">
        <v>0</v>
      </c>
      <c r="AD132" s="3">
        <v>0</v>
      </c>
      <c r="AE132" s="3">
        <v>0</v>
      </c>
      <c r="AF132" t="s">
        <v>130</v>
      </c>
      <c r="AG132" s="13">
        <v>4</v>
      </c>
      <c r="AQ132"/>
    </row>
    <row r="133" spans="1:43" x14ac:dyDescent="0.2">
      <c r="A133" t="s">
        <v>201</v>
      </c>
      <c r="B133" t="s">
        <v>333</v>
      </c>
      <c r="C133" t="s">
        <v>451</v>
      </c>
      <c r="D133" t="s">
        <v>546</v>
      </c>
      <c r="E133" s="3">
        <v>76.088888888888889</v>
      </c>
      <c r="F133" s="3">
        <f>Table3[[#This Row],[Total Hours Nurse Staffing]]/Table3[[#This Row],[MDS Census]]</f>
        <v>4.0870356308411218</v>
      </c>
      <c r="G133" s="3">
        <f>Table3[[#This Row],[Total Direct Care Staff Hours]]/Table3[[#This Row],[MDS Census]]</f>
        <v>3.6833776285046729</v>
      </c>
      <c r="H133" s="3">
        <f>Table3[[#This Row],[Total RN Hours (w/ Admin, DON)]]/Table3[[#This Row],[MDS Census]]</f>
        <v>0.70363609813084105</v>
      </c>
      <c r="I133" s="3">
        <f>Table3[[#This Row],[RN Hours (excl. Admin, DON)]]/Table3[[#This Row],[MDS Census]]</f>
        <v>0.2999780957943925</v>
      </c>
      <c r="J133" s="3">
        <f t="shared" si="2"/>
        <v>310.97800000000001</v>
      </c>
      <c r="K133" s="3">
        <f>SUM(Table3[[#This Row],[RN Hours (excl. Admin, DON)]], Table3[[#This Row],[LPN Hours (excl. Admin)]], Table3[[#This Row],[CNA Hours]], Table3[[#This Row],[NA TR Hours]], Table3[[#This Row],[Med Aide/Tech Hours]])</f>
        <v>280.26411111111111</v>
      </c>
      <c r="L133" s="3">
        <f>SUM(Table3[[#This Row],[RN Hours (excl. Admin, DON)]:[RN DON Hours]])</f>
        <v>53.538888888888884</v>
      </c>
      <c r="M133" s="3">
        <v>22.824999999999999</v>
      </c>
      <c r="N133" s="3">
        <v>25.169444444444444</v>
      </c>
      <c r="O133" s="3">
        <v>5.5444444444444443</v>
      </c>
      <c r="P133" s="3">
        <f>SUM(Table3[[#This Row],[LPN Hours (excl. Admin)]:[LPN Admin Hours]])</f>
        <v>103.46666666666667</v>
      </c>
      <c r="Q133" s="3">
        <v>103.46666666666667</v>
      </c>
      <c r="R133" s="3">
        <v>0</v>
      </c>
      <c r="S133" s="3">
        <f>SUM(Table3[[#This Row],[CNA Hours]], Table3[[#This Row],[NA TR Hours]], Table3[[#This Row],[Med Aide/Tech Hours]])</f>
        <v>153.97244444444445</v>
      </c>
      <c r="T133" s="3">
        <v>153.97244444444445</v>
      </c>
      <c r="U133" s="3">
        <v>0</v>
      </c>
      <c r="V133" s="3">
        <v>0</v>
      </c>
      <c r="W133" s="3">
        <f>SUM(Table3[[#This Row],[RN Hours Contract]:[Med Aide Hours Contract]])</f>
        <v>0</v>
      </c>
      <c r="X133" s="3">
        <v>0</v>
      </c>
      <c r="Y133" s="3">
        <v>0</v>
      </c>
      <c r="Z133" s="3">
        <v>0</v>
      </c>
      <c r="AA133" s="3">
        <v>0</v>
      </c>
      <c r="AB133" s="3">
        <v>0</v>
      </c>
      <c r="AC133" s="3">
        <v>0</v>
      </c>
      <c r="AD133" s="3">
        <v>0</v>
      </c>
      <c r="AE133" s="3">
        <v>0</v>
      </c>
      <c r="AF133" t="s">
        <v>131</v>
      </c>
      <c r="AG133" s="13">
        <v>4</v>
      </c>
      <c r="AQ133"/>
    </row>
    <row r="134" spans="1:43" x14ac:dyDescent="0.2">
      <c r="A134" t="s">
        <v>201</v>
      </c>
      <c r="B134" t="s">
        <v>334</v>
      </c>
      <c r="C134" t="s">
        <v>464</v>
      </c>
      <c r="D134" t="s">
        <v>575</v>
      </c>
      <c r="E134" s="3">
        <v>69.400000000000006</v>
      </c>
      <c r="F134" s="3">
        <f>Table3[[#This Row],[Total Hours Nurse Staffing]]/Table3[[#This Row],[MDS Census]]</f>
        <v>3.9837079731027853</v>
      </c>
      <c r="G134" s="3">
        <f>Table3[[#This Row],[Total Direct Care Staff Hours]]/Table3[[#This Row],[MDS Census]]</f>
        <v>3.5914393211655455</v>
      </c>
      <c r="H134" s="3">
        <f>Table3[[#This Row],[Total RN Hours (w/ Admin, DON)]]/Table3[[#This Row],[MDS Census]]</f>
        <v>0.83150816522574444</v>
      </c>
      <c r="I134" s="3">
        <f>Table3[[#This Row],[RN Hours (excl. Admin, DON)]]/Table3[[#This Row],[MDS Census]]</f>
        <v>0.51618796029458858</v>
      </c>
      <c r="J134" s="3">
        <f t="shared" si="2"/>
        <v>276.46933333333334</v>
      </c>
      <c r="K134" s="3">
        <f>SUM(Table3[[#This Row],[RN Hours (excl. Admin, DON)]], Table3[[#This Row],[LPN Hours (excl. Admin)]], Table3[[#This Row],[CNA Hours]], Table3[[#This Row],[NA TR Hours]], Table3[[#This Row],[Med Aide/Tech Hours]])</f>
        <v>249.24588888888889</v>
      </c>
      <c r="L134" s="3">
        <f>SUM(Table3[[#This Row],[RN Hours (excl. Admin, DON)]:[RN DON Hours]])</f>
        <v>57.706666666666671</v>
      </c>
      <c r="M134" s="3">
        <v>35.823444444444448</v>
      </c>
      <c r="N134" s="3">
        <v>16.403555555555556</v>
      </c>
      <c r="O134" s="3">
        <v>5.4796666666666649</v>
      </c>
      <c r="P134" s="3">
        <f>SUM(Table3[[#This Row],[LPN Hours (excl. Admin)]:[LPN Admin Hours]])</f>
        <v>76.698555555555558</v>
      </c>
      <c r="Q134" s="3">
        <v>71.358333333333334</v>
      </c>
      <c r="R134" s="3">
        <v>5.3402222222222226</v>
      </c>
      <c r="S134" s="3">
        <f>SUM(Table3[[#This Row],[CNA Hours]], Table3[[#This Row],[NA TR Hours]], Table3[[#This Row],[Med Aide/Tech Hours]])</f>
        <v>142.06411111111112</v>
      </c>
      <c r="T134" s="3">
        <v>142.06411111111112</v>
      </c>
      <c r="U134" s="3">
        <v>0</v>
      </c>
      <c r="V134" s="3">
        <v>0</v>
      </c>
      <c r="W134" s="3">
        <f>SUM(Table3[[#This Row],[RN Hours Contract]:[Med Aide Hours Contract]])</f>
        <v>7.8554444444444442</v>
      </c>
      <c r="X134" s="3">
        <v>0.19600000000000001</v>
      </c>
      <c r="Y134" s="3">
        <v>0</v>
      </c>
      <c r="Z134" s="3">
        <v>0</v>
      </c>
      <c r="AA134" s="3">
        <v>0.74133333333333329</v>
      </c>
      <c r="AB134" s="3">
        <v>0</v>
      </c>
      <c r="AC134" s="3">
        <v>6.9181111111111111</v>
      </c>
      <c r="AD134" s="3">
        <v>0</v>
      </c>
      <c r="AE134" s="3">
        <v>0</v>
      </c>
      <c r="AF134" t="s">
        <v>132</v>
      </c>
      <c r="AG134" s="13">
        <v>4</v>
      </c>
      <c r="AQ134"/>
    </row>
    <row r="135" spans="1:43" x14ac:dyDescent="0.2">
      <c r="A135" t="s">
        <v>201</v>
      </c>
      <c r="B135" t="s">
        <v>335</v>
      </c>
      <c r="C135" t="s">
        <v>419</v>
      </c>
      <c r="D135" t="s">
        <v>535</v>
      </c>
      <c r="E135" s="3">
        <v>37.06666666666667</v>
      </c>
      <c r="F135" s="3">
        <f>Table3[[#This Row],[Total Hours Nurse Staffing]]/Table3[[#This Row],[MDS Census]]</f>
        <v>4.6503537170263787</v>
      </c>
      <c r="G135" s="3">
        <f>Table3[[#This Row],[Total Direct Care Staff Hours]]/Table3[[#This Row],[MDS Census]]</f>
        <v>4.332715827338129</v>
      </c>
      <c r="H135" s="3">
        <f>Table3[[#This Row],[Total RN Hours (w/ Admin, DON)]]/Table3[[#This Row],[MDS Census]]</f>
        <v>1.085542565947242</v>
      </c>
      <c r="I135" s="3">
        <f>Table3[[#This Row],[RN Hours (excl. Admin, DON)]]/Table3[[#This Row],[MDS Census]]</f>
        <v>0.76790467625899284</v>
      </c>
      <c r="J135" s="3">
        <f t="shared" si="2"/>
        <v>172.37311111111111</v>
      </c>
      <c r="K135" s="3">
        <f>SUM(Table3[[#This Row],[RN Hours (excl. Admin, DON)]], Table3[[#This Row],[LPN Hours (excl. Admin)]], Table3[[#This Row],[CNA Hours]], Table3[[#This Row],[NA TR Hours]], Table3[[#This Row],[Med Aide/Tech Hours]])</f>
        <v>160.59933333333333</v>
      </c>
      <c r="L135" s="3">
        <f>SUM(Table3[[#This Row],[RN Hours (excl. Admin, DON)]:[RN DON Hours]])</f>
        <v>40.237444444444442</v>
      </c>
      <c r="M135" s="3">
        <v>28.463666666666668</v>
      </c>
      <c r="N135" s="3">
        <v>6.6809999999999992</v>
      </c>
      <c r="O135" s="3">
        <v>5.0927777777777781</v>
      </c>
      <c r="P135" s="3">
        <f>SUM(Table3[[#This Row],[LPN Hours (excl. Admin)]:[LPN Admin Hours]])</f>
        <v>34.033222222222221</v>
      </c>
      <c r="Q135" s="3">
        <v>34.033222222222221</v>
      </c>
      <c r="R135" s="3">
        <v>0</v>
      </c>
      <c r="S135" s="3">
        <f>SUM(Table3[[#This Row],[CNA Hours]], Table3[[#This Row],[NA TR Hours]], Table3[[#This Row],[Med Aide/Tech Hours]])</f>
        <v>98.102444444444444</v>
      </c>
      <c r="T135" s="3">
        <v>98.102444444444444</v>
      </c>
      <c r="U135" s="3">
        <v>0</v>
      </c>
      <c r="V135" s="3">
        <v>0</v>
      </c>
      <c r="W135" s="3">
        <f>SUM(Table3[[#This Row],[RN Hours Contract]:[Med Aide Hours Contract]])</f>
        <v>0</v>
      </c>
      <c r="X135" s="3">
        <v>0</v>
      </c>
      <c r="Y135" s="3">
        <v>0</v>
      </c>
      <c r="Z135" s="3">
        <v>0</v>
      </c>
      <c r="AA135" s="3">
        <v>0</v>
      </c>
      <c r="AB135" s="3">
        <v>0</v>
      </c>
      <c r="AC135" s="3">
        <v>0</v>
      </c>
      <c r="AD135" s="3">
        <v>0</v>
      </c>
      <c r="AE135" s="3">
        <v>0</v>
      </c>
      <c r="AF135" t="s">
        <v>133</v>
      </c>
      <c r="AG135" s="13">
        <v>4</v>
      </c>
      <c r="AQ135"/>
    </row>
    <row r="136" spans="1:43" x14ac:dyDescent="0.2">
      <c r="A136" t="s">
        <v>201</v>
      </c>
      <c r="B136" t="s">
        <v>336</v>
      </c>
      <c r="C136" t="s">
        <v>407</v>
      </c>
      <c r="D136" t="s">
        <v>563</v>
      </c>
      <c r="E136" s="3">
        <v>67.511111111111106</v>
      </c>
      <c r="F136" s="3">
        <f>Table3[[#This Row],[Total Hours Nurse Staffing]]/Table3[[#This Row],[MDS Census]]</f>
        <v>4.042192231731403</v>
      </c>
      <c r="G136" s="3">
        <f>Table3[[#This Row],[Total Direct Care Staff Hours]]/Table3[[#This Row],[MDS Census]]</f>
        <v>3.7942610269914421</v>
      </c>
      <c r="H136" s="3">
        <f>Table3[[#This Row],[Total RN Hours (w/ Admin, DON)]]/Table3[[#This Row],[MDS Census]]</f>
        <v>0.47738150098749188</v>
      </c>
      <c r="I136" s="3">
        <f>Table3[[#This Row],[RN Hours (excl. Admin, DON)]]/Table3[[#This Row],[MDS Census]]</f>
        <v>0.31967741935483873</v>
      </c>
      <c r="J136" s="3">
        <f t="shared" si="2"/>
        <v>272.89288888888893</v>
      </c>
      <c r="K136" s="3">
        <f>SUM(Table3[[#This Row],[RN Hours (excl. Admin, DON)]], Table3[[#This Row],[LPN Hours (excl. Admin)]], Table3[[#This Row],[CNA Hours]], Table3[[#This Row],[NA TR Hours]], Table3[[#This Row],[Med Aide/Tech Hours]])</f>
        <v>256.15477777777778</v>
      </c>
      <c r="L136" s="3">
        <f>SUM(Table3[[#This Row],[RN Hours (excl. Admin, DON)]:[RN DON Hours]])</f>
        <v>32.228555555555559</v>
      </c>
      <c r="M136" s="3">
        <v>21.581777777777777</v>
      </c>
      <c r="N136" s="3">
        <v>5.8486666666666682</v>
      </c>
      <c r="O136" s="3">
        <v>4.798111111111111</v>
      </c>
      <c r="P136" s="3">
        <f>SUM(Table3[[#This Row],[LPN Hours (excl. Admin)]:[LPN Admin Hours]])</f>
        <v>92.617222222222225</v>
      </c>
      <c r="Q136" s="3">
        <v>86.525888888888886</v>
      </c>
      <c r="R136" s="3">
        <v>6.0913333333333322</v>
      </c>
      <c r="S136" s="3">
        <f>SUM(Table3[[#This Row],[CNA Hours]], Table3[[#This Row],[NA TR Hours]], Table3[[#This Row],[Med Aide/Tech Hours]])</f>
        <v>148.04711111111112</v>
      </c>
      <c r="T136" s="3">
        <v>148.04711111111112</v>
      </c>
      <c r="U136" s="3">
        <v>0</v>
      </c>
      <c r="V136" s="3">
        <v>0</v>
      </c>
      <c r="W136" s="3">
        <f>SUM(Table3[[#This Row],[RN Hours Contract]:[Med Aide Hours Contract]])</f>
        <v>0</v>
      </c>
      <c r="X136" s="3">
        <v>0</v>
      </c>
      <c r="Y136" s="3">
        <v>0</v>
      </c>
      <c r="Z136" s="3">
        <v>0</v>
      </c>
      <c r="AA136" s="3">
        <v>0</v>
      </c>
      <c r="AB136" s="3">
        <v>0</v>
      </c>
      <c r="AC136" s="3">
        <v>0</v>
      </c>
      <c r="AD136" s="3">
        <v>0</v>
      </c>
      <c r="AE136" s="3">
        <v>0</v>
      </c>
      <c r="AF136" t="s">
        <v>134</v>
      </c>
      <c r="AG136" s="13">
        <v>4</v>
      </c>
      <c r="AQ136"/>
    </row>
    <row r="137" spans="1:43" x14ac:dyDescent="0.2">
      <c r="A137" t="s">
        <v>201</v>
      </c>
      <c r="B137" t="s">
        <v>337</v>
      </c>
      <c r="C137" t="s">
        <v>470</v>
      </c>
      <c r="D137" t="s">
        <v>578</v>
      </c>
      <c r="E137" s="3">
        <v>43.56666666666667</v>
      </c>
      <c r="F137" s="3">
        <f>Table3[[#This Row],[Total Hours Nurse Staffing]]/Table3[[#This Row],[MDS Census]]</f>
        <v>3.3842667686814587</v>
      </c>
      <c r="G137" s="3">
        <f>Table3[[#This Row],[Total Direct Care Staff Hours]]/Table3[[#This Row],[MDS Census]]</f>
        <v>3.1829278245345569</v>
      </c>
      <c r="H137" s="3">
        <f>Table3[[#This Row],[Total RN Hours (w/ Admin, DON)]]/Table3[[#This Row],[MDS Census]]</f>
        <v>0.46958684009181334</v>
      </c>
      <c r="I137" s="3">
        <f>Table3[[#This Row],[RN Hours (excl. Admin, DON)]]/Table3[[#This Row],[MDS Census]]</f>
        <v>0.39137209895434838</v>
      </c>
      <c r="J137" s="3">
        <f t="shared" si="2"/>
        <v>147.44122222222222</v>
      </c>
      <c r="K137" s="3">
        <f>SUM(Table3[[#This Row],[RN Hours (excl. Admin, DON)]], Table3[[#This Row],[LPN Hours (excl. Admin)]], Table3[[#This Row],[CNA Hours]], Table3[[#This Row],[NA TR Hours]], Table3[[#This Row],[Med Aide/Tech Hours]])</f>
        <v>138.66955555555555</v>
      </c>
      <c r="L137" s="3">
        <f>SUM(Table3[[#This Row],[RN Hours (excl. Admin, DON)]:[RN DON Hours]])</f>
        <v>20.458333333333336</v>
      </c>
      <c r="M137" s="3">
        <v>17.050777777777778</v>
      </c>
      <c r="N137" s="3">
        <v>0.3613333333333334</v>
      </c>
      <c r="O137" s="3">
        <v>3.0462222222222217</v>
      </c>
      <c r="P137" s="3">
        <f>SUM(Table3[[#This Row],[LPN Hours (excl. Admin)]:[LPN Admin Hours]])</f>
        <v>50.884444444444441</v>
      </c>
      <c r="Q137" s="3">
        <v>45.520333333333333</v>
      </c>
      <c r="R137" s="3">
        <v>5.3641111111111108</v>
      </c>
      <c r="S137" s="3">
        <f>SUM(Table3[[#This Row],[CNA Hours]], Table3[[#This Row],[NA TR Hours]], Table3[[#This Row],[Med Aide/Tech Hours]])</f>
        <v>76.098444444444439</v>
      </c>
      <c r="T137" s="3">
        <v>76.098444444444439</v>
      </c>
      <c r="U137" s="3">
        <v>0</v>
      </c>
      <c r="V137" s="3">
        <v>0</v>
      </c>
      <c r="W137" s="3">
        <f>SUM(Table3[[#This Row],[RN Hours Contract]:[Med Aide Hours Contract]])</f>
        <v>0.21966666666666665</v>
      </c>
      <c r="X137" s="3">
        <v>0</v>
      </c>
      <c r="Y137" s="3">
        <v>0</v>
      </c>
      <c r="Z137" s="3">
        <v>0</v>
      </c>
      <c r="AA137" s="3">
        <v>0</v>
      </c>
      <c r="AB137" s="3">
        <v>0</v>
      </c>
      <c r="AC137" s="3">
        <v>0.21966666666666665</v>
      </c>
      <c r="AD137" s="3">
        <v>0</v>
      </c>
      <c r="AE137" s="3">
        <v>0</v>
      </c>
      <c r="AF137" t="s">
        <v>135</v>
      </c>
      <c r="AG137" s="13">
        <v>4</v>
      </c>
      <c r="AQ137"/>
    </row>
    <row r="138" spans="1:43" x14ac:dyDescent="0.2">
      <c r="A138" t="s">
        <v>201</v>
      </c>
      <c r="B138" t="s">
        <v>338</v>
      </c>
      <c r="C138" t="s">
        <v>494</v>
      </c>
      <c r="D138" t="s">
        <v>588</v>
      </c>
      <c r="E138" s="3">
        <v>74.955555555555549</v>
      </c>
      <c r="F138" s="3">
        <f>Table3[[#This Row],[Total Hours Nurse Staffing]]/Table3[[#This Row],[MDS Census]]</f>
        <v>4.3215505484731693</v>
      </c>
      <c r="G138" s="3">
        <f>Table3[[#This Row],[Total Direct Care Staff Hours]]/Table3[[#This Row],[MDS Census]]</f>
        <v>3.9047850578120373</v>
      </c>
      <c r="H138" s="3">
        <f>Table3[[#This Row],[Total RN Hours (w/ Admin, DON)]]/Table3[[#This Row],[MDS Census]]</f>
        <v>0.52623777053068499</v>
      </c>
      <c r="I138" s="3">
        <f>Table3[[#This Row],[RN Hours (excl. Admin, DON)]]/Table3[[#This Row],[MDS Census]]</f>
        <v>0.39656833679217318</v>
      </c>
      <c r="J138" s="3">
        <f t="shared" si="2"/>
        <v>323.92422222222223</v>
      </c>
      <c r="K138" s="3">
        <f>SUM(Table3[[#This Row],[RN Hours (excl. Admin, DON)]], Table3[[#This Row],[LPN Hours (excl. Admin)]], Table3[[#This Row],[CNA Hours]], Table3[[#This Row],[NA TR Hours]], Table3[[#This Row],[Med Aide/Tech Hours]])</f>
        <v>292.68533333333335</v>
      </c>
      <c r="L138" s="3">
        <f>SUM(Table3[[#This Row],[RN Hours (excl. Admin, DON)]:[RN DON Hours]])</f>
        <v>39.44444444444445</v>
      </c>
      <c r="M138" s="3">
        <v>29.725000000000001</v>
      </c>
      <c r="N138" s="3">
        <v>4.7249999999999996</v>
      </c>
      <c r="O138" s="3">
        <v>4.9944444444444445</v>
      </c>
      <c r="P138" s="3">
        <f>SUM(Table3[[#This Row],[LPN Hours (excl. Admin)]:[LPN Admin Hours]])</f>
        <v>108.58533333333334</v>
      </c>
      <c r="Q138" s="3">
        <v>87.065888888888892</v>
      </c>
      <c r="R138" s="3">
        <v>21.519444444444446</v>
      </c>
      <c r="S138" s="3">
        <f>SUM(Table3[[#This Row],[CNA Hours]], Table3[[#This Row],[NA TR Hours]], Table3[[#This Row],[Med Aide/Tech Hours]])</f>
        <v>175.89444444444445</v>
      </c>
      <c r="T138" s="3">
        <v>175.89444444444445</v>
      </c>
      <c r="U138" s="3">
        <v>0</v>
      </c>
      <c r="V138" s="3">
        <v>0</v>
      </c>
      <c r="W138" s="3">
        <f>SUM(Table3[[#This Row],[RN Hours Contract]:[Med Aide Hours Contract]])</f>
        <v>0.15555555555555556</v>
      </c>
      <c r="X138" s="3">
        <v>0</v>
      </c>
      <c r="Y138" s="3">
        <v>0.15555555555555556</v>
      </c>
      <c r="Z138" s="3">
        <v>0</v>
      </c>
      <c r="AA138" s="3">
        <v>0</v>
      </c>
      <c r="AB138" s="3">
        <v>0</v>
      </c>
      <c r="AC138" s="3">
        <v>0</v>
      </c>
      <c r="AD138" s="3">
        <v>0</v>
      </c>
      <c r="AE138" s="3">
        <v>0</v>
      </c>
      <c r="AF138" t="s">
        <v>136</v>
      </c>
      <c r="AG138" s="13">
        <v>4</v>
      </c>
      <c r="AQ138"/>
    </row>
    <row r="139" spans="1:43" x14ac:dyDescent="0.2">
      <c r="A139" t="s">
        <v>201</v>
      </c>
      <c r="B139" t="s">
        <v>339</v>
      </c>
      <c r="C139" t="s">
        <v>403</v>
      </c>
      <c r="D139" t="s">
        <v>565</v>
      </c>
      <c r="E139" s="3">
        <v>47.588888888888889</v>
      </c>
      <c r="F139" s="3">
        <f>Table3[[#This Row],[Total Hours Nurse Staffing]]/Table3[[#This Row],[MDS Census]]</f>
        <v>4.2537216904039221</v>
      </c>
      <c r="G139" s="3">
        <f>Table3[[#This Row],[Total Direct Care Staff Hours]]/Table3[[#This Row],[MDS Census]]</f>
        <v>3.8460354891431239</v>
      </c>
      <c r="H139" s="3">
        <f>Table3[[#This Row],[Total RN Hours (w/ Admin, DON)]]/Table3[[#This Row],[MDS Census]]</f>
        <v>0.57821853840765824</v>
      </c>
      <c r="I139" s="3">
        <f>Table3[[#This Row],[RN Hours (excl. Admin, DON)]]/Table3[[#This Row],[MDS Census]]</f>
        <v>0.36229512024282046</v>
      </c>
      <c r="J139" s="3">
        <f t="shared" si="2"/>
        <v>202.42988888888888</v>
      </c>
      <c r="K139" s="3">
        <f>SUM(Table3[[#This Row],[RN Hours (excl. Admin, DON)]], Table3[[#This Row],[LPN Hours (excl. Admin)]], Table3[[#This Row],[CNA Hours]], Table3[[#This Row],[NA TR Hours]], Table3[[#This Row],[Med Aide/Tech Hours]])</f>
        <v>183.02855555555556</v>
      </c>
      <c r="L139" s="3">
        <f>SUM(Table3[[#This Row],[RN Hours (excl. Admin, DON)]:[RN DON Hours]])</f>
        <v>27.516777777777779</v>
      </c>
      <c r="M139" s="3">
        <v>17.241222222222223</v>
      </c>
      <c r="N139" s="3">
        <v>5.2036666666666669</v>
      </c>
      <c r="O139" s="3">
        <v>5.0718888888888891</v>
      </c>
      <c r="P139" s="3">
        <f>SUM(Table3[[#This Row],[LPN Hours (excl. Admin)]:[LPN Admin Hours]])</f>
        <v>62.668888888888887</v>
      </c>
      <c r="Q139" s="3">
        <v>53.543111111111109</v>
      </c>
      <c r="R139" s="3">
        <v>9.1257777777777775</v>
      </c>
      <c r="S139" s="3">
        <f>SUM(Table3[[#This Row],[CNA Hours]], Table3[[#This Row],[NA TR Hours]], Table3[[#This Row],[Med Aide/Tech Hours]])</f>
        <v>112.24422222222222</v>
      </c>
      <c r="T139" s="3">
        <v>112.24422222222222</v>
      </c>
      <c r="U139" s="3">
        <v>0</v>
      </c>
      <c r="V139" s="3">
        <v>0</v>
      </c>
      <c r="W139" s="3">
        <f>SUM(Table3[[#This Row],[RN Hours Contract]:[Med Aide Hours Contract]])</f>
        <v>0</v>
      </c>
      <c r="X139" s="3">
        <v>0</v>
      </c>
      <c r="Y139" s="3">
        <v>0</v>
      </c>
      <c r="Z139" s="3">
        <v>0</v>
      </c>
      <c r="AA139" s="3">
        <v>0</v>
      </c>
      <c r="AB139" s="3">
        <v>0</v>
      </c>
      <c r="AC139" s="3">
        <v>0</v>
      </c>
      <c r="AD139" s="3">
        <v>0</v>
      </c>
      <c r="AE139" s="3">
        <v>0</v>
      </c>
      <c r="AF139" t="s">
        <v>137</v>
      </c>
      <c r="AG139" s="13">
        <v>4</v>
      </c>
      <c r="AQ139"/>
    </row>
    <row r="140" spans="1:43" x14ac:dyDescent="0.2">
      <c r="A140" t="s">
        <v>201</v>
      </c>
      <c r="B140" t="s">
        <v>340</v>
      </c>
      <c r="C140" t="s">
        <v>409</v>
      </c>
      <c r="D140" t="s">
        <v>521</v>
      </c>
      <c r="E140" s="3">
        <v>47.733333333333334</v>
      </c>
      <c r="F140" s="3">
        <f>Table3[[#This Row],[Total Hours Nurse Staffing]]/Table3[[#This Row],[MDS Census]]</f>
        <v>3.7579981378026064</v>
      </c>
      <c r="G140" s="3">
        <f>Table3[[#This Row],[Total Direct Care Staff Hours]]/Table3[[#This Row],[MDS Census]]</f>
        <v>3.4057122905027928</v>
      </c>
      <c r="H140" s="3">
        <f>Table3[[#This Row],[Total RN Hours (w/ Admin, DON)]]/Table3[[#This Row],[MDS Census]]</f>
        <v>0.61224394785847303</v>
      </c>
      <c r="I140" s="3">
        <f>Table3[[#This Row],[RN Hours (excl. Admin, DON)]]/Table3[[#This Row],[MDS Census]]</f>
        <v>0.50968575418994411</v>
      </c>
      <c r="J140" s="3">
        <f t="shared" si="2"/>
        <v>179.38177777777776</v>
      </c>
      <c r="K140" s="3">
        <f>SUM(Table3[[#This Row],[RN Hours (excl. Admin, DON)]], Table3[[#This Row],[LPN Hours (excl. Admin)]], Table3[[#This Row],[CNA Hours]], Table3[[#This Row],[NA TR Hours]], Table3[[#This Row],[Med Aide/Tech Hours]])</f>
        <v>162.56599999999997</v>
      </c>
      <c r="L140" s="3">
        <f>SUM(Table3[[#This Row],[RN Hours (excl. Admin, DON)]:[RN DON Hours]])</f>
        <v>29.224444444444444</v>
      </c>
      <c r="M140" s="3">
        <v>24.329000000000001</v>
      </c>
      <c r="N140" s="3">
        <v>0</v>
      </c>
      <c r="O140" s="3">
        <v>4.8954444444444443</v>
      </c>
      <c r="P140" s="3">
        <f>SUM(Table3[[#This Row],[LPN Hours (excl. Admin)]:[LPN Admin Hours]])</f>
        <v>54.13133333333333</v>
      </c>
      <c r="Q140" s="3">
        <v>42.210999999999999</v>
      </c>
      <c r="R140" s="3">
        <v>11.92033333333333</v>
      </c>
      <c r="S140" s="3">
        <f>SUM(Table3[[#This Row],[CNA Hours]], Table3[[#This Row],[NA TR Hours]], Table3[[#This Row],[Med Aide/Tech Hours]])</f>
        <v>96.025999999999996</v>
      </c>
      <c r="T140" s="3">
        <v>96.025999999999996</v>
      </c>
      <c r="U140" s="3">
        <v>0</v>
      </c>
      <c r="V140" s="3">
        <v>0</v>
      </c>
      <c r="W140" s="3">
        <f>SUM(Table3[[#This Row],[RN Hours Contract]:[Med Aide Hours Contract]])</f>
        <v>0</v>
      </c>
      <c r="X140" s="3">
        <v>0</v>
      </c>
      <c r="Y140" s="3">
        <v>0</v>
      </c>
      <c r="Z140" s="3">
        <v>0</v>
      </c>
      <c r="AA140" s="3">
        <v>0</v>
      </c>
      <c r="AB140" s="3">
        <v>0</v>
      </c>
      <c r="AC140" s="3">
        <v>0</v>
      </c>
      <c r="AD140" s="3">
        <v>0</v>
      </c>
      <c r="AE140" s="3">
        <v>0</v>
      </c>
      <c r="AF140" t="s">
        <v>138</v>
      </c>
      <c r="AG140" s="13">
        <v>4</v>
      </c>
      <c r="AQ140"/>
    </row>
    <row r="141" spans="1:43" x14ac:dyDescent="0.2">
      <c r="A141" t="s">
        <v>201</v>
      </c>
      <c r="B141" t="s">
        <v>341</v>
      </c>
      <c r="C141" t="s">
        <v>455</v>
      </c>
      <c r="D141" t="s">
        <v>534</v>
      </c>
      <c r="E141" s="3">
        <v>56.18888888888889</v>
      </c>
      <c r="F141" s="3">
        <f>Table3[[#This Row],[Total Hours Nurse Staffing]]/Table3[[#This Row],[MDS Census]]</f>
        <v>3.7471485070199724</v>
      </c>
      <c r="G141" s="3">
        <f>Table3[[#This Row],[Total Direct Care Staff Hours]]/Table3[[#This Row],[MDS Census]]</f>
        <v>3.5369329642080283</v>
      </c>
      <c r="H141" s="3">
        <f>Table3[[#This Row],[Total RN Hours (w/ Admin, DON)]]/Table3[[#This Row],[MDS Census]]</f>
        <v>0.5588510974886296</v>
      </c>
      <c r="I141" s="3">
        <f>Table3[[#This Row],[RN Hours (excl. Admin, DON)]]/Table3[[#This Row],[MDS Census]]</f>
        <v>0.34863555467668572</v>
      </c>
      <c r="J141" s="3">
        <f t="shared" si="2"/>
        <v>210.54811111111113</v>
      </c>
      <c r="K141" s="3">
        <f>SUM(Table3[[#This Row],[RN Hours (excl. Admin, DON)]], Table3[[#This Row],[LPN Hours (excl. Admin)]], Table3[[#This Row],[CNA Hours]], Table3[[#This Row],[NA TR Hours]], Table3[[#This Row],[Med Aide/Tech Hours]])</f>
        <v>198.73633333333333</v>
      </c>
      <c r="L141" s="3">
        <f>SUM(Table3[[#This Row],[RN Hours (excl. Admin, DON)]:[RN DON Hours]])</f>
        <v>31.401222222222223</v>
      </c>
      <c r="M141" s="3">
        <v>19.589444444444442</v>
      </c>
      <c r="N141" s="3">
        <v>6.8451111111111107</v>
      </c>
      <c r="O141" s="3">
        <v>4.9666666666666668</v>
      </c>
      <c r="P141" s="3">
        <f>SUM(Table3[[#This Row],[LPN Hours (excl. Admin)]:[LPN Admin Hours]])</f>
        <v>55.421777777777777</v>
      </c>
      <c r="Q141" s="3">
        <v>55.421777777777777</v>
      </c>
      <c r="R141" s="3">
        <v>0</v>
      </c>
      <c r="S141" s="3">
        <f>SUM(Table3[[#This Row],[CNA Hours]], Table3[[#This Row],[NA TR Hours]], Table3[[#This Row],[Med Aide/Tech Hours]])</f>
        <v>123.72511111111112</v>
      </c>
      <c r="T141" s="3">
        <v>123.72511111111112</v>
      </c>
      <c r="U141" s="3">
        <v>0</v>
      </c>
      <c r="V141" s="3">
        <v>0</v>
      </c>
      <c r="W141" s="3">
        <f>SUM(Table3[[#This Row],[RN Hours Contract]:[Med Aide Hours Contract]])</f>
        <v>0</v>
      </c>
      <c r="X141" s="3">
        <v>0</v>
      </c>
      <c r="Y141" s="3">
        <v>0</v>
      </c>
      <c r="Z141" s="3">
        <v>0</v>
      </c>
      <c r="AA141" s="3">
        <v>0</v>
      </c>
      <c r="AB141" s="3">
        <v>0</v>
      </c>
      <c r="AC141" s="3">
        <v>0</v>
      </c>
      <c r="AD141" s="3">
        <v>0</v>
      </c>
      <c r="AE141" s="3">
        <v>0</v>
      </c>
      <c r="AF141" t="s">
        <v>139</v>
      </c>
      <c r="AG141" s="13">
        <v>4</v>
      </c>
      <c r="AQ141"/>
    </row>
    <row r="142" spans="1:43" x14ac:dyDescent="0.2">
      <c r="A142" t="s">
        <v>201</v>
      </c>
      <c r="B142" t="s">
        <v>342</v>
      </c>
      <c r="C142" t="s">
        <v>440</v>
      </c>
      <c r="D142" t="s">
        <v>556</v>
      </c>
      <c r="E142" s="3">
        <v>41.18888888888889</v>
      </c>
      <c r="F142" s="3">
        <f>Table3[[#This Row],[Total Hours Nurse Staffing]]/Table3[[#This Row],[MDS Census]]</f>
        <v>3.4606366333962773</v>
      </c>
      <c r="G142" s="3">
        <f>Table3[[#This Row],[Total Direct Care Staff Hours]]/Table3[[#This Row],[MDS Census]]</f>
        <v>3.2728001079039655</v>
      </c>
      <c r="H142" s="3">
        <f>Table3[[#This Row],[Total RN Hours (w/ Admin, DON)]]/Table3[[#This Row],[MDS Census]]</f>
        <v>0.64273536552468291</v>
      </c>
      <c r="I142" s="3">
        <f>Table3[[#This Row],[RN Hours (excl. Admin, DON)]]/Table3[[#This Row],[MDS Census]]</f>
        <v>0.46946587537091983</v>
      </c>
      <c r="J142" s="3">
        <f t="shared" si="2"/>
        <v>142.53977777777777</v>
      </c>
      <c r="K142" s="3">
        <f>SUM(Table3[[#This Row],[RN Hours (excl. Admin, DON)]], Table3[[#This Row],[LPN Hours (excl. Admin)]], Table3[[#This Row],[CNA Hours]], Table3[[#This Row],[NA TR Hours]], Table3[[#This Row],[Med Aide/Tech Hours]])</f>
        <v>134.803</v>
      </c>
      <c r="L142" s="3">
        <f>SUM(Table3[[#This Row],[RN Hours (excl. Admin, DON)]:[RN DON Hours]])</f>
        <v>26.473555555555553</v>
      </c>
      <c r="M142" s="3">
        <v>19.336777777777776</v>
      </c>
      <c r="N142" s="3">
        <v>2.1317777777777778</v>
      </c>
      <c r="O142" s="3">
        <v>5.004999999999999</v>
      </c>
      <c r="P142" s="3">
        <f>SUM(Table3[[#This Row],[LPN Hours (excl. Admin)]:[LPN Admin Hours]])</f>
        <v>42.397777777777783</v>
      </c>
      <c r="Q142" s="3">
        <v>41.797777777777782</v>
      </c>
      <c r="R142" s="3">
        <v>0.60000000000000009</v>
      </c>
      <c r="S142" s="3">
        <f>SUM(Table3[[#This Row],[CNA Hours]], Table3[[#This Row],[NA TR Hours]], Table3[[#This Row],[Med Aide/Tech Hours]])</f>
        <v>73.668444444444447</v>
      </c>
      <c r="T142" s="3">
        <v>70.239888888888885</v>
      </c>
      <c r="U142" s="3">
        <v>3.428555555555556</v>
      </c>
      <c r="V142" s="3">
        <v>0</v>
      </c>
      <c r="W142" s="3">
        <f>SUM(Table3[[#This Row],[RN Hours Contract]:[Med Aide Hours Contract]])</f>
        <v>0</v>
      </c>
      <c r="X142" s="3">
        <v>0</v>
      </c>
      <c r="Y142" s="3">
        <v>0</v>
      </c>
      <c r="Z142" s="3">
        <v>0</v>
      </c>
      <c r="AA142" s="3">
        <v>0</v>
      </c>
      <c r="AB142" s="3">
        <v>0</v>
      </c>
      <c r="AC142" s="3">
        <v>0</v>
      </c>
      <c r="AD142" s="3">
        <v>0</v>
      </c>
      <c r="AE142" s="3">
        <v>0</v>
      </c>
      <c r="AF142" t="s">
        <v>140</v>
      </c>
      <c r="AG142" s="13">
        <v>4</v>
      </c>
      <c r="AQ142"/>
    </row>
    <row r="143" spans="1:43" x14ac:dyDescent="0.2">
      <c r="A143" t="s">
        <v>201</v>
      </c>
      <c r="B143" t="s">
        <v>343</v>
      </c>
      <c r="C143" t="s">
        <v>415</v>
      </c>
      <c r="D143" t="s">
        <v>576</v>
      </c>
      <c r="E143" s="3">
        <v>91.144444444444446</v>
      </c>
      <c r="F143" s="3">
        <f>Table3[[#This Row],[Total Hours Nurse Staffing]]/Table3[[#This Row],[MDS Census]]</f>
        <v>4.5192612458856516</v>
      </c>
      <c r="G143" s="3">
        <f>Table3[[#This Row],[Total Direct Care Staff Hours]]/Table3[[#This Row],[MDS Census]]</f>
        <v>4.2951664025356582</v>
      </c>
      <c r="H143" s="3">
        <f>Table3[[#This Row],[Total RN Hours (w/ Admin, DON)]]/Table3[[#This Row],[MDS Census]]</f>
        <v>0.45608314031451908</v>
      </c>
      <c r="I143" s="3">
        <f>Table3[[#This Row],[RN Hours (excl. Admin, DON)]]/Table3[[#This Row],[MDS Census]]</f>
        <v>0.35368157990978916</v>
      </c>
      <c r="J143" s="3">
        <f t="shared" si="2"/>
        <v>411.90555555555557</v>
      </c>
      <c r="K143" s="3">
        <f>SUM(Table3[[#This Row],[RN Hours (excl. Admin, DON)]], Table3[[#This Row],[LPN Hours (excl. Admin)]], Table3[[#This Row],[CNA Hours]], Table3[[#This Row],[NA TR Hours]], Table3[[#This Row],[Med Aide/Tech Hours]])</f>
        <v>391.48055555555561</v>
      </c>
      <c r="L143" s="3">
        <f>SUM(Table3[[#This Row],[RN Hours (excl. Admin, DON)]:[RN DON Hours]])</f>
        <v>41.569444444444443</v>
      </c>
      <c r="M143" s="3">
        <v>32.236111111111114</v>
      </c>
      <c r="N143" s="3">
        <v>5.666666666666667</v>
      </c>
      <c r="O143" s="3">
        <v>3.6666666666666665</v>
      </c>
      <c r="P143" s="3">
        <f>SUM(Table3[[#This Row],[LPN Hours (excl. Admin)]:[LPN Admin Hours]])</f>
        <v>116.64722222222223</v>
      </c>
      <c r="Q143" s="3">
        <v>105.55555555555556</v>
      </c>
      <c r="R143" s="3">
        <v>11.091666666666667</v>
      </c>
      <c r="S143" s="3">
        <f>SUM(Table3[[#This Row],[CNA Hours]], Table3[[#This Row],[NA TR Hours]], Table3[[#This Row],[Med Aide/Tech Hours]])</f>
        <v>253.6888888888889</v>
      </c>
      <c r="T143" s="3">
        <v>253.6888888888889</v>
      </c>
      <c r="U143" s="3">
        <v>0</v>
      </c>
      <c r="V143" s="3">
        <v>0</v>
      </c>
      <c r="W143" s="3">
        <f>SUM(Table3[[#This Row],[RN Hours Contract]:[Med Aide Hours Contract]])</f>
        <v>6.3138888888888891</v>
      </c>
      <c r="X143" s="3">
        <v>0</v>
      </c>
      <c r="Y143" s="3">
        <v>0</v>
      </c>
      <c r="Z143" s="3">
        <v>0</v>
      </c>
      <c r="AA143" s="3">
        <v>1.7916666666666667</v>
      </c>
      <c r="AB143" s="3">
        <v>0</v>
      </c>
      <c r="AC143" s="3">
        <v>4.5222222222222221</v>
      </c>
      <c r="AD143" s="3">
        <v>0</v>
      </c>
      <c r="AE143" s="3">
        <v>0</v>
      </c>
      <c r="AF143" t="s">
        <v>141</v>
      </c>
      <c r="AG143" s="13">
        <v>4</v>
      </c>
      <c r="AQ143"/>
    </row>
    <row r="144" spans="1:43" x14ac:dyDescent="0.2">
      <c r="A144" t="s">
        <v>201</v>
      </c>
      <c r="B144" t="s">
        <v>344</v>
      </c>
      <c r="C144" t="s">
        <v>480</v>
      </c>
      <c r="D144" t="s">
        <v>537</v>
      </c>
      <c r="E144" s="3">
        <v>34.81111111111111</v>
      </c>
      <c r="F144" s="3">
        <f>Table3[[#This Row],[Total Hours Nurse Staffing]]/Table3[[#This Row],[MDS Census]]</f>
        <v>6.6789020108522186</v>
      </c>
      <c r="G144" s="3">
        <f>Table3[[#This Row],[Total Direct Care Staff Hours]]/Table3[[#This Row],[MDS Census]]</f>
        <v>5.9241940631982128</v>
      </c>
      <c r="H144" s="3">
        <f>Table3[[#This Row],[Total RN Hours (w/ Admin, DON)]]/Table3[[#This Row],[MDS Census]]</f>
        <v>1.0192307692307692</v>
      </c>
      <c r="I144" s="3">
        <f>Table3[[#This Row],[RN Hours (excl. Admin, DON)]]/Table3[[#This Row],[MDS Census]]</f>
        <v>0.69510054261091614</v>
      </c>
      <c r="J144" s="3">
        <f t="shared" si="2"/>
        <v>232.5</v>
      </c>
      <c r="K144" s="3">
        <f>SUM(Table3[[#This Row],[RN Hours (excl. Admin, DON)]], Table3[[#This Row],[LPN Hours (excl. Admin)]], Table3[[#This Row],[CNA Hours]], Table3[[#This Row],[NA TR Hours]], Table3[[#This Row],[Med Aide/Tech Hours]])</f>
        <v>206.22777777777779</v>
      </c>
      <c r="L144" s="3">
        <f>SUM(Table3[[#This Row],[RN Hours (excl. Admin, DON)]:[RN DON Hours]])</f>
        <v>35.480555555555554</v>
      </c>
      <c r="M144" s="3">
        <v>24.197222222222223</v>
      </c>
      <c r="N144" s="3">
        <v>5.5944444444444441</v>
      </c>
      <c r="O144" s="3">
        <v>5.6888888888888891</v>
      </c>
      <c r="P144" s="3">
        <f>SUM(Table3[[#This Row],[LPN Hours (excl. Admin)]:[LPN Admin Hours]])</f>
        <v>74.013888888888886</v>
      </c>
      <c r="Q144" s="3">
        <v>59.024999999999999</v>
      </c>
      <c r="R144" s="3">
        <v>14.988888888888889</v>
      </c>
      <c r="S144" s="3">
        <f>SUM(Table3[[#This Row],[CNA Hours]], Table3[[#This Row],[NA TR Hours]], Table3[[#This Row],[Med Aide/Tech Hours]])</f>
        <v>123.00555555555556</v>
      </c>
      <c r="T144" s="3">
        <v>123.00555555555556</v>
      </c>
      <c r="U144" s="3">
        <v>0</v>
      </c>
      <c r="V144" s="3">
        <v>0</v>
      </c>
      <c r="W144" s="3">
        <f>SUM(Table3[[#This Row],[RN Hours Contract]:[Med Aide Hours Contract]])</f>
        <v>0</v>
      </c>
      <c r="X144" s="3">
        <v>0</v>
      </c>
      <c r="Y144" s="3">
        <v>0</v>
      </c>
      <c r="Z144" s="3">
        <v>0</v>
      </c>
      <c r="AA144" s="3">
        <v>0</v>
      </c>
      <c r="AB144" s="3">
        <v>0</v>
      </c>
      <c r="AC144" s="3">
        <v>0</v>
      </c>
      <c r="AD144" s="3">
        <v>0</v>
      </c>
      <c r="AE144" s="3">
        <v>0</v>
      </c>
      <c r="AF144" t="s">
        <v>142</v>
      </c>
      <c r="AG144" s="13">
        <v>4</v>
      </c>
      <c r="AQ144"/>
    </row>
    <row r="145" spans="1:43" x14ac:dyDescent="0.2">
      <c r="A145" t="s">
        <v>201</v>
      </c>
      <c r="B145" t="s">
        <v>345</v>
      </c>
      <c r="C145" t="s">
        <v>449</v>
      </c>
      <c r="D145" t="s">
        <v>530</v>
      </c>
      <c r="E145" s="3">
        <v>121.51111111111111</v>
      </c>
      <c r="F145" s="3">
        <f>Table3[[#This Row],[Total Hours Nurse Staffing]]/Table3[[#This Row],[MDS Census]]</f>
        <v>5.1156711777615218</v>
      </c>
      <c r="G145" s="3">
        <f>Table3[[#This Row],[Total Direct Care Staff Hours]]/Table3[[#This Row],[MDS Census]]</f>
        <v>4.8886091806876379</v>
      </c>
      <c r="H145" s="3">
        <f>Table3[[#This Row],[Total RN Hours (w/ Admin, DON)]]/Table3[[#This Row],[MDS Census]]</f>
        <v>0.64464337966349683</v>
      </c>
      <c r="I145" s="3">
        <f>Table3[[#This Row],[RN Hours (excl. Admin, DON)]]/Table3[[#This Row],[MDS Census]]</f>
        <v>0.48556327724945136</v>
      </c>
      <c r="J145" s="3">
        <f t="shared" si="2"/>
        <v>621.61088888888889</v>
      </c>
      <c r="K145" s="3">
        <f>SUM(Table3[[#This Row],[RN Hours (excl. Admin, DON)]], Table3[[#This Row],[LPN Hours (excl. Admin)]], Table3[[#This Row],[CNA Hours]], Table3[[#This Row],[NA TR Hours]], Table3[[#This Row],[Med Aide/Tech Hours]])</f>
        <v>594.02033333333338</v>
      </c>
      <c r="L145" s="3">
        <f>SUM(Table3[[#This Row],[RN Hours (excl. Admin, DON)]:[RN DON Hours]])</f>
        <v>78.331333333333347</v>
      </c>
      <c r="M145" s="3">
        <v>59.001333333333335</v>
      </c>
      <c r="N145" s="3">
        <v>14.163333333333334</v>
      </c>
      <c r="O145" s="3">
        <v>5.166666666666667</v>
      </c>
      <c r="P145" s="3">
        <f>SUM(Table3[[#This Row],[LPN Hours (excl. Admin)]:[LPN Admin Hours]])</f>
        <v>137.05144444444446</v>
      </c>
      <c r="Q145" s="3">
        <v>128.7908888888889</v>
      </c>
      <c r="R145" s="3">
        <v>8.2605555555555554</v>
      </c>
      <c r="S145" s="3">
        <f>SUM(Table3[[#This Row],[CNA Hours]], Table3[[#This Row],[NA TR Hours]], Table3[[#This Row],[Med Aide/Tech Hours]])</f>
        <v>406.2281111111111</v>
      </c>
      <c r="T145" s="3">
        <v>406.2281111111111</v>
      </c>
      <c r="U145" s="3">
        <v>0</v>
      </c>
      <c r="V145" s="3">
        <v>0</v>
      </c>
      <c r="W145" s="3">
        <f>SUM(Table3[[#This Row],[RN Hours Contract]:[Med Aide Hours Contract]])</f>
        <v>0</v>
      </c>
      <c r="X145" s="3">
        <v>0</v>
      </c>
      <c r="Y145" s="3">
        <v>0</v>
      </c>
      <c r="Z145" s="3">
        <v>0</v>
      </c>
      <c r="AA145" s="3">
        <v>0</v>
      </c>
      <c r="AB145" s="3">
        <v>0</v>
      </c>
      <c r="AC145" s="3">
        <v>0</v>
      </c>
      <c r="AD145" s="3">
        <v>0</v>
      </c>
      <c r="AE145" s="3">
        <v>0</v>
      </c>
      <c r="AF145" t="s">
        <v>143</v>
      </c>
      <c r="AG145" s="13">
        <v>4</v>
      </c>
      <c r="AQ145"/>
    </row>
    <row r="146" spans="1:43" x14ac:dyDescent="0.2">
      <c r="A146" t="s">
        <v>201</v>
      </c>
      <c r="B146" t="s">
        <v>346</v>
      </c>
      <c r="C146" t="s">
        <v>467</v>
      </c>
      <c r="D146" t="s">
        <v>542</v>
      </c>
      <c r="E146" s="3">
        <v>45.544444444444444</v>
      </c>
      <c r="F146" s="3">
        <f>Table3[[#This Row],[Total Hours Nurse Staffing]]/Table3[[#This Row],[MDS Census]]</f>
        <v>4.1394242498170284</v>
      </c>
      <c r="G146" s="3">
        <f>Table3[[#This Row],[Total Direct Care Staff Hours]]/Table3[[#This Row],[MDS Census]]</f>
        <v>3.5964869480361066</v>
      </c>
      <c r="H146" s="3">
        <f>Table3[[#This Row],[Total RN Hours (w/ Admin, DON)]]/Table3[[#This Row],[MDS Census]]</f>
        <v>0.53214198585020733</v>
      </c>
      <c r="I146" s="3">
        <f>Table3[[#This Row],[RN Hours (excl. Admin, DON)]]/Table3[[#This Row],[MDS Census]]</f>
        <v>0.40137838497194439</v>
      </c>
      <c r="J146" s="3">
        <f t="shared" ref="J146:J202" si="3">SUM(L146,P146,S146)</f>
        <v>188.52777777777777</v>
      </c>
      <c r="K146" s="3">
        <f>SUM(Table3[[#This Row],[RN Hours (excl. Admin, DON)]], Table3[[#This Row],[LPN Hours (excl. Admin)]], Table3[[#This Row],[CNA Hours]], Table3[[#This Row],[NA TR Hours]], Table3[[#This Row],[Med Aide/Tech Hours]])</f>
        <v>163.80000000000001</v>
      </c>
      <c r="L146" s="3">
        <f>SUM(Table3[[#This Row],[RN Hours (excl. Admin, DON)]:[RN DON Hours]])</f>
        <v>24.236111111111111</v>
      </c>
      <c r="M146" s="3">
        <v>18.280555555555555</v>
      </c>
      <c r="N146" s="3">
        <v>0</v>
      </c>
      <c r="O146" s="3">
        <v>5.9555555555555557</v>
      </c>
      <c r="P146" s="3">
        <f>SUM(Table3[[#This Row],[LPN Hours (excl. Admin)]:[LPN Admin Hours]])</f>
        <v>69.958333333333329</v>
      </c>
      <c r="Q146" s="3">
        <v>51.18611111111111</v>
      </c>
      <c r="R146" s="3">
        <v>18.772222222222222</v>
      </c>
      <c r="S146" s="3">
        <f>SUM(Table3[[#This Row],[CNA Hours]], Table3[[#This Row],[NA TR Hours]], Table3[[#This Row],[Med Aide/Tech Hours]])</f>
        <v>94.333333333333329</v>
      </c>
      <c r="T146" s="3">
        <v>94.333333333333329</v>
      </c>
      <c r="U146" s="3">
        <v>0</v>
      </c>
      <c r="V146" s="3">
        <v>0</v>
      </c>
      <c r="W146" s="3">
        <f>SUM(Table3[[#This Row],[RN Hours Contract]:[Med Aide Hours Contract]])</f>
        <v>0</v>
      </c>
      <c r="X146" s="3">
        <v>0</v>
      </c>
      <c r="Y146" s="3">
        <v>0</v>
      </c>
      <c r="Z146" s="3">
        <v>0</v>
      </c>
      <c r="AA146" s="3">
        <v>0</v>
      </c>
      <c r="AB146" s="3">
        <v>0</v>
      </c>
      <c r="AC146" s="3">
        <v>0</v>
      </c>
      <c r="AD146" s="3">
        <v>0</v>
      </c>
      <c r="AE146" s="3">
        <v>0</v>
      </c>
      <c r="AF146" t="s">
        <v>144</v>
      </c>
      <c r="AG146" s="13">
        <v>4</v>
      </c>
      <c r="AQ146"/>
    </row>
    <row r="147" spans="1:43" x14ac:dyDescent="0.2">
      <c r="A147" t="s">
        <v>201</v>
      </c>
      <c r="B147" t="s">
        <v>347</v>
      </c>
      <c r="C147" t="s">
        <v>495</v>
      </c>
      <c r="D147" t="s">
        <v>518</v>
      </c>
      <c r="E147" s="3">
        <v>39.1</v>
      </c>
      <c r="F147" s="3">
        <f>Table3[[#This Row],[Total Hours Nurse Staffing]]/Table3[[#This Row],[MDS Census]]</f>
        <v>4.5776754759874967</v>
      </c>
      <c r="G147" s="3">
        <f>Table3[[#This Row],[Total Direct Care Staff Hours]]/Table3[[#This Row],[MDS Census]]</f>
        <v>3.7648707019039502</v>
      </c>
      <c r="H147" s="3">
        <f>Table3[[#This Row],[Total RN Hours (w/ Admin, DON)]]/Table3[[#This Row],[MDS Census]]</f>
        <v>0.66204035237283321</v>
      </c>
      <c r="I147" s="3">
        <f>Table3[[#This Row],[RN Hours (excl. Admin, DON)]]/Table3[[#This Row],[MDS Census]]</f>
        <v>1.0940608127308894E-2</v>
      </c>
      <c r="J147" s="3">
        <f t="shared" si="3"/>
        <v>178.98711111111112</v>
      </c>
      <c r="K147" s="3">
        <f>SUM(Table3[[#This Row],[RN Hours (excl. Admin, DON)]], Table3[[#This Row],[LPN Hours (excl. Admin)]], Table3[[#This Row],[CNA Hours]], Table3[[#This Row],[NA TR Hours]], Table3[[#This Row],[Med Aide/Tech Hours]])</f>
        <v>147.20644444444446</v>
      </c>
      <c r="L147" s="3">
        <f>SUM(Table3[[#This Row],[RN Hours (excl. Admin, DON)]:[RN DON Hours]])</f>
        <v>25.885777777777779</v>
      </c>
      <c r="M147" s="3">
        <v>0.42777777777777776</v>
      </c>
      <c r="N147" s="3">
        <v>20.403111111111112</v>
      </c>
      <c r="O147" s="3">
        <v>5.0548888888888888</v>
      </c>
      <c r="P147" s="3">
        <f>SUM(Table3[[#This Row],[LPN Hours (excl. Admin)]:[LPN Admin Hours]])</f>
        <v>62.107555555555564</v>
      </c>
      <c r="Q147" s="3">
        <v>55.784888888888894</v>
      </c>
      <c r="R147" s="3">
        <v>6.3226666666666684</v>
      </c>
      <c r="S147" s="3">
        <f>SUM(Table3[[#This Row],[CNA Hours]], Table3[[#This Row],[NA TR Hours]], Table3[[#This Row],[Med Aide/Tech Hours]])</f>
        <v>90.99377777777778</v>
      </c>
      <c r="T147" s="3">
        <v>85.13377777777778</v>
      </c>
      <c r="U147" s="3">
        <v>5.8600000000000012</v>
      </c>
      <c r="V147" s="3">
        <v>0</v>
      </c>
      <c r="W147" s="3">
        <f>SUM(Table3[[#This Row],[RN Hours Contract]:[Med Aide Hours Contract]])</f>
        <v>57.93277777777778</v>
      </c>
      <c r="X147" s="3">
        <v>0.42777777777777776</v>
      </c>
      <c r="Y147" s="3">
        <v>0</v>
      </c>
      <c r="Z147" s="3">
        <v>0</v>
      </c>
      <c r="AA147" s="3">
        <v>14.435</v>
      </c>
      <c r="AB147" s="3">
        <v>0</v>
      </c>
      <c r="AC147" s="3">
        <v>43.07</v>
      </c>
      <c r="AD147" s="3">
        <v>0</v>
      </c>
      <c r="AE147" s="3">
        <v>0</v>
      </c>
      <c r="AF147" t="s">
        <v>145</v>
      </c>
      <c r="AG147" s="13">
        <v>4</v>
      </c>
      <c r="AQ147"/>
    </row>
    <row r="148" spans="1:43" x14ac:dyDescent="0.2">
      <c r="A148" t="s">
        <v>201</v>
      </c>
      <c r="B148" t="s">
        <v>348</v>
      </c>
      <c r="C148" t="s">
        <v>431</v>
      </c>
      <c r="D148" t="s">
        <v>539</v>
      </c>
      <c r="E148" s="3">
        <v>40.81111111111111</v>
      </c>
      <c r="F148" s="3">
        <f>Table3[[#This Row],[Total Hours Nurse Staffing]]/Table3[[#This Row],[MDS Census]]</f>
        <v>4.628301116253744</v>
      </c>
      <c r="G148" s="3">
        <f>Table3[[#This Row],[Total Direct Care Staff Hours]]/Table3[[#This Row],[MDS Census]]</f>
        <v>4.4867274707323714</v>
      </c>
      <c r="H148" s="3">
        <f>Table3[[#This Row],[Total RN Hours (w/ Admin, DON)]]/Table3[[#This Row],[MDS Census]]</f>
        <v>0.74707323713585627</v>
      </c>
      <c r="I148" s="3">
        <f>Table3[[#This Row],[RN Hours (excl. Admin, DON)]]/Table3[[#This Row],[MDS Census]]</f>
        <v>0.60549959161448408</v>
      </c>
      <c r="J148" s="3">
        <f t="shared" si="3"/>
        <v>188.88611111111112</v>
      </c>
      <c r="K148" s="3">
        <f>SUM(Table3[[#This Row],[RN Hours (excl. Admin, DON)]], Table3[[#This Row],[LPN Hours (excl. Admin)]], Table3[[#This Row],[CNA Hours]], Table3[[#This Row],[NA TR Hours]], Table3[[#This Row],[Med Aide/Tech Hours]])</f>
        <v>183.10833333333335</v>
      </c>
      <c r="L148" s="3">
        <f>SUM(Table3[[#This Row],[RN Hours (excl. Admin, DON)]:[RN DON Hours]])</f>
        <v>30.488888888888891</v>
      </c>
      <c r="M148" s="3">
        <v>24.711111111111112</v>
      </c>
      <c r="N148" s="3">
        <v>0</v>
      </c>
      <c r="O148" s="3">
        <v>5.7777777777777777</v>
      </c>
      <c r="P148" s="3">
        <f>SUM(Table3[[#This Row],[LPN Hours (excl. Admin)]:[LPN Admin Hours]])</f>
        <v>55.45</v>
      </c>
      <c r="Q148" s="3">
        <v>55.45</v>
      </c>
      <c r="R148" s="3">
        <v>0</v>
      </c>
      <c r="S148" s="3">
        <f>SUM(Table3[[#This Row],[CNA Hours]], Table3[[#This Row],[NA TR Hours]], Table3[[#This Row],[Med Aide/Tech Hours]])</f>
        <v>102.94722222222222</v>
      </c>
      <c r="T148" s="3">
        <v>102.94722222222222</v>
      </c>
      <c r="U148" s="3">
        <v>0</v>
      </c>
      <c r="V148" s="3">
        <v>0</v>
      </c>
      <c r="W148" s="3">
        <f>SUM(Table3[[#This Row],[RN Hours Contract]:[Med Aide Hours Contract]])</f>
        <v>0</v>
      </c>
      <c r="X148" s="3">
        <v>0</v>
      </c>
      <c r="Y148" s="3">
        <v>0</v>
      </c>
      <c r="Z148" s="3">
        <v>0</v>
      </c>
      <c r="AA148" s="3">
        <v>0</v>
      </c>
      <c r="AB148" s="3">
        <v>0</v>
      </c>
      <c r="AC148" s="3">
        <v>0</v>
      </c>
      <c r="AD148" s="3">
        <v>0</v>
      </c>
      <c r="AE148" s="3">
        <v>0</v>
      </c>
      <c r="AF148" t="s">
        <v>146</v>
      </c>
      <c r="AG148" s="13">
        <v>4</v>
      </c>
      <c r="AQ148"/>
    </row>
    <row r="149" spans="1:43" x14ac:dyDescent="0.2">
      <c r="A149" t="s">
        <v>201</v>
      </c>
      <c r="B149" t="s">
        <v>349</v>
      </c>
      <c r="C149" t="s">
        <v>434</v>
      </c>
      <c r="D149" t="s">
        <v>524</v>
      </c>
      <c r="E149" s="3">
        <v>52.088888888888889</v>
      </c>
      <c r="F149" s="3">
        <f>Table3[[#This Row],[Total Hours Nurse Staffing]]/Table3[[#This Row],[MDS Census]]</f>
        <v>5.013752133105803</v>
      </c>
      <c r="G149" s="3">
        <f>Table3[[#This Row],[Total Direct Care Staff Hours]]/Table3[[#This Row],[MDS Census]]</f>
        <v>4.6638225255972694</v>
      </c>
      <c r="H149" s="3">
        <f>Table3[[#This Row],[Total RN Hours (w/ Admin, DON)]]/Table3[[#This Row],[MDS Census]]</f>
        <v>0.68223762798634824</v>
      </c>
      <c r="I149" s="3">
        <f>Table3[[#This Row],[RN Hours (excl. Admin, DON)]]/Table3[[#This Row],[MDS Census]]</f>
        <v>0.45458831058020482</v>
      </c>
      <c r="J149" s="3">
        <f t="shared" si="3"/>
        <v>261.16077777777781</v>
      </c>
      <c r="K149" s="3">
        <f>SUM(Table3[[#This Row],[RN Hours (excl. Admin, DON)]], Table3[[#This Row],[LPN Hours (excl. Admin)]], Table3[[#This Row],[CNA Hours]], Table3[[#This Row],[NA TR Hours]], Table3[[#This Row],[Med Aide/Tech Hours]])</f>
        <v>242.93333333333334</v>
      </c>
      <c r="L149" s="3">
        <f>SUM(Table3[[#This Row],[RN Hours (excl. Admin, DON)]:[RN DON Hours]])</f>
        <v>35.537000000000006</v>
      </c>
      <c r="M149" s="3">
        <v>23.679000000000002</v>
      </c>
      <c r="N149" s="3">
        <v>4.9071111111111119</v>
      </c>
      <c r="O149" s="3">
        <v>6.9508888888888904</v>
      </c>
      <c r="P149" s="3">
        <f>SUM(Table3[[#This Row],[LPN Hours (excl. Admin)]:[LPN Admin Hours]])</f>
        <v>58.00855555555556</v>
      </c>
      <c r="Q149" s="3">
        <v>51.639111111111113</v>
      </c>
      <c r="R149" s="3">
        <v>6.3694444444444454</v>
      </c>
      <c r="S149" s="3">
        <f>SUM(Table3[[#This Row],[CNA Hours]], Table3[[#This Row],[NA TR Hours]], Table3[[#This Row],[Med Aide/Tech Hours]])</f>
        <v>167.61522222222223</v>
      </c>
      <c r="T149" s="3">
        <v>167.61522222222223</v>
      </c>
      <c r="U149" s="3">
        <v>0</v>
      </c>
      <c r="V149" s="3">
        <v>0</v>
      </c>
      <c r="W149" s="3">
        <f>SUM(Table3[[#This Row],[RN Hours Contract]:[Med Aide Hours Contract]])</f>
        <v>0</v>
      </c>
      <c r="X149" s="3">
        <v>0</v>
      </c>
      <c r="Y149" s="3">
        <v>0</v>
      </c>
      <c r="Z149" s="3">
        <v>0</v>
      </c>
      <c r="AA149" s="3">
        <v>0</v>
      </c>
      <c r="AB149" s="3">
        <v>0</v>
      </c>
      <c r="AC149" s="3">
        <v>0</v>
      </c>
      <c r="AD149" s="3">
        <v>0</v>
      </c>
      <c r="AE149" s="3">
        <v>0</v>
      </c>
      <c r="AF149" t="s">
        <v>147</v>
      </c>
      <c r="AG149" s="13">
        <v>4</v>
      </c>
      <c r="AQ149"/>
    </row>
    <row r="150" spans="1:43" x14ac:dyDescent="0.2">
      <c r="A150" t="s">
        <v>201</v>
      </c>
      <c r="B150" t="s">
        <v>350</v>
      </c>
      <c r="C150" t="s">
        <v>408</v>
      </c>
      <c r="D150" t="s">
        <v>523</v>
      </c>
      <c r="E150" s="3">
        <v>41.81111111111111</v>
      </c>
      <c r="F150" s="3">
        <f>Table3[[#This Row],[Total Hours Nurse Staffing]]/Table3[[#This Row],[MDS Census]]</f>
        <v>3.8928780228541058</v>
      </c>
      <c r="G150" s="3">
        <f>Table3[[#This Row],[Total Direct Care Staff Hours]]/Table3[[#This Row],[MDS Census]]</f>
        <v>3.7453893170342814</v>
      </c>
      <c r="H150" s="3">
        <f>Table3[[#This Row],[Total RN Hours (w/ Admin, DON)]]/Table3[[#This Row],[MDS Census]]</f>
        <v>0.38046771193196915</v>
      </c>
      <c r="I150" s="3">
        <f>Table3[[#This Row],[RN Hours (excl. Admin, DON)]]/Table3[[#This Row],[MDS Census]]</f>
        <v>0.23297900611214459</v>
      </c>
      <c r="J150" s="3">
        <f t="shared" si="3"/>
        <v>162.76555555555555</v>
      </c>
      <c r="K150" s="3">
        <f>SUM(Table3[[#This Row],[RN Hours (excl. Admin, DON)]], Table3[[#This Row],[LPN Hours (excl. Admin)]], Table3[[#This Row],[CNA Hours]], Table3[[#This Row],[NA TR Hours]], Table3[[#This Row],[Med Aide/Tech Hours]])</f>
        <v>156.59888888888889</v>
      </c>
      <c r="L150" s="3">
        <f>SUM(Table3[[#This Row],[RN Hours (excl. Admin, DON)]:[RN DON Hours]])</f>
        <v>15.907777777777778</v>
      </c>
      <c r="M150" s="3">
        <v>9.7411111111111115</v>
      </c>
      <c r="N150" s="3">
        <v>0.4777777777777778</v>
      </c>
      <c r="O150" s="3">
        <v>5.6888888888888891</v>
      </c>
      <c r="P150" s="3">
        <f>SUM(Table3[[#This Row],[LPN Hours (excl. Admin)]:[LPN Admin Hours]])</f>
        <v>45.93</v>
      </c>
      <c r="Q150" s="3">
        <v>45.93</v>
      </c>
      <c r="R150" s="3">
        <v>0</v>
      </c>
      <c r="S150" s="3">
        <f>SUM(Table3[[#This Row],[CNA Hours]], Table3[[#This Row],[NA TR Hours]], Table3[[#This Row],[Med Aide/Tech Hours]])</f>
        <v>100.92777777777778</v>
      </c>
      <c r="T150" s="3">
        <v>100.92777777777778</v>
      </c>
      <c r="U150" s="3">
        <v>0</v>
      </c>
      <c r="V150" s="3">
        <v>0</v>
      </c>
      <c r="W150" s="3">
        <f>SUM(Table3[[#This Row],[RN Hours Contract]:[Med Aide Hours Contract]])</f>
        <v>0.4777777777777778</v>
      </c>
      <c r="X150" s="3">
        <v>0</v>
      </c>
      <c r="Y150" s="3">
        <v>0.4777777777777778</v>
      </c>
      <c r="Z150" s="3">
        <v>0</v>
      </c>
      <c r="AA150" s="3">
        <v>0</v>
      </c>
      <c r="AB150" s="3">
        <v>0</v>
      </c>
      <c r="AC150" s="3">
        <v>0</v>
      </c>
      <c r="AD150" s="3">
        <v>0</v>
      </c>
      <c r="AE150" s="3">
        <v>0</v>
      </c>
      <c r="AF150" t="s">
        <v>148</v>
      </c>
      <c r="AG150" s="13">
        <v>4</v>
      </c>
      <c r="AQ150"/>
    </row>
    <row r="151" spans="1:43" x14ac:dyDescent="0.2">
      <c r="A151" t="s">
        <v>201</v>
      </c>
      <c r="B151" t="s">
        <v>351</v>
      </c>
      <c r="C151" t="s">
        <v>426</v>
      </c>
      <c r="D151" t="s">
        <v>516</v>
      </c>
      <c r="E151" s="3">
        <v>75.944444444444443</v>
      </c>
      <c r="F151" s="3">
        <f>Table3[[#This Row],[Total Hours Nurse Staffing]]/Table3[[#This Row],[MDS Census]]</f>
        <v>4.7302487198244325</v>
      </c>
      <c r="G151" s="3">
        <f>Table3[[#This Row],[Total Direct Care Staff Hours]]/Table3[[#This Row],[MDS Census]]</f>
        <v>4.2455010972933431</v>
      </c>
      <c r="H151" s="3">
        <f>Table3[[#This Row],[Total RN Hours (w/ Admin, DON)]]/Table3[[#This Row],[MDS Census]]</f>
        <v>0.8020482809070959</v>
      </c>
      <c r="I151" s="3">
        <f>Table3[[#This Row],[RN Hours (excl. Admin, DON)]]/Table3[[#This Row],[MDS Census]]</f>
        <v>0.5974030724213607</v>
      </c>
      <c r="J151" s="3">
        <f t="shared" si="3"/>
        <v>359.23611111111109</v>
      </c>
      <c r="K151" s="3">
        <f>SUM(Table3[[#This Row],[RN Hours (excl. Admin, DON)]], Table3[[#This Row],[LPN Hours (excl. Admin)]], Table3[[#This Row],[CNA Hours]], Table3[[#This Row],[NA TR Hours]], Table3[[#This Row],[Med Aide/Tech Hours]])</f>
        <v>322.42222222222222</v>
      </c>
      <c r="L151" s="3">
        <f>SUM(Table3[[#This Row],[RN Hours (excl. Admin, DON)]:[RN DON Hours]])</f>
        <v>60.911111111111119</v>
      </c>
      <c r="M151" s="3">
        <v>45.369444444444447</v>
      </c>
      <c r="N151" s="3">
        <v>9.9416666666666664</v>
      </c>
      <c r="O151" s="3">
        <v>5.6</v>
      </c>
      <c r="P151" s="3">
        <f>SUM(Table3[[#This Row],[LPN Hours (excl. Admin)]:[LPN Admin Hours]])</f>
        <v>89.87222222222222</v>
      </c>
      <c r="Q151" s="3">
        <v>68.599999999999994</v>
      </c>
      <c r="R151" s="3">
        <v>21.272222222222222</v>
      </c>
      <c r="S151" s="3">
        <f>SUM(Table3[[#This Row],[CNA Hours]], Table3[[#This Row],[NA TR Hours]], Table3[[#This Row],[Med Aide/Tech Hours]])</f>
        <v>208.45277777777778</v>
      </c>
      <c r="T151" s="3">
        <v>208.45277777777778</v>
      </c>
      <c r="U151" s="3">
        <v>0</v>
      </c>
      <c r="V151" s="3">
        <v>0</v>
      </c>
      <c r="W151" s="3">
        <f>SUM(Table3[[#This Row],[RN Hours Contract]:[Med Aide Hours Contract]])</f>
        <v>0</v>
      </c>
      <c r="X151" s="3">
        <v>0</v>
      </c>
      <c r="Y151" s="3">
        <v>0</v>
      </c>
      <c r="Z151" s="3">
        <v>0</v>
      </c>
      <c r="AA151" s="3">
        <v>0</v>
      </c>
      <c r="AB151" s="3">
        <v>0</v>
      </c>
      <c r="AC151" s="3">
        <v>0</v>
      </c>
      <c r="AD151" s="3">
        <v>0</v>
      </c>
      <c r="AE151" s="3">
        <v>0</v>
      </c>
      <c r="AF151" t="s">
        <v>149</v>
      </c>
      <c r="AG151" s="13">
        <v>4</v>
      </c>
      <c r="AQ151"/>
    </row>
    <row r="152" spans="1:43" x14ac:dyDescent="0.2">
      <c r="A152" t="s">
        <v>201</v>
      </c>
      <c r="B152" t="s">
        <v>352</v>
      </c>
      <c r="C152" t="s">
        <v>429</v>
      </c>
      <c r="D152" t="s">
        <v>527</v>
      </c>
      <c r="E152" s="3">
        <v>72.477777777777774</v>
      </c>
      <c r="F152" s="3">
        <f>Table3[[#This Row],[Total Hours Nurse Staffing]]/Table3[[#This Row],[MDS Census]]</f>
        <v>4.2567070366395834</v>
      </c>
      <c r="G152" s="3">
        <f>Table3[[#This Row],[Total Direct Care Staff Hours]]/Table3[[#This Row],[MDS Census]]</f>
        <v>3.8425187797025915</v>
      </c>
      <c r="H152" s="3">
        <f>Table3[[#This Row],[Total RN Hours (w/ Admin, DON)]]/Table3[[#This Row],[MDS Census]]</f>
        <v>0.48302161582094127</v>
      </c>
      <c r="I152" s="3">
        <f>Table3[[#This Row],[RN Hours (excl. Admin, DON)]]/Table3[[#This Row],[MDS Census]]</f>
        <v>0.3388778169553886</v>
      </c>
      <c r="J152" s="3">
        <f t="shared" si="3"/>
        <v>308.51666666666665</v>
      </c>
      <c r="K152" s="3">
        <f>SUM(Table3[[#This Row],[RN Hours (excl. Admin, DON)]], Table3[[#This Row],[LPN Hours (excl. Admin)]], Table3[[#This Row],[CNA Hours]], Table3[[#This Row],[NA TR Hours]], Table3[[#This Row],[Med Aide/Tech Hours]])</f>
        <v>278.49722222222226</v>
      </c>
      <c r="L152" s="3">
        <f>SUM(Table3[[#This Row],[RN Hours (excl. Admin, DON)]:[RN DON Hours]])</f>
        <v>35.008333333333333</v>
      </c>
      <c r="M152" s="3">
        <v>24.56111111111111</v>
      </c>
      <c r="N152" s="3">
        <v>10.447222222222223</v>
      </c>
      <c r="O152" s="3">
        <v>0</v>
      </c>
      <c r="P152" s="3">
        <f>SUM(Table3[[#This Row],[LPN Hours (excl. Admin)]:[LPN Admin Hours]])</f>
        <v>104.97777777777777</v>
      </c>
      <c r="Q152" s="3">
        <v>85.405555555555551</v>
      </c>
      <c r="R152" s="3">
        <v>19.572222222222223</v>
      </c>
      <c r="S152" s="3">
        <f>SUM(Table3[[#This Row],[CNA Hours]], Table3[[#This Row],[NA TR Hours]], Table3[[#This Row],[Med Aide/Tech Hours]])</f>
        <v>168.53055555555557</v>
      </c>
      <c r="T152" s="3">
        <v>168.53055555555557</v>
      </c>
      <c r="U152" s="3">
        <v>0</v>
      </c>
      <c r="V152" s="3">
        <v>0</v>
      </c>
      <c r="W152" s="3">
        <f>SUM(Table3[[#This Row],[RN Hours Contract]:[Med Aide Hours Contract]])</f>
        <v>0</v>
      </c>
      <c r="X152" s="3">
        <v>0</v>
      </c>
      <c r="Y152" s="3">
        <v>0</v>
      </c>
      <c r="Z152" s="3">
        <v>0</v>
      </c>
      <c r="AA152" s="3">
        <v>0</v>
      </c>
      <c r="AB152" s="3">
        <v>0</v>
      </c>
      <c r="AC152" s="3">
        <v>0</v>
      </c>
      <c r="AD152" s="3">
        <v>0</v>
      </c>
      <c r="AE152" s="3">
        <v>0</v>
      </c>
      <c r="AF152" t="s">
        <v>150</v>
      </c>
      <c r="AG152" s="13">
        <v>4</v>
      </c>
      <c r="AQ152"/>
    </row>
    <row r="153" spans="1:43" x14ac:dyDescent="0.2">
      <c r="A153" t="s">
        <v>201</v>
      </c>
      <c r="B153" t="s">
        <v>353</v>
      </c>
      <c r="C153" t="s">
        <v>437</v>
      </c>
      <c r="D153" t="s">
        <v>543</v>
      </c>
      <c r="E153" s="3">
        <v>50.455555555555556</v>
      </c>
      <c r="F153" s="3">
        <f>Table3[[#This Row],[Total Hours Nurse Staffing]]/Table3[[#This Row],[MDS Census]]</f>
        <v>4.5393613741466634</v>
      </c>
      <c r="G153" s="3">
        <f>Table3[[#This Row],[Total Direct Care Staff Hours]]/Table3[[#This Row],[MDS Census]]</f>
        <v>4.0762255009909714</v>
      </c>
      <c r="H153" s="3">
        <f>Table3[[#This Row],[Total RN Hours (w/ Admin, DON)]]/Table3[[#This Row],[MDS Census]]</f>
        <v>0.73314468178815229</v>
      </c>
      <c r="I153" s="3">
        <f>Table3[[#This Row],[RN Hours (excl. Admin, DON)]]/Table3[[#This Row],[MDS Census]]</f>
        <v>0.46245540629817222</v>
      </c>
      <c r="J153" s="3">
        <f t="shared" si="3"/>
        <v>229.036</v>
      </c>
      <c r="K153" s="3">
        <f>SUM(Table3[[#This Row],[RN Hours (excl. Admin, DON)]], Table3[[#This Row],[LPN Hours (excl. Admin)]], Table3[[#This Row],[CNA Hours]], Table3[[#This Row],[NA TR Hours]], Table3[[#This Row],[Med Aide/Tech Hours]])</f>
        <v>205.66822222222225</v>
      </c>
      <c r="L153" s="3">
        <f>SUM(Table3[[#This Row],[RN Hours (excl. Admin, DON)]:[RN DON Hours]])</f>
        <v>36.99122222222222</v>
      </c>
      <c r="M153" s="3">
        <v>23.333444444444446</v>
      </c>
      <c r="N153" s="3">
        <v>9.3911111111111083</v>
      </c>
      <c r="O153" s="3">
        <v>4.2666666666666666</v>
      </c>
      <c r="P153" s="3">
        <f>SUM(Table3[[#This Row],[LPN Hours (excl. Admin)]:[LPN Admin Hours]])</f>
        <v>50.560222222222222</v>
      </c>
      <c r="Q153" s="3">
        <v>40.850222222222222</v>
      </c>
      <c r="R153" s="3">
        <v>9.7099999999999991</v>
      </c>
      <c r="S153" s="3">
        <f>SUM(Table3[[#This Row],[CNA Hours]], Table3[[#This Row],[NA TR Hours]], Table3[[#This Row],[Med Aide/Tech Hours]])</f>
        <v>141.48455555555557</v>
      </c>
      <c r="T153" s="3">
        <v>109.20566666666667</v>
      </c>
      <c r="U153" s="3">
        <v>32.278888888888901</v>
      </c>
      <c r="V153" s="3">
        <v>0</v>
      </c>
      <c r="W153" s="3">
        <f>SUM(Table3[[#This Row],[RN Hours Contract]:[Med Aide Hours Contract]])</f>
        <v>0.62611111111111117</v>
      </c>
      <c r="X153" s="3">
        <v>0</v>
      </c>
      <c r="Y153" s="3">
        <v>0</v>
      </c>
      <c r="Z153" s="3">
        <v>0</v>
      </c>
      <c r="AA153" s="3">
        <v>0</v>
      </c>
      <c r="AB153" s="3">
        <v>0</v>
      </c>
      <c r="AC153" s="3">
        <v>0.62611111111111117</v>
      </c>
      <c r="AD153" s="3">
        <v>0</v>
      </c>
      <c r="AE153" s="3">
        <v>0</v>
      </c>
      <c r="AF153" t="s">
        <v>151</v>
      </c>
      <c r="AG153" s="13">
        <v>4</v>
      </c>
      <c r="AQ153"/>
    </row>
    <row r="154" spans="1:43" x14ac:dyDescent="0.2">
      <c r="A154" t="s">
        <v>201</v>
      </c>
      <c r="B154" t="s">
        <v>354</v>
      </c>
      <c r="C154" t="s">
        <v>484</v>
      </c>
      <c r="D154" t="s">
        <v>586</v>
      </c>
      <c r="E154" s="3">
        <v>45.833333333333336</v>
      </c>
      <c r="F154" s="3">
        <f>Table3[[#This Row],[Total Hours Nurse Staffing]]/Table3[[#This Row],[MDS Census]]</f>
        <v>5.5318836363636361</v>
      </c>
      <c r="G154" s="3">
        <f>Table3[[#This Row],[Total Direct Care Staff Hours]]/Table3[[#This Row],[MDS Census]]</f>
        <v>4.7269745454545449</v>
      </c>
      <c r="H154" s="3">
        <f>Table3[[#This Row],[Total RN Hours (w/ Admin, DON)]]/Table3[[#This Row],[MDS Census]]</f>
        <v>0.99218181818181805</v>
      </c>
      <c r="I154" s="3">
        <f>Table3[[#This Row],[RN Hours (excl. Admin, DON)]]/Table3[[#This Row],[MDS Census]]</f>
        <v>0.65975757575757565</v>
      </c>
      <c r="J154" s="3">
        <f t="shared" si="3"/>
        <v>253.54466666666667</v>
      </c>
      <c r="K154" s="3">
        <f>SUM(Table3[[#This Row],[RN Hours (excl. Admin, DON)]], Table3[[#This Row],[LPN Hours (excl. Admin)]], Table3[[#This Row],[CNA Hours]], Table3[[#This Row],[NA TR Hours]], Table3[[#This Row],[Med Aide/Tech Hours]])</f>
        <v>216.65299999999999</v>
      </c>
      <c r="L154" s="3">
        <f>SUM(Table3[[#This Row],[RN Hours (excl. Admin, DON)]:[RN DON Hours]])</f>
        <v>45.474999999999994</v>
      </c>
      <c r="M154" s="3">
        <v>30.238888888888887</v>
      </c>
      <c r="N154" s="3">
        <v>10.791666666666666</v>
      </c>
      <c r="O154" s="3">
        <v>4.4444444444444446</v>
      </c>
      <c r="P154" s="3">
        <f>SUM(Table3[[#This Row],[LPN Hours (excl. Admin)]:[LPN Admin Hours]])</f>
        <v>63.74722222222222</v>
      </c>
      <c r="Q154" s="3">
        <v>42.091666666666669</v>
      </c>
      <c r="R154" s="3">
        <v>21.655555555555555</v>
      </c>
      <c r="S154" s="3">
        <f>SUM(Table3[[#This Row],[CNA Hours]], Table3[[#This Row],[NA TR Hours]], Table3[[#This Row],[Med Aide/Tech Hours]])</f>
        <v>144.32244444444444</v>
      </c>
      <c r="T154" s="3">
        <v>144.32244444444444</v>
      </c>
      <c r="U154" s="3">
        <v>0</v>
      </c>
      <c r="V154" s="3">
        <v>0</v>
      </c>
      <c r="W154" s="3">
        <f>SUM(Table3[[#This Row],[RN Hours Contract]:[Med Aide Hours Contract]])</f>
        <v>0</v>
      </c>
      <c r="X154" s="3">
        <v>0</v>
      </c>
      <c r="Y154" s="3">
        <v>0</v>
      </c>
      <c r="Z154" s="3">
        <v>0</v>
      </c>
      <c r="AA154" s="3">
        <v>0</v>
      </c>
      <c r="AB154" s="3">
        <v>0</v>
      </c>
      <c r="AC154" s="3">
        <v>0</v>
      </c>
      <c r="AD154" s="3">
        <v>0</v>
      </c>
      <c r="AE154" s="3">
        <v>0</v>
      </c>
      <c r="AF154" t="s">
        <v>152</v>
      </c>
      <c r="AG154" s="13">
        <v>4</v>
      </c>
      <c r="AQ154"/>
    </row>
    <row r="155" spans="1:43" x14ac:dyDescent="0.2">
      <c r="A155" t="s">
        <v>201</v>
      </c>
      <c r="B155" t="s">
        <v>355</v>
      </c>
      <c r="C155" t="s">
        <v>413</v>
      </c>
      <c r="D155" t="s">
        <v>584</v>
      </c>
      <c r="E155" s="3">
        <v>57.733333333333334</v>
      </c>
      <c r="F155" s="3">
        <f>Table3[[#This Row],[Total Hours Nurse Staffing]]/Table3[[#This Row],[MDS Census]]</f>
        <v>4.5009141647421096</v>
      </c>
      <c r="G155" s="3">
        <f>Table3[[#This Row],[Total Direct Care Staff Hours]]/Table3[[#This Row],[MDS Census]]</f>
        <v>3.9189280215550424</v>
      </c>
      <c r="H155" s="3">
        <f>Table3[[#This Row],[Total RN Hours (w/ Admin, DON)]]/Table3[[#This Row],[MDS Census]]</f>
        <v>0.91921670515781362</v>
      </c>
      <c r="I155" s="3">
        <f>Table3[[#This Row],[RN Hours (excl. Admin, DON)]]/Table3[[#This Row],[MDS Census]]</f>
        <v>0.53584488067744418</v>
      </c>
      <c r="J155" s="3">
        <f t="shared" si="3"/>
        <v>259.85277777777782</v>
      </c>
      <c r="K155" s="3">
        <f>SUM(Table3[[#This Row],[RN Hours (excl. Admin, DON)]], Table3[[#This Row],[LPN Hours (excl. Admin)]], Table3[[#This Row],[CNA Hours]], Table3[[#This Row],[NA TR Hours]], Table3[[#This Row],[Med Aide/Tech Hours]])</f>
        <v>226.25277777777779</v>
      </c>
      <c r="L155" s="3">
        <f>SUM(Table3[[#This Row],[RN Hours (excl. Admin, DON)]:[RN DON Hours]])</f>
        <v>53.069444444444443</v>
      </c>
      <c r="M155" s="3">
        <v>30.93611111111111</v>
      </c>
      <c r="N155" s="3">
        <v>16.444444444444443</v>
      </c>
      <c r="O155" s="3">
        <v>5.6888888888888891</v>
      </c>
      <c r="P155" s="3">
        <f>SUM(Table3[[#This Row],[LPN Hours (excl. Admin)]:[LPN Admin Hours]])</f>
        <v>82.435777777777787</v>
      </c>
      <c r="Q155" s="3">
        <v>70.969111111111118</v>
      </c>
      <c r="R155" s="3">
        <v>11.466666666666667</v>
      </c>
      <c r="S155" s="3">
        <f>SUM(Table3[[#This Row],[CNA Hours]], Table3[[#This Row],[NA TR Hours]], Table3[[#This Row],[Med Aide/Tech Hours]])</f>
        <v>124.34755555555556</v>
      </c>
      <c r="T155" s="3">
        <v>124.34755555555556</v>
      </c>
      <c r="U155" s="3">
        <v>0</v>
      </c>
      <c r="V155" s="3">
        <v>0</v>
      </c>
      <c r="W155" s="3">
        <f>SUM(Table3[[#This Row],[RN Hours Contract]:[Med Aide Hours Contract]])</f>
        <v>31.194444444444443</v>
      </c>
      <c r="X155" s="3">
        <v>0</v>
      </c>
      <c r="Y155" s="3">
        <v>0</v>
      </c>
      <c r="Z155" s="3">
        <v>0</v>
      </c>
      <c r="AA155" s="3">
        <v>14.713555555555557</v>
      </c>
      <c r="AB155" s="3">
        <v>0</v>
      </c>
      <c r="AC155" s="3">
        <v>16.480888888888884</v>
      </c>
      <c r="AD155" s="3">
        <v>0</v>
      </c>
      <c r="AE155" s="3">
        <v>0</v>
      </c>
      <c r="AF155" t="s">
        <v>153</v>
      </c>
      <c r="AG155" s="13">
        <v>4</v>
      </c>
      <c r="AQ155"/>
    </row>
    <row r="156" spans="1:43" x14ac:dyDescent="0.2">
      <c r="A156" t="s">
        <v>201</v>
      </c>
      <c r="B156" t="s">
        <v>356</v>
      </c>
      <c r="C156" t="s">
        <v>464</v>
      </c>
      <c r="D156" t="s">
        <v>575</v>
      </c>
      <c r="E156" s="3">
        <v>141.85555555555555</v>
      </c>
      <c r="F156" s="3">
        <f>Table3[[#This Row],[Total Hours Nurse Staffing]]/Table3[[#This Row],[MDS Census]]</f>
        <v>4.287529568418579</v>
      </c>
      <c r="G156" s="3">
        <f>Table3[[#This Row],[Total Direct Care Staff Hours]]/Table3[[#This Row],[MDS Census]]</f>
        <v>4.1459732121876716</v>
      </c>
      <c r="H156" s="3">
        <f>Table3[[#This Row],[Total RN Hours (w/ Admin, DON)]]/Table3[[#This Row],[MDS Census]]</f>
        <v>0.64692175139030306</v>
      </c>
      <c r="I156" s="3">
        <f>Table3[[#This Row],[RN Hours (excl. Admin, DON)]]/Table3[[#This Row],[MDS Census]]</f>
        <v>0.51345265136680507</v>
      </c>
      <c r="J156" s="3">
        <f t="shared" si="3"/>
        <v>608.20988888888883</v>
      </c>
      <c r="K156" s="3">
        <f>SUM(Table3[[#This Row],[RN Hours (excl. Admin, DON)]], Table3[[#This Row],[LPN Hours (excl. Admin)]], Table3[[#This Row],[CNA Hours]], Table3[[#This Row],[NA TR Hours]], Table3[[#This Row],[Med Aide/Tech Hours]])</f>
        <v>588.12933333333331</v>
      </c>
      <c r="L156" s="3">
        <f>SUM(Table3[[#This Row],[RN Hours (excl. Admin, DON)]:[RN DON Hours]])</f>
        <v>91.769444444444431</v>
      </c>
      <c r="M156" s="3">
        <v>72.836111111111109</v>
      </c>
      <c r="N156" s="3">
        <v>13.244444444444444</v>
      </c>
      <c r="O156" s="3">
        <v>5.6888888888888891</v>
      </c>
      <c r="P156" s="3">
        <f>SUM(Table3[[#This Row],[LPN Hours (excl. Admin)]:[LPN Admin Hours]])</f>
        <v>216.28166666666664</v>
      </c>
      <c r="Q156" s="3">
        <v>215.13444444444443</v>
      </c>
      <c r="R156" s="3">
        <v>1.1472222222222221</v>
      </c>
      <c r="S156" s="3">
        <f>SUM(Table3[[#This Row],[CNA Hours]], Table3[[#This Row],[NA TR Hours]], Table3[[#This Row],[Med Aide/Tech Hours]])</f>
        <v>300.1587777777778</v>
      </c>
      <c r="T156" s="3">
        <v>300.1587777777778</v>
      </c>
      <c r="U156" s="3">
        <v>0</v>
      </c>
      <c r="V156" s="3">
        <v>0</v>
      </c>
      <c r="W156" s="3">
        <f>SUM(Table3[[#This Row],[RN Hours Contract]:[Med Aide Hours Contract]])</f>
        <v>40.515888888888895</v>
      </c>
      <c r="X156" s="3">
        <v>0</v>
      </c>
      <c r="Y156" s="3">
        <v>0</v>
      </c>
      <c r="Z156" s="3">
        <v>0</v>
      </c>
      <c r="AA156" s="3">
        <v>7.0076666666666672</v>
      </c>
      <c r="AB156" s="3">
        <v>0</v>
      </c>
      <c r="AC156" s="3">
        <v>33.50822222222223</v>
      </c>
      <c r="AD156" s="3">
        <v>0</v>
      </c>
      <c r="AE156" s="3">
        <v>0</v>
      </c>
      <c r="AF156" t="s">
        <v>154</v>
      </c>
      <c r="AG156" s="13">
        <v>4</v>
      </c>
      <c r="AQ156"/>
    </row>
    <row r="157" spans="1:43" x14ac:dyDescent="0.2">
      <c r="A157" t="s">
        <v>201</v>
      </c>
      <c r="B157" t="s">
        <v>357</v>
      </c>
      <c r="C157" t="s">
        <v>496</v>
      </c>
      <c r="D157" t="s">
        <v>548</v>
      </c>
      <c r="E157" s="3">
        <v>52.5</v>
      </c>
      <c r="F157" s="3">
        <f>Table3[[#This Row],[Total Hours Nurse Staffing]]/Table3[[#This Row],[MDS Census]]</f>
        <v>4.7095301587301588</v>
      </c>
      <c r="G157" s="3">
        <f>Table3[[#This Row],[Total Direct Care Staff Hours]]/Table3[[#This Row],[MDS Census]]</f>
        <v>4.3396973544973543</v>
      </c>
      <c r="H157" s="3">
        <f>Table3[[#This Row],[Total RN Hours (w/ Admin, DON)]]/Table3[[#This Row],[MDS Census]]</f>
        <v>0.5418116402116403</v>
      </c>
      <c r="I157" s="3">
        <f>Table3[[#This Row],[RN Hours (excl. Admin, DON)]]/Table3[[#This Row],[MDS Census]]</f>
        <v>0.28727619047619046</v>
      </c>
      <c r="J157" s="3">
        <f t="shared" si="3"/>
        <v>247.25033333333334</v>
      </c>
      <c r="K157" s="3">
        <f>SUM(Table3[[#This Row],[RN Hours (excl. Admin, DON)]], Table3[[#This Row],[LPN Hours (excl. Admin)]], Table3[[#This Row],[CNA Hours]], Table3[[#This Row],[NA TR Hours]], Table3[[#This Row],[Med Aide/Tech Hours]])</f>
        <v>227.8341111111111</v>
      </c>
      <c r="L157" s="3">
        <f>SUM(Table3[[#This Row],[RN Hours (excl. Admin, DON)]:[RN DON Hours]])</f>
        <v>28.445111111111114</v>
      </c>
      <c r="M157" s="3">
        <v>15.082000000000001</v>
      </c>
      <c r="N157" s="3">
        <v>7.6742222222222232</v>
      </c>
      <c r="O157" s="3">
        <v>5.6888888888888891</v>
      </c>
      <c r="P157" s="3">
        <f>SUM(Table3[[#This Row],[LPN Hours (excl. Admin)]:[LPN Admin Hours]])</f>
        <v>76.12288888888888</v>
      </c>
      <c r="Q157" s="3">
        <v>70.069777777777773</v>
      </c>
      <c r="R157" s="3">
        <v>6.0531111111111109</v>
      </c>
      <c r="S157" s="3">
        <f>SUM(Table3[[#This Row],[CNA Hours]], Table3[[#This Row],[NA TR Hours]], Table3[[#This Row],[Med Aide/Tech Hours]])</f>
        <v>142.68233333333333</v>
      </c>
      <c r="T157" s="3">
        <v>142.68233333333333</v>
      </c>
      <c r="U157" s="3">
        <v>0</v>
      </c>
      <c r="V157" s="3">
        <v>0</v>
      </c>
      <c r="W157" s="3">
        <f>SUM(Table3[[#This Row],[RN Hours Contract]:[Med Aide Hours Contract]])</f>
        <v>0</v>
      </c>
      <c r="X157" s="3">
        <v>0</v>
      </c>
      <c r="Y157" s="3">
        <v>0</v>
      </c>
      <c r="Z157" s="3">
        <v>0</v>
      </c>
      <c r="AA157" s="3">
        <v>0</v>
      </c>
      <c r="AB157" s="3">
        <v>0</v>
      </c>
      <c r="AC157" s="3">
        <v>0</v>
      </c>
      <c r="AD157" s="3">
        <v>0</v>
      </c>
      <c r="AE157" s="3">
        <v>0</v>
      </c>
      <c r="AF157" t="s">
        <v>155</v>
      </c>
      <c r="AG157" s="13">
        <v>4</v>
      </c>
      <c r="AQ157"/>
    </row>
    <row r="158" spans="1:43" x14ac:dyDescent="0.2">
      <c r="A158" t="s">
        <v>201</v>
      </c>
      <c r="B158" t="s">
        <v>358</v>
      </c>
      <c r="C158" t="s">
        <v>497</v>
      </c>
      <c r="D158" t="s">
        <v>554</v>
      </c>
      <c r="E158" s="3">
        <v>59.322222222222223</v>
      </c>
      <c r="F158" s="3">
        <f>Table3[[#This Row],[Total Hours Nurse Staffing]]/Table3[[#This Row],[MDS Census]]</f>
        <v>5.5963195354935378</v>
      </c>
      <c r="G158" s="3">
        <f>Table3[[#This Row],[Total Direct Care Staff Hours]]/Table3[[#This Row],[MDS Census]]</f>
        <v>5.4459168383592429</v>
      </c>
      <c r="H158" s="3">
        <f>Table3[[#This Row],[Total RN Hours (w/ Admin, DON)]]/Table3[[#This Row],[MDS Census]]</f>
        <v>0.89960666791533994</v>
      </c>
      <c r="I158" s="3">
        <f>Table3[[#This Row],[RN Hours (excl. Admin, DON)]]/Table3[[#This Row],[MDS Census]]</f>
        <v>0.74920397078104506</v>
      </c>
      <c r="J158" s="3">
        <f t="shared" si="3"/>
        <v>331.98611111111109</v>
      </c>
      <c r="K158" s="3">
        <f>SUM(Table3[[#This Row],[RN Hours (excl. Admin, DON)]], Table3[[#This Row],[LPN Hours (excl. Admin)]], Table3[[#This Row],[CNA Hours]], Table3[[#This Row],[NA TR Hours]], Table3[[#This Row],[Med Aide/Tech Hours]])</f>
        <v>323.06388888888887</v>
      </c>
      <c r="L158" s="3">
        <f>SUM(Table3[[#This Row],[RN Hours (excl. Admin, DON)]:[RN DON Hours]])</f>
        <v>53.366666666666667</v>
      </c>
      <c r="M158" s="3">
        <v>44.444444444444443</v>
      </c>
      <c r="N158" s="3">
        <v>0</v>
      </c>
      <c r="O158" s="3">
        <v>8.9222222222222225</v>
      </c>
      <c r="P158" s="3">
        <f>SUM(Table3[[#This Row],[LPN Hours (excl. Admin)]:[LPN Admin Hours]])</f>
        <v>94.62222222222222</v>
      </c>
      <c r="Q158" s="3">
        <v>94.62222222222222</v>
      </c>
      <c r="R158" s="3">
        <v>0</v>
      </c>
      <c r="S158" s="3">
        <f>SUM(Table3[[#This Row],[CNA Hours]], Table3[[#This Row],[NA TR Hours]], Table3[[#This Row],[Med Aide/Tech Hours]])</f>
        <v>183.99722222222223</v>
      </c>
      <c r="T158" s="3">
        <v>183.99722222222223</v>
      </c>
      <c r="U158" s="3">
        <v>0</v>
      </c>
      <c r="V158" s="3">
        <v>0</v>
      </c>
      <c r="W158" s="3">
        <f>SUM(Table3[[#This Row],[RN Hours Contract]:[Med Aide Hours Contract]])</f>
        <v>0</v>
      </c>
      <c r="X158" s="3">
        <v>0</v>
      </c>
      <c r="Y158" s="3">
        <v>0</v>
      </c>
      <c r="Z158" s="3">
        <v>0</v>
      </c>
      <c r="AA158" s="3">
        <v>0</v>
      </c>
      <c r="AB158" s="3">
        <v>0</v>
      </c>
      <c r="AC158" s="3">
        <v>0</v>
      </c>
      <c r="AD158" s="3">
        <v>0</v>
      </c>
      <c r="AE158" s="3">
        <v>0</v>
      </c>
      <c r="AF158" t="s">
        <v>156</v>
      </c>
      <c r="AG158" s="13">
        <v>4</v>
      </c>
      <c r="AQ158"/>
    </row>
    <row r="159" spans="1:43" x14ac:dyDescent="0.2">
      <c r="A159" t="s">
        <v>201</v>
      </c>
      <c r="B159" t="s">
        <v>359</v>
      </c>
      <c r="C159" t="s">
        <v>498</v>
      </c>
      <c r="D159" t="s">
        <v>522</v>
      </c>
      <c r="E159" s="3">
        <v>30.2</v>
      </c>
      <c r="F159" s="3">
        <f>Table3[[#This Row],[Total Hours Nurse Staffing]]/Table3[[#This Row],[MDS Census]]</f>
        <v>3.8945106696100074</v>
      </c>
      <c r="G159" s="3">
        <f>Table3[[#This Row],[Total Direct Care Staff Hours]]/Table3[[#This Row],[MDS Census]]</f>
        <v>3.374606328182487</v>
      </c>
      <c r="H159" s="3">
        <f>Table3[[#This Row],[Total RN Hours (w/ Admin, DON)]]/Table3[[#This Row],[MDS Census]]</f>
        <v>0.9036055923473143</v>
      </c>
      <c r="I159" s="3">
        <f>Table3[[#This Row],[RN Hours (excl. Admin, DON)]]/Table3[[#This Row],[MDS Census]]</f>
        <v>0.7488962472406181</v>
      </c>
      <c r="J159" s="3">
        <f t="shared" si="3"/>
        <v>117.61422222222222</v>
      </c>
      <c r="K159" s="3">
        <f>SUM(Table3[[#This Row],[RN Hours (excl. Admin, DON)]], Table3[[#This Row],[LPN Hours (excl. Admin)]], Table3[[#This Row],[CNA Hours]], Table3[[#This Row],[NA TR Hours]], Table3[[#This Row],[Med Aide/Tech Hours]])</f>
        <v>101.91311111111111</v>
      </c>
      <c r="L159" s="3">
        <f>SUM(Table3[[#This Row],[RN Hours (excl. Admin, DON)]:[RN DON Hours]])</f>
        <v>27.288888888888891</v>
      </c>
      <c r="M159" s="3">
        <v>22.616666666666667</v>
      </c>
      <c r="N159" s="3">
        <v>0</v>
      </c>
      <c r="O159" s="3">
        <v>4.6722222222222225</v>
      </c>
      <c r="P159" s="3">
        <f>SUM(Table3[[#This Row],[LPN Hours (excl. Admin)]:[LPN Admin Hours]])</f>
        <v>28.609222222222222</v>
      </c>
      <c r="Q159" s="3">
        <v>17.580333333333332</v>
      </c>
      <c r="R159" s="3">
        <v>11.028888888888892</v>
      </c>
      <c r="S159" s="3">
        <f>SUM(Table3[[#This Row],[CNA Hours]], Table3[[#This Row],[NA TR Hours]], Table3[[#This Row],[Med Aide/Tech Hours]])</f>
        <v>61.716111111111111</v>
      </c>
      <c r="T159" s="3">
        <v>61.716111111111111</v>
      </c>
      <c r="U159" s="3">
        <v>0</v>
      </c>
      <c r="V159" s="3">
        <v>0</v>
      </c>
      <c r="W159" s="3">
        <f>SUM(Table3[[#This Row],[RN Hours Contract]:[Med Aide Hours Contract]])</f>
        <v>0</v>
      </c>
      <c r="X159" s="3">
        <v>0</v>
      </c>
      <c r="Y159" s="3">
        <v>0</v>
      </c>
      <c r="Z159" s="3">
        <v>0</v>
      </c>
      <c r="AA159" s="3">
        <v>0</v>
      </c>
      <c r="AB159" s="3">
        <v>0</v>
      </c>
      <c r="AC159" s="3">
        <v>0</v>
      </c>
      <c r="AD159" s="3">
        <v>0</v>
      </c>
      <c r="AE159" s="3">
        <v>0</v>
      </c>
      <c r="AF159" t="s">
        <v>157</v>
      </c>
      <c r="AG159" s="13">
        <v>4</v>
      </c>
      <c r="AQ159"/>
    </row>
    <row r="160" spans="1:43" x14ac:dyDescent="0.2">
      <c r="A160" t="s">
        <v>201</v>
      </c>
      <c r="B160" t="s">
        <v>360</v>
      </c>
      <c r="C160" t="s">
        <v>499</v>
      </c>
      <c r="D160" t="s">
        <v>565</v>
      </c>
      <c r="E160" s="3">
        <v>34.299999999999997</v>
      </c>
      <c r="F160" s="3">
        <f>Table3[[#This Row],[Total Hours Nurse Staffing]]/Table3[[#This Row],[MDS Census]]</f>
        <v>5.6002947845805</v>
      </c>
      <c r="G160" s="3">
        <f>Table3[[#This Row],[Total Direct Care Staff Hours]]/Table3[[#This Row],[MDS Census]]</f>
        <v>5.2737641723356008</v>
      </c>
      <c r="H160" s="3">
        <f>Table3[[#This Row],[Total RN Hours (w/ Admin, DON)]]/Table3[[#This Row],[MDS Census]]</f>
        <v>0.94729834791059297</v>
      </c>
      <c r="I160" s="3">
        <f>Table3[[#This Row],[RN Hours (excl. Admin, DON)]]/Table3[[#This Row],[MDS Census]]</f>
        <v>0.62076773566569488</v>
      </c>
      <c r="J160" s="3">
        <f t="shared" si="3"/>
        <v>192.09011111111113</v>
      </c>
      <c r="K160" s="3">
        <f>SUM(Table3[[#This Row],[RN Hours (excl. Admin, DON)]], Table3[[#This Row],[LPN Hours (excl. Admin)]], Table3[[#This Row],[CNA Hours]], Table3[[#This Row],[NA TR Hours]], Table3[[#This Row],[Med Aide/Tech Hours]])</f>
        <v>180.89011111111108</v>
      </c>
      <c r="L160" s="3">
        <f>SUM(Table3[[#This Row],[RN Hours (excl. Admin, DON)]:[RN DON Hours]])</f>
        <v>32.492333333333335</v>
      </c>
      <c r="M160" s="3">
        <v>21.292333333333332</v>
      </c>
      <c r="N160" s="3">
        <v>5.6</v>
      </c>
      <c r="O160" s="3">
        <v>5.6</v>
      </c>
      <c r="P160" s="3">
        <f>SUM(Table3[[#This Row],[LPN Hours (excl. Admin)]:[LPN Admin Hours]])</f>
        <v>57.216444444444441</v>
      </c>
      <c r="Q160" s="3">
        <v>57.216444444444441</v>
      </c>
      <c r="R160" s="3">
        <v>0</v>
      </c>
      <c r="S160" s="3">
        <f>SUM(Table3[[#This Row],[CNA Hours]], Table3[[#This Row],[NA TR Hours]], Table3[[#This Row],[Med Aide/Tech Hours]])</f>
        <v>102.38133333333333</v>
      </c>
      <c r="T160" s="3">
        <v>102.38133333333333</v>
      </c>
      <c r="U160" s="3">
        <v>0</v>
      </c>
      <c r="V160" s="3">
        <v>0</v>
      </c>
      <c r="W160" s="3">
        <f>SUM(Table3[[#This Row],[RN Hours Contract]:[Med Aide Hours Contract]])</f>
        <v>0</v>
      </c>
      <c r="X160" s="3">
        <v>0</v>
      </c>
      <c r="Y160" s="3">
        <v>0</v>
      </c>
      <c r="Z160" s="3">
        <v>0</v>
      </c>
      <c r="AA160" s="3">
        <v>0</v>
      </c>
      <c r="AB160" s="3">
        <v>0</v>
      </c>
      <c r="AC160" s="3">
        <v>0</v>
      </c>
      <c r="AD160" s="3">
        <v>0</v>
      </c>
      <c r="AE160" s="3">
        <v>0</v>
      </c>
      <c r="AF160" t="s">
        <v>158</v>
      </c>
      <c r="AG160" s="13">
        <v>4</v>
      </c>
      <c r="AQ160"/>
    </row>
    <row r="161" spans="1:43" x14ac:dyDescent="0.2">
      <c r="A161" t="s">
        <v>201</v>
      </c>
      <c r="B161" t="s">
        <v>361</v>
      </c>
      <c r="C161" t="s">
        <v>407</v>
      </c>
      <c r="D161" t="s">
        <v>563</v>
      </c>
      <c r="E161" s="3">
        <v>65.733333333333334</v>
      </c>
      <c r="F161" s="3">
        <f>Table3[[#This Row],[Total Hours Nurse Staffing]]/Table3[[#This Row],[MDS Census]]</f>
        <v>4.0709550371872893</v>
      </c>
      <c r="G161" s="3">
        <f>Table3[[#This Row],[Total Direct Care Staff Hours]]/Table3[[#This Row],[MDS Census]]</f>
        <v>3.6927467883705205</v>
      </c>
      <c r="H161" s="3">
        <f>Table3[[#This Row],[Total RN Hours (w/ Admin, DON)]]/Table3[[#This Row],[MDS Census]]</f>
        <v>0.69573529411764701</v>
      </c>
      <c r="I161" s="3">
        <f>Table3[[#This Row],[RN Hours (excl. Admin, DON)]]/Table3[[#This Row],[MDS Census]]</f>
        <v>0.42528228532792423</v>
      </c>
      <c r="J161" s="3">
        <f t="shared" si="3"/>
        <v>267.59744444444448</v>
      </c>
      <c r="K161" s="3">
        <f>SUM(Table3[[#This Row],[RN Hours (excl. Admin, DON)]], Table3[[#This Row],[LPN Hours (excl. Admin)]], Table3[[#This Row],[CNA Hours]], Table3[[#This Row],[NA TR Hours]], Table3[[#This Row],[Med Aide/Tech Hours]])</f>
        <v>242.73655555555555</v>
      </c>
      <c r="L161" s="3">
        <f>SUM(Table3[[#This Row],[RN Hours (excl. Admin, DON)]:[RN DON Hours]])</f>
        <v>45.732999999999997</v>
      </c>
      <c r="M161" s="3">
        <v>27.955222222222218</v>
      </c>
      <c r="N161" s="3">
        <v>11.28888888888889</v>
      </c>
      <c r="O161" s="3">
        <v>6.4888888888888889</v>
      </c>
      <c r="P161" s="3">
        <f>SUM(Table3[[#This Row],[LPN Hours (excl. Admin)]:[LPN Admin Hours]])</f>
        <v>87.25866666666667</v>
      </c>
      <c r="Q161" s="3">
        <v>80.175555555555562</v>
      </c>
      <c r="R161" s="3">
        <v>7.0831111111111102</v>
      </c>
      <c r="S161" s="3">
        <f>SUM(Table3[[#This Row],[CNA Hours]], Table3[[#This Row],[NA TR Hours]], Table3[[#This Row],[Med Aide/Tech Hours]])</f>
        <v>134.60577777777777</v>
      </c>
      <c r="T161" s="3">
        <v>134.60577777777777</v>
      </c>
      <c r="U161" s="3">
        <v>0</v>
      </c>
      <c r="V161" s="3">
        <v>0</v>
      </c>
      <c r="W161" s="3">
        <f>SUM(Table3[[#This Row],[RN Hours Contract]:[Med Aide Hours Contract]])</f>
        <v>0</v>
      </c>
      <c r="X161" s="3">
        <v>0</v>
      </c>
      <c r="Y161" s="3">
        <v>0</v>
      </c>
      <c r="Z161" s="3">
        <v>0</v>
      </c>
      <c r="AA161" s="3">
        <v>0</v>
      </c>
      <c r="AB161" s="3">
        <v>0</v>
      </c>
      <c r="AC161" s="3">
        <v>0</v>
      </c>
      <c r="AD161" s="3">
        <v>0</v>
      </c>
      <c r="AE161" s="3">
        <v>0</v>
      </c>
      <c r="AF161" t="s">
        <v>159</v>
      </c>
      <c r="AG161" s="13">
        <v>4</v>
      </c>
      <c r="AQ161"/>
    </row>
    <row r="162" spans="1:43" x14ac:dyDescent="0.2">
      <c r="A162" t="s">
        <v>201</v>
      </c>
      <c r="B162" t="s">
        <v>362</v>
      </c>
      <c r="C162" t="s">
        <v>461</v>
      </c>
      <c r="D162" t="s">
        <v>574</v>
      </c>
      <c r="E162" s="3">
        <v>49.62222222222222</v>
      </c>
      <c r="F162" s="3">
        <f>Table3[[#This Row],[Total Hours Nurse Staffing]]/Table3[[#This Row],[MDS Census]]</f>
        <v>6.0011643528884919</v>
      </c>
      <c r="G162" s="3">
        <f>Table3[[#This Row],[Total Direct Care Staff Hours]]/Table3[[#This Row],[MDS Census]]</f>
        <v>5.6171540528437092</v>
      </c>
      <c r="H162" s="3">
        <f>Table3[[#This Row],[Total RN Hours (w/ Admin, DON)]]/Table3[[#This Row],[MDS Census]]</f>
        <v>0.60869682042095841</v>
      </c>
      <c r="I162" s="3">
        <f>Table3[[#This Row],[RN Hours (excl. Admin, DON)]]/Table3[[#This Row],[MDS Census]]</f>
        <v>0.40984549932825792</v>
      </c>
      <c r="J162" s="3">
        <f t="shared" si="3"/>
        <v>297.79111111111115</v>
      </c>
      <c r="K162" s="3">
        <f>SUM(Table3[[#This Row],[RN Hours (excl. Admin, DON)]], Table3[[#This Row],[LPN Hours (excl. Admin)]], Table3[[#This Row],[CNA Hours]], Table3[[#This Row],[NA TR Hours]], Table3[[#This Row],[Med Aide/Tech Hours]])</f>
        <v>278.7356666666667</v>
      </c>
      <c r="L162" s="3">
        <f>SUM(Table3[[#This Row],[RN Hours (excl. Admin, DON)]:[RN DON Hours]])</f>
        <v>30.204888888888888</v>
      </c>
      <c r="M162" s="3">
        <v>20.337444444444444</v>
      </c>
      <c r="N162" s="3">
        <v>4.7463333333333333</v>
      </c>
      <c r="O162" s="3">
        <v>5.1211111111111105</v>
      </c>
      <c r="P162" s="3">
        <f>SUM(Table3[[#This Row],[LPN Hours (excl. Admin)]:[LPN Admin Hours]])</f>
        <v>60.278000000000006</v>
      </c>
      <c r="Q162" s="3">
        <v>51.09</v>
      </c>
      <c r="R162" s="3">
        <v>9.1879999999999988</v>
      </c>
      <c r="S162" s="3">
        <f>SUM(Table3[[#This Row],[CNA Hours]], Table3[[#This Row],[NA TR Hours]], Table3[[#This Row],[Med Aide/Tech Hours]])</f>
        <v>207.30822222222224</v>
      </c>
      <c r="T162" s="3">
        <v>207.30822222222224</v>
      </c>
      <c r="U162" s="3">
        <v>0</v>
      </c>
      <c r="V162" s="3">
        <v>0</v>
      </c>
      <c r="W162" s="3">
        <f>SUM(Table3[[#This Row],[RN Hours Contract]:[Med Aide Hours Contract]])</f>
        <v>0</v>
      </c>
      <c r="X162" s="3">
        <v>0</v>
      </c>
      <c r="Y162" s="3">
        <v>0</v>
      </c>
      <c r="Z162" s="3">
        <v>0</v>
      </c>
      <c r="AA162" s="3">
        <v>0</v>
      </c>
      <c r="AB162" s="3">
        <v>0</v>
      </c>
      <c r="AC162" s="3">
        <v>0</v>
      </c>
      <c r="AD162" s="3">
        <v>0</v>
      </c>
      <c r="AE162" s="3">
        <v>0</v>
      </c>
      <c r="AF162" t="s">
        <v>160</v>
      </c>
      <c r="AG162" s="13">
        <v>4</v>
      </c>
      <c r="AQ162"/>
    </row>
    <row r="163" spans="1:43" x14ac:dyDescent="0.2">
      <c r="A163" t="s">
        <v>201</v>
      </c>
      <c r="B163" t="s">
        <v>363</v>
      </c>
      <c r="C163" t="s">
        <v>404</v>
      </c>
      <c r="D163" t="s">
        <v>516</v>
      </c>
      <c r="E163" s="3">
        <v>73.411111111111111</v>
      </c>
      <c r="F163" s="3">
        <f>Table3[[#This Row],[Total Hours Nurse Staffing]]/Table3[[#This Row],[MDS Census]]</f>
        <v>3.4897305887694867</v>
      </c>
      <c r="G163" s="3">
        <f>Table3[[#This Row],[Total Direct Care Staff Hours]]/Table3[[#This Row],[MDS Census]]</f>
        <v>3.3388572725896779</v>
      </c>
      <c r="H163" s="3">
        <f>Table3[[#This Row],[Total RN Hours (w/ Admin, DON)]]/Table3[[#This Row],[MDS Census]]</f>
        <v>0.56872256697442114</v>
      </c>
      <c r="I163" s="3">
        <f>Table3[[#This Row],[RN Hours (excl. Admin, DON)]]/Table3[[#This Row],[MDS Census]]</f>
        <v>0.41784925079461177</v>
      </c>
      <c r="J163" s="3">
        <f t="shared" si="3"/>
        <v>256.185</v>
      </c>
      <c r="K163" s="3">
        <f>SUM(Table3[[#This Row],[RN Hours (excl. Admin, DON)]], Table3[[#This Row],[LPN Hours (excl. Admin)]], Table3[[#This Row],[CNA Hours]], Table3[[#This Row],[NA TR Hours]], Table3[[#This Row],[Med Aide/Tech Hours]])</f>
        <v>245.10922222222223</v>
      </c>
      <c r="L163" s="3">
        <f>SUM(Table3[[#This Row],[RN Hours (excl. Admin, DON)]:[RN DON Hours]])</f>
        <v>41.750555555555557</v>
      </c>
      <c r="M163" s="3">
        <v>30.674777777777777</v>
      </c>
      <c r="N163" s="3">
        <v>4.2514444444444441</v>
      </c>
      <c r="O163" s="3">
        <v>6.8243333333333354</v>
      </c>
      <c r="P163" s="3">
        <f>SUM(Table3[[#This Row],[LPN Hours (excl. Admin)]:[LPN Admin Hours]])</f>
        <v>67.117666666666665</v>
      </c>
      <c r="Q163" s="3">
        <v>67.117666666666665</v>
      </c>
      <c r="R163" s="3">
        <v>0</v>
      </c>
      <c r="S163" s="3">
        <f>SUM(Table3[[#This Row],[CNA Hours]], Table3[[#This Row],[NA TR Hours]], Table3[[#This Row],[Med Aide/Tech Hours]])</f>
        <v>147.31677777777779</v>
      </c>
      <c r="T163" s="3">
        <v>147.31677777777779</v>
      </c>
      <c r="U163" s="3">
        <v>0</v>
      </c>
      <c r="V163" s="3">
        <v>0</v>
      </c>
      <c r="W163" s="3">
        <f>SUM(Table3[[#This Row],[RN Hours Contract]:[Med Aide Hours Contract]])</f>
        <v>17.000777777777778</v>
      </c>
      <c r="X163" s="3">
        <v>0</v>
      </c>
      <c r="Y163" s="3">
        <v>0</v>
      </c>
      <c r="Z163" s="3">
        <v>0</v>
      </c>
      <c r="AA163" s="3">
        <v>12.386888888888889</v>
      </c>
      <c r="AB163" s="3">
        <v>0</v>
      </c>
      <c r="AC163" s="3">
        <v>4.6138888888888889</v>
      </c>
      <c r="AD163" s="3">
        <v>0</v>
      </c>
      <c r="AE163" s="3">
        <v>0</v>
      </c>
      <c r="AF163" t="s">
        <v>161</v>
      </c>
      <c r="AG163" s="13">
        <v>4</v>
      </c>
      <c r="AQ163"/>
    </row>
    <row r="164" spans="1:43" x14ac:dyDescent="0.2">
      <c r="A164" t="s">
        <v>201</v>
      </c>
      <c r="B164" t="s">
        <v>364</v>
      </c>
      <c r="C164" t="s">
        <v>423</v>
      </c>
      <c r="D164" t="s">
        <v>521</v>
      </c>
      <c r="E164" s="3">
        <v>86.233333333333334</v>
      </c>
      <c r="F164" s="3">
        <f>Table3[[#This Row],[Total Hours Nurse Staffing]]/Table3[[#This Row],[MDS Census]]</f>
        <v>3.8717742558948594</v>
      </c>
      <c r="G164" s="3">
        <f>Table3[[#This Row],[Total Direct Care Staff Hours]]/Table3[[#This Row],[MDS Census]]</f>
        <v>3.6207602113129758</v>
      </c>
      <c r="H164" s="3">
        <f>Table3[[#This Row],[Total RN Hours (w/ Admin, DON)]]/Table3[[#This Row],[MDS Census]]</f>
        <v>0.35966112614353823</v>
      </c>
      <c r="I164" s="3">
        <f>Table3[[#This Row],[RN Hours (excl. Admin, DON)]]/Table3[[#This Row],[MDS Census]]</f>
        <v>0.16280633938925396</v>
      </c>
      <c r="J164" s="3">
        <f t="shared" si="3"/>
        <v>333.87600000000003</v>
      </c>
      <c r="K164" s="3">
        <f>SUM(Table3[[#This Row],[RN Hours (excl. Admin, DON)]], Table3[[#This Row],[LPN Hours (excl. Admin)]], Table3[[#This Row],[CNA Hours]], Table3[[#This Row],[NA TR Hours]], Table3[[#This Row],[Med Aide/Tech Hours]])</f>
        <v>312.23022222222227</v>
      </c>
      <c r="L164" s="3">
        <f>SUM(Table3[[#This Row],[RN Hours (excl. Admin, DON)]:[RN DON Hours]])</f>
        <v>31.01477777777778</v>
      </c>
      <c r="M164" s="3">
        <v>14.039333333333333</v>
      </c>
      <c r="N164" s="3">
        <v>12.264333333333335</v>
      </c>
      <c r="O164" s="3">
        <v>4.7111111111111112</v>
      </c>
      <c r="P164" s="3">
        <f>SUM(Table3[[#This Row],[LPN Hours (excl. Admin)]:[LPN Admin Hours]])</f>
        <v>98.257888888888886</v>
      </c>
      <c r="Q164" s="3">
        <v>93.587555555555554</v>
      </c>
      <c r="R164" s="3">
        <v>4.6703333333333346</v>
      </c>
      <c r="S164" s="3">
        <f>SUM(Table3[[#This Row],[CNA Hours]], Table3[[#This Row],[NA TR Hours]], Table3[[#This Row],[Med Aide/Tech Hours]])</f>
        <v>204.60333333333335</v>
      </c>
      <c r="T164" s="3">
        <v>175.83155555555555</v>
      </c>
      <c r="U164" s="3">
        <v>28.771777777777793</v>
      </c>
      <c r="V164" s="3">
        <v>0</v>
      </c>
      <c r="W164" s="3">
        <f>SUM(Table3[[#This Row],[RN Hours Contract]:[Med Aide Hours Contract]])</f>
        <v>4.6558888888888887</v>
      </c>
      <c r="X164" s="3">
        <v>2.1277777777777778</v>
      </c>
      <c r="Y164" s="3">
        <v>0</v>
      </c>
      <c r="Z164" s="3">
        <v>0</v>
      </c>
      <c r="AA164" s="3">
        <v>2.528111111111111</v>
      </c>
      <c r="AB164" s="3">
        <v>0</v>
      </c>
      <c r="AC164" s="3">
        <v>0</v>
      </c>
      <c r="AD164" s="3">
        <v>0</v>
      </c>
      <c r="AE164" s="3">
        <v>0</v>
      </c>
      <c r="AF164" t="s">
        <v>162</v>
      </c>
      <c r="AG164" s="13">
        <v>4</v>
      </c>
      <c r="AQ164"/>
    </row>
    <row r="165" spans="1:43" x14ac:dyDescent="0.2">
      <c r="A165" t="s">
        <v>201</v>
      </c>
      <c r="B165" t="s">
        <v>365</v>
      </c>
      <c r="C165" t="s">
        <v>478</v>
      </c>
      <c r="D165" t="s">
        <v>531</v>
      </c>
      <c r="E165" s="3">
        <v>49.044444444444444</v>
      </c>
      <c r="F165" s="3">
        <f>Table3[[#This Row],[Total Hours Nurse Staffing]]/Table3[[#This Row],[MDS Census]]</f>
        <v>4.0291685545990035</v>
      </c>
      <c r="G165" s="3">
        <f>Table3[[#This Row],[Total Direct Care Staff Hours]]/Table3[[#This Row],[MDS Census]]</f>
        <v>3.5951517897598548</v>
      </c>
      <c r="H165" s="3">
        <f>Table3[[#This Row],[Total RN Hours (w/ Admin, DON)]]/Table3[[#This Row],[MDS Census]]</f>
        <v>1.126076121431808</v>
      </c>
      <c r="I165" s="3">
        <f>Table3[[#This Row],[RN Hours (excl. Admin, DON)]]/Table3[[#This Row],[MDS Census]]</f>
        <v>0.69205935659265982</v>
      </c>
      <c r="J165" s="3">
        <f t="shared" si="3"/>
        <v>197.60833333333335</v>
      </c>
      <c r="K165" s="3">
        <f>SUM(Table3[[#This Row],[RN Hours (excl. Admin, DON)]], Table3[[#This Row],[LPN Hours (excl. Admin)]], Table3[[#This Row],[CNA Hours]], Table3[[#This Row],[NA TR Hours]], Table3[[#This Row],[Med Aide/Tech Hours]])</f>
        <v>176.32222222222222</v>
      </c>
      <c r="L165" s="3">
        <f>SUM(Table3[[#This Row],[RN Hours (excl. Admin, DON)]:[RN DON Hours]])</f>
        <v>55.227777777777781</v>
      </c>
      <c r="M165" s="3">
        <v>33.94166666666667</v>
      </c>
      <c r="N165" s="3">
        <v>15.927777777777777</v>
      </c>
      <c r="O165" s="3">
        <v>5.3583333333333334</v>
      </c>
      <c r="P165" s="3">
        <f>SUM(Table3[[#This Row],[LPN Hours (excl. Admin)]:[LPN Admin Hours]])</f>
        <v>35.136111111111113</v>
      </c>
      <c r="Q165" s="3">
        <v>35.136111111111113</v>
      </c>
      <c r="R165" s="3">
        <v>0</v>
      </c>
      <c r="S165" s="3">
        <f>SUM(Table3[[#This Row],[CNA Hours]], Table3[[#This Row],[NA TR Hours]], Table3[[#This Row],[Med Aide/Tech Hours]])</f>
        <v>107.24444444444444</v>
      </c>
      <c r="T165" s="3">
        <v>107.24444444444444</v>
      </c>
      <c r="U165" s="3">
        <v>0</v>
      </c>
      <c r="V165" s="3">
        <v>0</v>
      </c>
      <c r="W165" s="3">
        <f>SUM(Table3[[#This Row],[RN Hours Contract]:[Med Aide Hours Contract]])</f>
        <v>0</v>
      </c>
      <c r="X165" s="3">
        <v>0</v>
      </c>
      <c r="Y165" s="3">
        <v>0</v>
      </c>
      <c r="Z165" s="3">
        <v>0</v>
      </c>
      <c r="AA165" s="3">
        <v>0</v>
      </c>
      <c r="AB165" s="3">
        <v>0</v>
      </c>
      <c r="AC165" s="3">
        <v>0</v>
      </c>
      <c r="AD165" s="3">
        <v>0</v>
      </c>
      <c r="AE165" s="3">
        <v>0</v>
      </c>
      <c r="AF165" t="s">
        <v>163</v>
      </c>
      <c r="AG165" s="13">
        <v>4</v>
      </c>
      <c r="AQ165"/>
    </row>
    <row r="166" spans="1:43" x14ac:dyDescent="0.2">
      <c r="A166" t="s">
        <v>201</v>
      </c>
      <c r="B166" t="s">
        <v>366</v>
      </c>
      <c r="C166" t="s">
        <v>500</v>
      </c>
      <c r="D166" t="s">
        <v>545</v>
      </c>
      <c r="E166" s="3">
        <v>77.24444444444444</v>
      </c>
      <c r="F166" s="3">
        <f>Table3[[#This Row],[Total Hours Nurse Staffing]]/Table3[[#This Row],[MDS Census]]</f>
        <v>3.9622410817031075</v>
      </c>
      <c r="G166" s="3">
        <f>Table3[[#This Row],[Total Direct Care Staff Hours]]/Table3[[#This Row],[MDS Census]]</f>
        <v>3.8897439585730726</v>
      </c>
      <c r="H166" s="3">
        <f>Table3[[#This Row],[Total RN Hours (w/ Admin, DON)]]/Table3[[#This Row],[MDS Census]]</f>
        <v>0.59148446490218642</v>
      </c>
      <c r="I166" s="3">
        <f>Table3[[#This Row],[RN Hours (excl. Admin, DON)]]/Table3[[#This Row],[MDS Census]]</f>
        <v>0.51898734177215189</v>
      </c>
      <c r="J166" s="3">
        <f t="shared" si="3"/>
        <v>306.06111111111113</v>
      </c>
      <c r="K166" s="3">
        <f>SUM(Table3[[#This Row],[RN Hours (excl. Admin, DON)]], Table3[[#This Row],[LPN Hours (excl. Admin)]], Table3[[#This Row],[CNA Hours]], Table3[[#This Row],[NA TR Hours]], Table3[[#This Row],[Med Aide/Tech Hours]])</f>
        <v>300.46111111111111</v>
      </c>
      <c r="L166" s="3">
        <f>SUM(Table3[[#This Row],[RN Hours (excl. Admin, DON)]:[RN DON Hours]])</f>
        <v>45.68888888888889</v>
      </c>
      <c r="M166" s="3">
        <v>40.088888888888889</v>
      </c>
      <c r="N166" s="3">
        <v>0</v>
      </c>
      <c r="O166" s="3">
        <v>5.6</v>
      </c>
      <c r="P166" s="3">
        <f>SUM(Table3[[#This Row],[LPN Hours (excl. Admin)]:[LPN Admin Hours]])</f>
        <v>80.825000000000003</v>
      </c>
      <c r="Q166" s="3">
        <v>80.825000000000003</v>
      </c>
      <c r="R166" s="3">
        <v>0</v>
      </c>
      <c r="S166" s="3">
        <f>SUM(Table3[[#This Row],[CNA Hours]], Table3[[#This Row],[NA TR Hours]], Table3[[#This Row],[Med Aide/Tech Hours]])</f>
        <v>179.54722222222222</v>
      </c>
      <c r="T166" s="3">
        <v>179.54722222222222</v>
      </c>
      <c r="U166" s="3">
        <v>0</v>
      </c>
      <c r="V166" s="3">
        <v>0</v>
      </c>
      <c r="W166" s="3">
        <f>SUM(Table3[[#This Row],[RN Hours Contract]:[Med Aide Hours Contract]])</f>
        <v>0</v>
      </c>
      <c r="X166" s="3">
        <v>0</v>
      </c>
      <c r="Y166" s="3">
        <v>0</v>
      </c>
      <c r="Z166" s="3">
        <v>0</v>
      </c>
      <c r="AA166" s="3">
        <v>0</v>
      </c>
      <c r="AB166" s="3">
        <v>0</v>
      </c>
      <c r="AC166" s="3">
        <v>0</v>
      </c>
      <c r="AD166" s="3">
        <v>0</v>
      </c>
      <c r="AE166" s="3">
        <v>0</v>
      </c>
      <c r="AF166" t="s">
        <v>164</v>
      </c>
      <c r="AG166" s="13">
        <v>4</v>
      </c>
      <c r="AQ166"/>
    </row>
    <row r="167" spans="1:43" x14ac:dyDescent="0.2">
      <c r="A167" t="s">
        <v>201</v>
      </c>
      <c r="B167" t="s">
        <v>367</v>
      </c>
      <c r="C167" t="s">
        <v>473</v>
      </c>
      <c r="D167" t="s">
        <v>579</v>
      </c>
      <c r="E167" s="3">
        <v>35.211111111111109</v>
      </c>
      <c r="F167" s="3">
        <f>Table3[[#This Row],[Total Hours Nurse Staffing]]/Table3[[#This Row],[MDS Census]]</f>
        <v>5.8331113916061854</v>
      </c>
      <c r="G167" s="3">
        <f>Table3[[#This Row],[Total Direct Care Staff Hours]]/Table3[[#This Row],[MDS Census]]</f>
        <v>5.6740706847586004</v>
      </c>
      <c r="H167" s="3">
        <f>Table3[[#This Row],[Total RN Hours (w/ Admin, DON)]]/Table3[[#This Row],[MDS Census]]</f>
        <v>1.330804670242979</v>
      </c>
      <c r="I167" s="3">
        <f>Table3[[#This Row],[RN Hours (excl. Admin, DON)]]/Table3[[#This Row],[MDS Census]]</f>
        <v>1.1717639633953929</v>
      </c>
      <c r="J167" s="3">
        <f t="shared" si="3"/>
        <v>205.39033333333333</v>
      </c>
      <c r="K167" s="3">
        <f>SUM(Table3[[#This Row],[RN Hours (excl. Admin, DON)]], Table3[[#This Row],[LPN Hours (excl. Admin)]], Table3[[#This Row],[CNA Hours]], Table3[[#This Row],[NA TR Hours]], Table3[[#This Row],[Med Aide/Tech Hours]])</f>
        <v>199.79033333333336</v>
      </c>
      <c r="L167" s="3">
        <f>SUM(Table3[[#This Row],[RN Hours (excl. Admin, DON)]:[RN DON Hours]])</f>
        <v>46.859111111111112</v>
      </c>
      <c r="M167" s="3">
        <v>41.25911111111111</v>
      </c>
      <c r="N167" s="3">
        <v>0</v>
      </c>
      <c r="O167" s="3">
        <v>5.6</v>
      </c>
      <c r="P167" s="3">
        <f>SUM(Table3[[#This Row],[LPN Hours (excl. Admin)]:[LPN Admin Hours]])</f>
        <v>54.292333333333339</v>
      </c>
      <c r="Q167" s="3">
        <v>54.292333333333339</v>
      </c>
      <c r="R167" s="3">
        <v>0</v>
      </c>
      <c r="S167" s="3">
        <f>SUM(Table3[[#This Row],[CNA Hours]], Table3[[#This Row],[NA TR Hours]], Table3[[#This Row],[Med Aide/Tech Hours]])</f>
        <v>104.23888888888889</v>
      </c>
      <c r="T167" s="3">
        <v>104.23888888888889</v>
      </c>
      <c r="U167" s="3">
        <v>0</v>
      </c>
      <c r="V167" s="3">
        <v>0</v>
      </c>
      <c r="W167" s="3">
        <f>SUM(Table3[[#This Row],[RN Hours Contract]:[Med Aide Hours Contract]])</f>
        <v>0</v>
      </c>
      <c r="X167" s="3">
        <v>0</v>
      </c>
      <c r="Y167" s="3">
        <v>0</v>
      </c>
      <c r="Z167" s="3">
        <v>0</v>
      </c>
      <c r="AA167" s="3">
        <v>0</v>
      </c>
      <c r="AB167" s="3">
        <v>0</v>
      </c>
      <c r="AC167" s="3">
        <v>0</v>
      </c>
      <c r="AD167" s="3">
        <v>0</v>
      </c>
      <c r="AE167" s="3">
        <v>0</v>
      </c>
      <c r="AF167" t="s">
        <v>165</v>
      </c>
      <c r="AG167" s="13">
        <v>4</v>
      </c>
      <c r="AQ167"/>
    </row>
    <row r="168" spans="1:43" x14ac:dyDescent="0.2">
      <c r="A168" t="s">
        <v>201</v>
      </c>
      <c r="B168" t="s">
        <v>368</v>
      </c>
      <c r="C168" t="s">
        <v>501</v>
      </c>
      <c r="D168" t="s">
        <v>589</v>
      </c>
      <c r="E168" s="3">
        <v>44.8</v>
      </c>
      <c r="F168" s="3">
        <f>Table3[[#This Row],[Total Hours Nurse Staffing]]/Table3[[#This Row],[MDS Census]]</f>
        <v>4.8224330357142859</v>
      </c>
      <c r="G168" s="3">
        <f>Table3[[#This Row],[Total Direct Care Staff Hours]]/Table3[[#This Row],[MDS Census]]</f>
        <v>4.3790426587301585</v>
      </c>
      <c r="H168" s="3">
        <f>Table3[[#This Row],[Total RN Hours (w/ Admin, DON)]]/Table3[[#This Row],[MDS Census]]</f>
        <v>0.33358134920634924</v>
      </c>
      <c r="I168" s="3">
        <f>Table3[[#This Row],[RN Hours (excl. Admin, DON)]]/Table3[[#This Row],[MDS Census]]</f>
        <v>0.11024305555555557</v>
      </c>
      <c r="J168" s="3">
        <f t="shared" si="3"/>
        <v>216.04500000000002</v>
      </c>
      <c r="K168" s="3">
        <f>SUM(Table3[[#This Row],[RN Hours (excl. Admin, DON)]], Table3[[#This Row],[LPN Hours (excl. Admin)]], Table3[[#This Row],[CNA Hours]], Table3[[#This Row],[NA TR Hours]], Table3[[#This Row],[Med Aide/Tech Hours]])</f>
        <v>196.18111111111111</v>
      </c>
      <c r="L168" s="3">
        <f>SUM(Table3[[#This Row],[RN Hours (excl. Admin, DON)]:[RN DON Hours]])</f>
        <v>14.944444444444445</v>
      </c>
      <c r="M168" s="3">
        <v>4.9388888888888891</v>
      </c>
      <c r="N168" s="3">
        <v>5.4388888888888891</v>
      </c>
      <c r="O168" s="3">
        <v>4.5666666666666664</v>
      </c>
      <c r="P168" s="3">
        <f>SUM(Table3[[#This Row],[LPN Hours (excl. Admin)]:[LPN Admin Hours]])</f>
        <v>74.077777777777783</v>
      </c>
      <c r="Q168" s="3">
        <v>64.219444444444449</v>
      </c>
      <c r="R168" s="3">
        <v>9.8583333333333325</v>
      </c>
      <c r="S168" s="3">
        <f>SUM(Table3[[#This Row],[CNA Hours]], Table3[[#This Row],[NA TR Hours]], Table3[[#This Row],[Med Aide/Tech Hours]])</f>
        <v>127.02277777777778</v>
      </c>
      <c r="T168" s="3">
        <v>127.02277777777778</v>
      </c>
      <c r="U168" s="3">
        <v>0</v>
      </c>
      <c r="V168" s="3">
        <v>0</v>
      </c>
      <c r="W168" s="3">
        <f>SUM(Table3[[#This Row],[RN Hours Contract]:[Med Aide Hours Contract]])</f>
        <v>37.905555555555551</v>
      </c>
      <c r="X168" s="3">
        <v>2.5166666666666666</v>
      </c>
      <c r="Y168" s="3">
        <v>0</v>
      </c>
      <c r="Z168" s="3">
        <v>0</v>
      </c>
      <c r="AA168" s="3">
        <v>5.6583333333333332</v>
      </c>
      <c r="AB168" s="3">
        <v>0</v>
      </c>
      <c r="AC168" s="3">
        <v>29.730555555555554</v>
      </c>
      <c r="AD168" s="3">
        <v>0</v>
      </c>
      <c r="AE168" s="3">
        <v>0</v>
      </c>
      <c r="AF168" t="s">
        <v>166</v>
      </c>
      <c r="AG168" s="13">
        <v>4</v>
      </c>
      <c r="AQ168"/>
    </row>
    <row r="169" spans="1:43" x14ac:dyDescent="0.2">
      <c r="A169" t="s">
        <v>201</v>
      </c>
      <c r="B169" t="s">
        <v>369</v>
      </c>
      <c r="C169" t="s">
        <v>464</v>
      </c>
      <c r="D169" t="s">
        <v>575</v>
      </c>
      <c r="E169" s="3">
        <v>18.600000000000001</v>
      </c>
      <c r="F169" s="3">
        <f>Table3[[#This Row],[Total Hours Nurse Staffing]]/Table3[[#This Row],[MDS Census]]</f>
        <v>10.282706093189963</v>
      </c>
      <c r="G169" s="3">
        <f>Table3[[#This Row],[Total Direct Care Staff Hours]]/Table3[[#This Row],[MDS Census]]</f>
        <v>9.1132019115890071</v>
      </c>
      <c r="H169" s="3">
        <f>Table3[[#This Row],[Total RN Hours (w/ Admin, DON)]]/Table3[[#This Row],[MDS Census]]</f>
        <v>4.9399641577060924</v>
      </c>
      <c r="I169" s="3">
        <f>Table3[[#This Row],[RN Hours (excl. Admin, DON)]]/Table3[[#This Row],[MDS Census]]</f>
        <v>3.7704599761051374</v>
      </c>
      <c r="J169" s="3">
        <f t="shared" si="3"/>
        <v>191.25833333333333</v>
      </c>
      <c r="K169" s="3">
        <f>SUM(Table3[[#This Row],[RN Hours (excl. Admin, DON)]], Table3[[#This Row],[LPN Hours (excl. Admin)]], Table3[[#This Row],[CNA Hours]], Table3[[#This Row],[NA TR Hours]], Table3[[#This Row],[Med Aide/Tech Hours]])</f>
        <v>169.50555555555556</v>
      </c>
      <c r="L169" s="3">
        <f>SUM(Table3[[#This Row],[RN Hours (excl. Admin, DON)]:[RN DON Hours]])</f>
        <v>91.883333333333326</v>
      </c>
      <c r="M169" s="3">
        <v>70.13055555555556</v>
      </c>
      <c r="N169" s="3">
        <v>16.152777777777779</v>
      </c>
      <c r="O169" s="3">
        <v>5.6</v>
      </c>
      <c r="P169" s="3">
        <f>SUM(Table3[[#This Row],[LPN Hours (excl. Admin)]:[LPN Admin Hours]])</f>
        <v>31.283333333333335</v>
      </c>
      <c r="Q169" s="3">
        <v>31.283333333333335</v>
      </c>
      <c r="R169" s="3">
        <v>0</v>
      </c>
      <c r="S169" s="3">
        <f>SUM(Table3[[#This Row],[CNA Hours]], Table3[[#This Row],[NA TR Hours]], Table3[[#This Row],[Med Aide/Tech Hours]])</f>
        <v>68.091666666666669</v>
      </c>
      <c r="T169" s="3">
        <v>68.091666666666669</v>
      </c>
      <c r="U169" s="3">
        <v>0</v>
      </c>
      <c r="V169" s="3">
        <v>0</v>
      </c>
      <c r="W169" s="3">
        <f>SUM(Table3[[#This Row],[RN Hours Contract]:[Med Aide Hours Contract]])</f>
        <v>0</v>
      </c>
      <c r="X169" s="3">
        <v>0</v>
      </c>
      <c r="Y169" s="3">
        <v>0</v>
      </c>
      <c r="Z169" s="3">
        <v>0</v>
      </c>
      <c r="AA169" s="3">
        <v>0</v>
      </c>
      <c r="AB169" s="3">
        <v>0</v>
      </c>
      <c r="AC169" s="3">
        <v>0</v>
      </c>
      <c r="AD169" s="3">
        <v>0</v>
      </c>
      <c r="AE169" s="3">
        <v>0</v>
      </c>
      <c r="AF169" t="s">
        <v>167</v>
      </c>
      <c r="AG169" s="13">
        <v>4</v>
      </c>
      <c r="AQ169"/>
    </row>
    <row r="170" spans="1:43" x14ac:dyDescent="0.2">
      <c r="A170" t="s">
        <v>201</v>
      </c>
      <c r="B170" t="s">
        <v>370</v>
      </c>
      <c r="C170" t="s">
        <v>502</v>
      </c>
      <c r="D170" t="s">
        <v>551</v>
      </c>
      <c r="E170" s="3">
        <v>101.34444444444445</v>
      </c>
      <c r="F170" s="3">
        <f>Table3[[#This Row],[Total Hours Nurse Staffing]]/Table3[[#This Row],[MDS Census]]</f>
        <v>4.1907630742243169</v>
      </c>
      <c r="G170" s="3">
        <f>Table3[[#This Row],[Total Direct Care Staff Hours]]/Table3[[#This Row],[MDS Census]]</f>
        <v>3.8747615393049006</v>
      </c>
      <c r="H170" s="3">
        <f>Table3[[#This Row],[Total RN Hours (w/ Admin, DON)]]/Table3[[#This Row],[MDS Census]]</f>
        <v>0.52605087161495445</v>
      </c>
      <c r="I170" s="3">
        <f>Table3[[#This Row],[RN Hours (excl. Admin, DON)]]/Table3[[#This Row],[MDS Census]]</f>
        <v>0.30596316193399847</v>
      </c>
      <c r="J170" s="3">
        <f t="shared" si="3"/>
        <v>424.71055555555552</v>
      </c>
      <c r="K170" s="3">
        <f>SUM(Table3[[#This Row],[RN Hours (excl. Admin, DON)]], Table3[[#This Row],[LPN Hours (excl. Admin)]], Table3[[#This Row],[CNA Hours]], Table3[[#This Row],[NA TR Hours]], Table3[[#This Row],[Med Aide/Tech Hours]])</f>
        <v>392.68555555555554</v>
      </c>
      <c r="L170" s="3">
        <f>SUM(Table3[[#This Row],[RN Hours (excl. Admin, DON)]:[RN DON Hours]])</f>
        <v>53.312333333333328</v>
      </c>
      <c r="M170" s="3">
        <v>31.007666666666669</v>
      </c>
      <c r="N170" s="3">
        <v>16.793666666666663</v>
      </c>
      <c r="O170" s="3">
        <v>5.5109999999999992</v>
      </c>
      <c r="P170" s="3">
        <f>SUM(Table3[[#This Row],[LPN Hours (excl. Admin)]:[LPN Admin Hours]])</f>
        <v>121.79300000000001</v>
      </c>
      <c r="Q170" s="3">
        <v>112.07266666666668</v>
      </c>
      <c r="R170" s="3">
        <v>9.7203333333333308</v>
      </c>
      <c r="S170" s="3">
        <f>SUM(Table3[[#This Row],[CNA Hours]], Table3[[#This Row],[NA TR Hours]], Table3[[#This Row],[Med Aide/Tech Hours]])</f>
        <v>249.60522222222221</v>
      </c>
      <c r="T170" s="3">
        <v>212.55788888888887</v>
      </c>
      <c r="U170" s="3">
        <v>37.047333333333327</v>
      </c>
      <c r="V170" s="3">
        <v>0</v>
      </c>
      <c r="W170" s="3">
        <f>SUM(Table3[[#This Row],[RN Hours Contract]:[Med Aide Hours Contract]])</f>
        <v>0</v>
      </c>
      <c r="X170" s="3">
        <v>0</v>
      </c>
      <c r="Y170" s="3">
        <v>0</v>
      </c>
      <c r="Z170" s="3">
        <v>0</v>
      </c>
      <c r="AA170" s="3">
        <v>0</v>
      </c>
      <c r="AB170" s="3">
        <v>0</v>
      </c>
      <c r="AC170" s="3">
        <v>0</v>
      </c>
      <c r="AD170" s="3">
        <v>0</v>
      </c>
      <c r="AE170" s="3">
        <v>0</v>
      </c>
      <c r="AF170" t="s">
        <v>168</v>
      </c>
      <c r="AG170" s="13">
        <v>4</v>
      </c>
      <c r="AQ170"/>
    </row>
    <row r="171" spans="1:43" x14ac:dyDescent="0.2">
      <c r="A171" t="s">
        <v>201</v>
      </c>
      <c r="B171" t="s">
        <v>371</v>
      </c>
      <c r="C171" t="s">
        <v>503</v>
      </c>
      <c r="D171" t="s">
        <v>533</v>
      </c>
      <c r="E171" s="3">
        <v>56.7</v>
      </c>
      <c r="F171" s="3">
        <f>Table3[[#This Row],[Total Hours Nurse Staffing]]/Table3[[#This Row],[MDS Census]]</f>
        <v>3.161546149323927</v>
      </c>
      <c r="G171" s="3">
        <f>Table3[[#This Row],[Total Direct Care Staff Hours]]/Table3[[#This Row],[MDS Census]]</f>
        <v>2.9163394081912597</v>
      </c>
      <c r="H171" s="3">
        <f>Table3[[#This Row],[Total RN Hours (w/ Admin, DON)]]/Table3[[#This Row],[MDS Census]]</f>
        <v>0.57542230060748578</v>
      </c>
      <c r="I171" s="3">
        <f>Table3[[#This Row],[RN Hours (excl. Admin, DON)]]/Table3[[#This Row],[MDS Census]]</f>
        <v>0.33021555947481873</v>
      </c>
      <c r="J171" s="3">
        <f t="shared" si="3"/>
        <v>179.25966666666667</v>
      </c>
      <c r="K171" s="3">
        <f>SUM(Table3[[#This Row],[RN Hours (excl. Admin, DON)]], Table3[[#This Row],[LPN Hours (excl. Admin)]], Table3[[#This Row],[CNA Hours]], Table3[[#This Row],[NA TR Hours]], Table3[[#This Row],[Med Aide/Tech Hours]])</f>
        <v>165.35644444444443</v>
      </c>
      <c r="L171" s="3">
        <f>SUM(Table3[[#This Row],[RN Hours (excl. Admin, DON)]:[RN DON Hours]])</f>
        <v>32.626444444444445</v>
      </c>
      <c r="M171" s="3">
        <v>18.723222222222223</v>
      </c>
      <c r="N171" s="3">
        <v>7.8254444444444431</v>
      </c>
      <c r="O171" s="3">
        <v>6.0777777777777775</v>
      </c>
      <c r="P171" s="3">
        <f>SUM(Table3[[#This Row],[LPN Hours (excl. Admin)]:[LPN Admin Hours]])</f>
        <v>44.228333333333339</v>
      </c>
      <c r="Q171" s="3">
        <v>44.228333333333339</v>
      </c>
      <c r="R171" s="3">
        <v>0</v>
      </c>
      <c r="S171" s="3">
        <f>SUM(Table3[[#This Row],[CNA Hours]], Table3[[#This Row],[NA TR Hours]], Table3[[#This Row],[Med Aide/Tech Hours]])</f>
        <v>102.40488888888889</v>
      </c>
      <c r="T171" s="3">
        <v>102.40488888888889</v>
      </c>
      <c r="U171" s="3">
        <v>0</v>
      </c>
      <c r="V171" s="3">
        <v>0</v>
      </c>
      <c r="W171" s="3">
        <f>SUM(Table3[[#This Row],[RN Hours Contract]:[Med Aide Hours Contract]])</f>
        <v>0</v>
      </c>
      <c r="X171" s="3">
        <v>0</v>
      </c>
      <c r="Y171" s="3">
        <v>0</v>
      </c>
      <c r="Z171" s="3">
        <v>0</v>
      </c>
      <c r="AA171" s="3">
        <v>0</v>
      </c>
      <c r="AB171" s="3">
        <v>0</v>
      </c>
      <c r="AC171" s="3">
        <v>0</v>
      </c>
      <c r="AD171" s="3">
        <v>0</v>
      </c>
      <c r="AE171" s="3">
        <v>0</v>
      </c>
      <c r="AF171" t="s">
        <v>169</v>
      </c>
      <c r="AG171" s="13">
        <v>4</v>
      </c>
      <c r="AQ171"/>
    </row>
    <row r="172" spans="1:43" x14ac:dyDescent="0.2">
      <c r="A172" t="s">
        <v>201</v>
      </c>
      <c r="B172" t="s">
        <v>372</v>
      </c>
      <c r="C172" t="s">
        <v>504</v>
      </c>
      <c r="D172" t="s">
        <v>571</v>
      </c>
      <c r="E172" s="3">
        <v>83.87777777777778</v>
      </c>
      <c r="F172" s="3">
        <f>Table3[[#This Row],[Total Hours Nurse Staffing]]/Table3[[#This Row],[MDS Census]]</f>
        <v>3.2940084779440979</v>
      </c>
      <c r="G172" s="3">
        <f>Table3[[#This Row],[Total Direct Care Staff Hours]]/Table3[[#This Row],[MDS Census]]</f>
        <v>2.864448271294211</v>
      </c>
      <c r="H172" s="3">
        <f>Table3[[#This Row],[Total RN Hours (w/ Admin, DON)]]/Table3[[#This Row],[MDS Census]]</f>
        <v>0.63714266790303353</v>
      </c>
      <c r="I172" s="3">
        <f>Table3[[#This Row],[RN Hours (excl. Admin, DON)]]/Table3[[#This Row],[MDS Census]]</f>
        <v>0.31875612663928993</v>
      </c>
      <c r="J172" s="3">
        <f t="shared" si="3"/>
        <v>276.29411111111108</v>
      </c>
      <c r="K172" s="3">
        <f>SUM(Table3[[#This Row],[RN Hours (excl. Admin, DON)]], Table3[[#This Row],[LPN Hours (excl. Admin)]], Table3[[#This Row],[CNA Hours]], Table3[[#This Row],[NA TR Hours]], Table3[[#This Row],[Med Aide/Tech Hours]])</f>
        <v>240.26355555555554</v>
      </c>
      <c r="L172" s="3">
        <f>SUM(Table3[[#This Row],[RN Hours (excl. Admin, DON)]:[RN DON Hours]])</f>
        <v>53.44211111111111</v>
      </c>
      <c r="M172" s="3">
        <v>26.736555555555555</v>
      </c>
      <c r="N172" s="3">
        <v>21.016666666666666</v>
      </c>
      <c r="O172" s="3">
        <v>5.6888888888888891</v>
      </c>
      <c r="P172" s="3">
        <f>SUM(Table3[[#This Row],[LPN Hours (excl. Admin)]:[LPN Admin Hours]])</f>
        <v>68.968666666666664</v>
      </c>
      <c r="Q172" s="3">
        <v>59.643666666666668</v>
      </c>
      <c r="R172" s="3">
        <v>9.3249999999999993</v>
      </c>
      <c r="S172" s="3">
        <f>SUM(Table3[[#This Row],[CNA Hours]], Table3[[#This Row],[NA TR Hours]], Table3[[#This Row],[Med Aide/Tech Hours]])</f>
        <v>153.88333333333333</v>
      </c>
      <c r="T172" s="3">
        <v>153.88333333333333</v>
      </c>
      <c r="U172" s="3">
        <v>0</v>
      </c>
      <c r="V172" s="3">
        <v>0</v>
      </c>
      <c r="W172" s="3">
        <f>SUM(Table3[[#This Row],[RN Hours Contract]:[Med Aide Hours Contract]])</f>
        <v>74.321888888888893</v>
      </c>
      <c r="X172" s="3">
        <v>4.2032222222222222</v>
      </c>
      <c r="Y172" s="3">
        <v>0</v>
      </c>
      <c r="Z172" s="3">
        <v>0</v>
      </c>
      <c r="AA172" s="3">
        <v>23.096444444444444</v>
      </c>
      <c r="AB172" s="3">
        <v>0</v>
      </c>
      <c r="AC172" s="3">
        <v>47.022222222222226</v>
      </c>
      <c r="AD172" s="3">
        <v>0</v>
      </c>
      <c r="AE172" s="3">
        <v>0</v>
      </c>
      <c r="AF172" t="s">
        <v>170</v>
      </c>
      <c r="AG172" s="13">
        <v>4</v>
      </c>
      <c r="AQ172"/>
    </row>
    <row r="173" spans="1:43" x14ac:dyDescent="0.2">
      <c r="A173" t="s">
        <v>201</v>
      </c>
      <c r="B173" t="s">
        <v>373</v>
      </c>
      <c r="C173" t="s">
        <v>426</v>
      </c>
      <c r="D173" t="s">
        <v>516</v>
      </c>
      <c r="E173" s="3">
        <v>50.133333333333333</v>
      </c>
      <c r="F173" s="3">
        <f>Table3[[#This Row],[Total Hours Nurse Staffing]]/Table3[[#This Row],[MDS Census]]</f>
        <v>5.4736258865248226</v>
      </c>
      <c r="G173" s="3">
        <f>Table3[[#This Row],[Total Direct Care Staff Hours]]/Table3[[#This Row],[MDS Census]]</f>
        <v>5.1324800531914896</v>
      </c>
      <c r="H173" s="3">
        <f>Table3[[#This Row],[Total RN Hours (w/ Admin, DON)]]/Table3[[#This Row],[MDS Census]]</f>
        <v>1.1070478723404253</v>
      </c>
      <c r="I173" s="3">
        <f>Table3[[#This Row],[RN Hours (excl. Admin, DON)]]/Table3[[#This Row],[MDS Census]]</f>
        <v>0.92425753546099287</v>
      </c>
      <c r="J173" s="3">
        <f t="shared" si="3"/>
        <v>274.4111111111111</v>
      </c>
      <c r="K173" s="3">
        <f>SUM(Table3[[#This Row],[RN Hours (excl. Admin, DON)]], Table3[[#This Row],[LPN Hours (excl. Admin)]], Table3[[#This Row],[CNA Hours]], Table3[[#This Row],[NA TR Hours]], Table3[[#This Row],[Med Aide/Tech Hours]])</f>
        <v>257.30833333333334</v>
      </c>
      <c r="L173" s="3">
        <f>SUM(Table3[[#This Row],[RN Hours (excl. Admin, DON)]:[RN DON Hours]])</f>
        <v>55.499999999999993</v>
      </c>
      <c r="M173" s="3">
        <v>46.336111111111109</v>
      </c>
      <c r="N173" s="3">
        <v>4.4527777777777775</v>
      </c>
      <c r="O173" s="3">
        <v>4.7111111111111112</v>
      </c>
      <c r="P173" s="3">
        <f>SUM(Table3[[#This Row],[LPN Hours (excl. Admin)]:[LPN Admin Hours]])</f>
        <v>55.513888888888893</v>
      </c>
      <c r="Q173" s="3">
        <v>47.575000000000003</v>
      </c>
      <c r="R173" s="3">
        <v>7.9388888888888891</v>
      </c>
      <c r="S173" s="3">
        <f>SUM(Table3[[#This Row],[CNA Hours]], Table3[[#This Row],[NA TR Hours]], Table3[[#This Row],[Med Aide/Tech Hours]])</f>
        <v>163.39722222222221</v>
      </c>
      <c r="T173" s="3">
        <v>163.39722222222221</v>
      </c>
      <c r="U173" s="3">
        <v>0</v>
      </c>
      <c r="V173" s="3">
        <v>0</v>
      </c>
      <c r="W173" s="3">
        <f>SUM(Table3[[#This Row],[RN Hours Contract]:[Med Aide Hours Contract]])</f>
        <v>0</v>
      </c>
      <c r="X173" s="3">
        <v>0</v>
      </c>
      <c r="Y173" s="3">
        <v>0</v>
      </c>
      <c r="Z173" s="3">
        <v>0</v>
      </c>
      <c r="AA173" s="3">
        <v>0</v>
      </c>
      <c r="AB173" s="3">
        <v>0</v>
      </c>
      <c r="AC173" s="3">
        <v>0</v>
      </c>
      <c r="AD173" s="3">
        <v>0</v>
      </c>
      <c r="AE173" s="3">
        <v>0</v>
      </c>
      <c r="AF173" t="s">
        <v>171</v>
      </c>
      <c r="AG173" s="13">
        <v>4</v>
      </c>
      <c r="AQ173"/>
    </row>
    <row r="174" spans="1:43" x14ac:dyDescent="0.2">
      <c r="A174" t="s">
        <v>201</v>
      </c>
      <c r="B174" t="s">
        <v>374</v>
      </c>
      <c r="C174" t="s">
        <v>417</v>
      </c>
      <c r="D174" t="s">
        <v>554</v>
      </c>
      <c r="E174" s="3">
        <v>53.644444444444446</v>
      </c>
      <c r="F174" s="3">
        <f>Table3[[#This Row],[Total Hours Nurse Staffing]]/Table3[[#This Row],[MDS Census]]</f>
        <v>4.098572908036453</v>
      </c>
      <c r="G174" s="3">
        <f>Table3[[#This Row],[Total Direct Care Staff Hours]]/Table3[[#This Row],[MDS Census]]</f>
        <v>3.9820650372825179</v>
      </c>
      <c r="H174" s="3">
        <f>Table3[[#This Row],[Total RN Hours (w/ Admin, DON)]]/Table3[[#This Row],[MDS Census]]</f>
        <v>0.49587821043910518</v>
      </c>
      <c r="I174" s="3">
        <f>Table3[[#This Row],[RN Hours (excl. Admin, DON)]]/Table3[[#This Row],[MDS Census]]</f>
        <v>0.37937033968516981</v>
      </c>
      <c r="J174" s="3">
        <f t="shared" si="3"/>
        <v>219.86566666666664</v>
      </c>
      <c r="K174" s="3">
        <f>SUM(Table3[[#This Row],[RN Hours (excl. Admin, DON)]], Table3[[#This Row],[LPN Hours (excl. Admin)]], Table3[[#This Row],[CNA Hours]], Table3[[#This Row],[NA TR Hours]], Table3[[#This Row],[Med Aide/Tech Hours]])</f>
        <v>213.61566666666664</v>
      </c>
      <c r="L174" s="3">
        <f>SUM(Table3[[#This Row],[RN Hours (excl. Admin, DON)]:[RN DON Hours]])</f>
        <v>26.601111111111109</v>
      </c>
      <c r="M174" s="3">
        <v>20.351111111111109</v>
      </c>
      <c r="N174" s="3">
        <v>0.56111111111111112</v>
      </c>
      <c r="O174" s="3">
        <v>5.6888888888888891</v>
      </c>
      <c r="P174" s="3">
        <f>SUM(Table3[[#This Row],[LPN Hours (excl. Admin)]:[LPN Admin Hours]])</f>
        <v>70.24144444444444</v>
      </c>
      <c r="Q174" s="3">
        <v>70.24144444444444</v>
      </c>
      <c r="R174" s="3">
        <v>0</v>
      </c>
      <c r="S174" s="3">
        <f>SUM(Table3[[#This Row],[CNA Hours]], Table3[[#This Row],[NA TR Hours]], Table3[[#This Row],[Med Aide/Tech Hours]])</f>
        <v>123.02311111111111</v>
      </c>
      <c r="T174" s="3">
        <v>123.02311111111111</v>
      </c>
      <c r="U174" s="3">
        <v>0</v>
      </c>
      <c r="V174" s="3">
        <v>0</v>
      </c>
      <c r="W174" s="3">
        <f>SUM(Table3[[#This Row],[RN Hours Contract]:[Med Aide Hours Contract]])</f>
        <v>10.863444444444445</v>
      </c>
      <c r="X174" s="3">
        <v>2.4177777777777778</v>
      </c>
      <c r="Y174" s="3">
        <v>0.56111111111111112</v>
      </c>
      <c r="Z174" s="3">
        <v>0</v>
      </c>
      <c r="AA174" s="3">
        <v>2.2992222222222223</v>
      </c>
      <c r="AB174" s="3">
        <v>0</v>
      </c>
      <c r="AC174" s="3">
        <v>5.5853333333333337</v>
      </c>
      <c r="AD174" s="3">
        <v>0</v>
      </c>
      <c r="AE174" s="3">
        <v>0</v>
      </c>
      <c r="AF174" t="s">
        <v>172</v>
      </c>
      <c r="AG174" s="13">
        <v>4</v>
      </c>
      <c r="AQ174"/>
    </row>
    <row r="175" spans="1:43" x14ac:dyDescent="0.2">
      <c r="A175" t="s">
        <v>201</v>
      </c>
      <c r="B175" t="s">
        <v>375</v>
      </c>
      <c r="C175" t="s">
        <v>505</v>
      </c>
      <c r="D175" t="s">
        <v>557</v>
      </c>
      <c r="E175" s="3">
        <v>84.811111111111117</v>
      </c>
      <c r="F175" s="3">
        <f>Table3[[#This Row],[Total Hours Nurse Staffing]]/Table3[[#This Row],[MDS Census]]</f>
        <v>4.8532687016900296</v>
      </c>
      <c r="G175" s="3">
        <f>Table3[[#This Row],[Total Direct Care Staff Hours]]/Table3[[#This Row],[MDS Census]]</f>
        <v>4.6359884711122756</v>
      </c>
      <c r="H175" s="3">
        <f>Table3[[#This Row],[Total RN Hours (w/ Admin, DON)]]/Table3[[#This Row],[MDS Census]]</f>
        <v>0.74813310624918117</v>
      </c>
      <c r="I175" s="3">
        <f>Table3[[#This Row],[RN Hours (excl. Admin, DON)]]/Table3[[#This Row],[MDS Census]]</f>
        <v>0.59049521813179606</v>
      </c>
      <c r="J175" s="3">
        <f t="shared" si="3"/>
        <v>411.61111111111109</v>
      </c>
      <c r="K175" s="3">
        <f>SUM(Table3[[#This Row],[RN Hours (excl. Admin, DON)]], Table3[[#This Row],[LPN Hours (excl. Admin)]], Table3[[#This Row],[CNA Hours]], Table3[[#This Row],[NA TR Hours]], Table3[[#This Row],[Med Aide/Tech Hours]])</f>
        <v>393.18333333333334</v>
      </c>
      <c r="L175" s="3">
        <f>SUM(Table3[[#This Row],[RN Hours (excl. Admin, DON)]:[RN DON Hours]])</f>
        <v>63.45</v>
      </c>
      <c r="M175" s="3">
        <v>50.080555555555556</v>
      </c>
      <c r="N175" s="3">
        <v>8.2138888888888886</v>
      </c>
      <c r="O175" s="3">
        <v>5.1555555555555559</v>
      </c>
      <c r="P175" s="3">
        <f>SUM(Table3[[#This Row],[LPN Hours (excl. Admin)]:[LPN Admin Hours]])</f>
        <v>111.68333333333334</v>
      </c>
      <c r="Q175" s="3">
        <v>106.625</v>
      </c>
      <c r="R175" s="3">
        <v>5.0583333333333336</v>
      </c>
      <c r="S175" s="3">
        <f>SUM(Table3[[#This Row],[CNA Hours]], Table3[[#This Row],[NA TR Hours]], Table3[[#This Row],[Med Aide/Tech Hours]])</f>
        <v>236.47777777777779</v>
      </c>
      <c r="T175" s="3">
        <v>183.62222222222223</v>
      </c>
      <c r="U175" s="3">
        <v>52.855555555555554</v>
      </c>
      <c r="V175" s="3">
        <v>0</v>
      </c>
      <c r="W175" s="3">
        <f>SUM(Table3[[#This Row],[RN Hours Contract]:[Med Aide Hours Contract]])</f>
        <v>0</v>
      </c>
      <c r="X175" s="3">
        <v>0</v>
      </c>
      <c r="Y175" s="3">
        <v>0</v>
      </c>
      <c r="Z175" s="3">
        <v>0</v>
      </c>
      <c r="AA175" s="3">
        <v>0</v>
      </c>
      <c r="AB175" s="3">
        <v>0</v>
      </c>
      <c r="AC175" s="3">
        <v>0</v>
      </c>
      <c r="AD175" s="3">
        <v>0</v>
      </c>
      <c r="AE175" s="3">
        <v>0</v>
      </c>
      <c r="AF175" t="s">
        <v>173</v>
      </c>
      <c r="AG175" s="13">
        <v>4</v>
      </c>
      <c r="AQ175"/>
    </row>
    <row r="176" spans="1:43" x14ac:dyDescent="0.2">
      <c r="A176" t="s">
        <v>201</v>
      </c>
      <c r="B176" t="s">
        <v>376</v>
      </c>
      <c r="C176" t="s">
        <v>459</v>
      </c>
      <c r="D176" t="s">
        <v>573</v>
      </c>
      <c r="E176" s="3">
        <v>50.888888888888886</v>
      </c>
      <c r="F176" s="3">
        <f>Table3[[#This Row],[Total Hours Nurse Staffing]]/Table3[[#This Row],[MDS Census]]</f>
        <v>4.3422620087336243</v>
      </c>
      <c r="G176" s="3">
        <f>Table3[[#This Row],[Total Direct Care Staff Hours]]/Table3[[#This Row],[MDS Census]]</f>
        <v>4.1492576419213973</v>
      </c>
      <c r="H176" s="3">
        <f>Table3[[#This Row],[Total RN Hours (w/ Admin, DON)]]/Table3[[#This Row],[MDS Census]]</f>
        <v>0.93664628820960716</v>
      </c>
      <c r="I176" s="3">
        <f>Table3[[#This Row],[RN Hours (excl. Admin, DON)]]/Table3[[#This Row],[MDS Census]]</f>
        <v>0.74364192139738006</v>
      </c>
      <c r="J176" s="3">
        <f t="shared" si="3"/>
        <v>220.97288888888886</v>
      </c>
      <c r="K176" s="3">
        <f>SUM(Table3[[#This Row],[RN Hours (excl. Admin, DON)]], Table3[[#This Row],[LPN Hours (excl. Admin)]], Table3[[#This Row],[CNA Hours]], Table3[[#This Row],[NA TR Hours]], Table3[[#This Row],[Med Aide/Tech Hours]])</f>
        <v>211.15111111111111</v>
      </c>
      <c r="L176" s="3">
        <f>SUM(Table3[[#This Row],[RN Hours (excl. Admin, DON)]:[RN DON Hours]])</f>
        <v>47.664888888888896</v>
      </c>
      <c r="M176" s="3">
        <v>37.843111111111114</v>
      </c>
      <c r="N176" s="3">
        <v>3.8619999999999992</v>
      </c>
      <c r="O176" s="3">
        <v>5.959777777777779</v>
      </c>
      <c r="P176" s="3">
        <f>SUM(Table3[[#This Row],[LPN Hours (excl. Admin)]:[LPN Admin Hours]])</f>
        <v>52.204555555555551</v>
      </c>
      <c r="Q176" s="3">
        <v>52.204555555555551</v>
      </c>
      <c r="R176" s="3">
        <v>0</v>
      </c>
      <c r="S176" s="3">
        <f>SUM(Table3[[#This Row],[CNA Hours]], Table3[[#This Row],[NA TR Hours]], Table3[[#This Row],[Med Aide/Tech Hours]])</f>
        <v>121.10344444444443</v>
      </c>
      <c r="T176" s="3">
        <v>121.10344444444443</v>
      </c>
      <c r="U176" s="3">
        <v>0</v>
      </c>
      <c r="V176" s="3">
        <v>0</v>
      </c>
      <c r="W176" s="3">
        <f>SUM(Table3[[#This Row],[RN Hours Contract]:[Med Aide Hours Contract]])</f>
        <v>0</v>
      </c>
      <c r="X176" s="3">
        <v>0</v>
      </c>
      <c r="Y176" s="3">
        <v>0</v>
      </c>
      <c r="Z176" s="3">
        <v>0</v>
      </c>
      <c r="AA176" s="3">
        <v>0</v>
      </c>
      <c r="AB176" s="3">
        <v>0</v>
      </c>
      <c r="AC176" s="3">
        <v>0</v>
      </c>
      <c r="AD176" s="3">
        <v>0</v>
      </c>
      <c r="AE176" s="3">
        <v>0</v>
      </c>
      <c r="AF176" t="s">
        <v>174</v>
      </c>
      <c r="AG176" s="13">
        <v>4</v>
      </c>
      <c r="AQ176"/>
    </row>
    <row r="177" spans="1:43" x14ac:dyDescent="0.2">
      <c r="A177" t="s">
        <v>201</v>
      </c>
      <c r="B177" t="s">
        <v>377</v>
      </c>
      <c r="C177" t="s">
        <v>506</v>
      </c>
      <c r="D177" t="s">
        <v>590</v>
      </c>
      <c r="E177" s="3">
        <v>35.5</v>
      </c>
      <c r="F177" s="3">
        <f>Table3[[#This Row],[Total Hours Nurse Staffing]]/Table3[[#This Row],[MDS Census]]</f>
        <v>4.5834647887323943</v>
      </c>
      <c r="G177" s="3">
        <f>Table3[[#This Row],[Total Direct Care Staff Hours]]/Table3[[#This Row],[MDS Census]]</f>
        <v>4.202165884194053</v>
      </c>
      <c r="H177" s="3">
        <f>Table3[[#This Row],[Total RN Hours (w/ Admin, DON)]]/Table3[[#This Row],[MDS Census]]</f>
        <v>0.3717527386541471</v>
      </c>
      <c r="I177" s="3">
        <f>Table3[[#This Row],[RN Hours (excl. Admin, DON)]]/Table3[[#This Row],[MDS Census]]</f>
        <v>0.23693270735524258</v>
      </c>
      <c r="J177" s="3">
        <f t="shared" si="3"/>
        <v>162.71299999999999</v>
      </c>
      <c r="K177" s="3">
        <f>SUM(Table3[[#This Row],[RN Hours (excl. Admin, DON)]], Table3[[#This Row],[LPN Hours (excl. Admin)]], Table3[[#This Row],[CNA Hours]], Table3[[#This Row],[NA TR Hours]], Table3[[#This Row],[Med Aide/Tech Hours]])</f>
        <v>149.1768888888889</v>
      </c>
      <c r="L177" s="3">
        <f>SUM(Table3[[#This Row],[RN Hours (excl. Admin, DON)]:[RN DON Hours]])</f>
        <v>13.197222222222223</v>
      </c>
      <c r="M177" s="3">
        <v>8.4111111111111114</v>
      </c>
      <c r="N177" s="3">
        <v>2.1138888888888889</v>
      </c>
      <c r="O177" s="3">
        <v>2.6722222222222221</v>
      </c>
      <c r="P177" s="3">
        <f>SUM(Table3[[#This Row],[LPN Hours (excl. Admin)]:[LPN Admin Hours]])</f>
        <v>47.660222222222224</v>
      </c>
      <c r="Q177" s="3">
        <v>38.910222222222224</v>
      </c>
      <c r="R177" s="3">
        <v>8.75</v>
      </c>
      <c r="S177" s="3">
        <f>SUM(Table3[[#This Row],[CNA Hours]], Table3[[#This Row],[NA TR Hours]], Table3[[#This Row],[Med Aide/Tech Hours]])</f>
        <v>101.85555555555555</v>
      </c>
      <c r="T177" s="3">
        <v>101.85555555555555</v>
      </c>
      <c r="U177" s="3">
        <v>0</v>
      </c>
      <c r="V177" s="3">
        <v>0</v>
      </c>
      <c r="W177" s="3">
        <f>SUM(Table3[[#This Row],[RN Hours Contract]:[Med Aide Hours Contract]])</f>
        <v>35.258333333333333</v>
      </c>
      <c r="X177" s="3">
        <v>4.416666666666667</v>
      </c>
      <c r="Y177" s="3">
        <v>0</v>
      </c>
      <c r="Z177" s="3">
        <v>0</v>
      </c>
      <c r="AA177" s="3">
        <v>14.980555555555556</v>
      </c>
      <c r="AB177" s="3">
        <v>2.4972222222222222</v>
      </c>
      <c r="AC177" s="3">
        <v>13.363888888888889</v>
      </c>
      <c r="AD177" s="3">
        <v>0</v>
      </c>
      <c r="AE177" s="3">
        <v>0</v>
      </c>
      <c r="AF177" t="s">
        <v>175</v>
      </c>
      <c r="AG177" s="13">
        <v>4</v>
      </c>
      <c r="AQ177"/>
    </row>
    <row r="178" spans="1:43" x14ac:dyDescent="0.2">
      <c r="A178" t="s">
        <v>201</v>
      </c>
      <c r="B178" t="s">
        <v>378</v>
      </c>
      <c r="C178" t="s">
        <v>450</v>
      </c>
      <c r="D178" t="s">
        <v>566</v>
      </c>
      <c r="E178" s="3">
        <v>33.744444444444447</v>
      </c>
      <c r="F178" s="3">
        <f>Table3[[#This Row],[Total Hours Nurse Staffing]]/Table3[[#This Row],[MDS Census]]</f>
        <v>4.2506585446163969</v>
      </c>
      <c r="G178" s="3">
        <f>Table3[[#This Row],[Total Direct Care Staff Hours]]/Table3[[#This Row],[MDS Census]]</f>
        <v>3.4794204807375695</v>
      </c>
      <c r="H178" s="3">
        <f>Table3[[#This Row],[Total RN Hours (w/ Admin, DON)]]/Table3[[#This Row],[MDS Census]]</f>
        <v>0.86573921633190642</v>
      </c>
      <c r="I178" s="3">
        <f>Table3[[#This Row],[RN Hours (excl. Admin, DON)]]/Table3[[#This Row],[MDS Census]]</f>
        <v>0.25403358577543628</v>
      </c>
      <c r="J178" s="3">
        <f t="shared" si="3"/>
        <v>143.4361111111111</v>
      </c>
      <c r="K178" s="3">
        <f>SUM(Table3[[#This Row],[RN Hours (excl. Admin, DON)]], Table3[[#This Row],[LPN Hours (excl. Admin)]], Table3[[#This Row],[CNA Hours]], Table3[[#This Row],[NA TR Hours]], Table3[[#This Row],[Med Aide/Tech Hours]])</f>
        <v>117.41111111111111</v>
      </c>
      <c r="L178" s="3">
        <f>SUM(Table3[[#This Row],[RN Hours (excl. Admin, DON)]:[RN DON Hours]])</f>
        <v>29.213888888888889</v>
      </c>
      <c r="M178" s="3">
        <v>8.5722222222222229</v>
      </c>
      <c r="N178" s="3">
        <v>14.952777777777778</v>
      </c>
      <c r="O178" s="3">
        <v>5.6888888888888891</v>
      </c>
      <c r="P178" s="3">
        <f>SUM(Table3[[#This Row],[LPN Hours (excl. Admin)]:[LPN Admin Hours]])</f>
        <v>53.68333333333333</v>
      </c>
      <c r="Q178" s="3">
        <v>48.3</v>
      </c>
      <c r="R178" s="3">
        <v>5.3833333333333337</v>
      </c>
      <c r="S178" s="3">
        <f>SUM(Table3[[#This Row],[CNA Hours]], Table3[[#This Row],[NA TR Hours]], Table3[[#This Row],[Med Aide/Tech Hours]])</f>
        <v>60.538888888888891</v>
      </c>
      <c r="T178" s="3">
        <v>60.538888888888891</v>
      </c>
      <c r="U178" s="3">
        <v>0</v>
      </c>
      <c r="V178" s="3">
        <v>0</v>
      </c>
      <c r="W178" s="3">
        <f>SUM(Table3[[#This Row],[RN Hours Contract]:[Med Aide Hours Contract]])</f>
        <v>0</v>
      </c>
      <c r="X178" s="3">
        <v>0</v>
      </c>
      <c r="Y178" s="3">
        <v>0</v>
      </c>
      <c r="Z178" s="3">
        <v>0</v>
      </c>
      <c r="AA178" s="3">
        <v>0</v>
      </c>
      <c r="AB178" s="3">
        <v>0</v>
      </c>
      <c r="AC178" s="3">
        <v>0</v>
      </c>
      <c r="AD178" s="3">
        <v>0</v>
      </c>
      <c r="AE178" s="3">
        <v>0</v>
      </c>
      <c r="AF178" t="s">
        <v>176</v>
      </c>
      <c r="AG178" s="13">
        <v>4</v>
      </c>
      <c r="AQ178"/>
    </row>
    <row r="179" spans="1:43" x14ac:dyDescent="0.2">
      <c r="A179" t="s">
        <v>201</v>
      </c>
      <c r="B179" t="s">
        <v>379</v>
      </c>
      <c r="C179" t="s">
        <v>476</v>
      </c>
      <c r="D179" t="s">
        <v>515</v>
      </c>
      <c r="E179" s="3">
        <v>28.822222222222223</v>
      </c>
      <c r="F179" s="3">
        <f>Table3[[#This Row],[Total Hours Nurse Staffing]]/Table3[[#This Row],[MDS Census]]</f>
        <v>6.6635042405551275</v>
      </c>
      <c r="G179" s="3">
        <f>Table3[[#This Row],[Total Direct Care Staff Hours]]/Table3[[#This Row],[MDS Census]]</f>
        <v>6.1269853508095613</v>
      </c>
      <c r="H179" s="3">
        <f>Table3[[#This Row],[Total RN Hours (w/ Admin, DON)]]/Table3[[#This Row],[MDS Census]]</f>
        <v>1.6841904394757135</v>
      </c>
      <c r="I179" s="3">
        <f>Table3[[#This Row],[RN Hours (excl. Admin, DON)]]/Table3[[#This Row],[MDS Census]]</f>
        <v>1.3070971472629145</v>
      </c>
      <c r="J179" s="3">
        <f t="shared" si="3"/>
        <v>192.05700000000002</v>
      </c>
      <c r="K179" s="3">
        <f>SUM(Table3[[#This Row],[RN Hours (excl. Admin, DON)]], Table3[[#This Row],[LPN Hours (excl. Admin)]], Table3[[#This Row],[CNA Hours]], Table3[[#This Row],[NA TR Hours]], Table3[[#This Row],[Med Aide/Tech Hours]])</f>
        <v>176.59333333333336</v>
      </c>
      <c r="L179" s="3">
        <f>SUM(Table3[[#This Row],[RN Hours (excl. Admin, DON)]:[RN DON Hours]])</f>
        <v>48.542111111111119</v>
      </c>
      <c r="M179" s="3">
        <v>37.673444444444449</v>
      </c>
      <c r="N179" s="3">
        <v>5.357555555555555</v>
      </c>
      <c r="O179" s="3">
        <v>5.5111111111111111</v>
      </c>
      <c r="P179" s="3">
        <f>SUM(Table3[[#This Row],[LPN Hours (excl. Admin)]:[LPN Admin Hours]])</f>
        <v>61.948888888888895</v>
      </c>
      <c r="Q179" s="3">
        <v>57.353888888888896</v>
      </c>
      <c r="R179" s="3">
        <v>4.5949999999999998</v>
      </c>
      <c r="S179" s="3">
        <f>SUM(Table3[[#This Row],[CNA Hours]], Table3[[#This Row],[NA TR Hours]], Table3[[#This Row],[Med Aide/Tech Hours]])</f>
        <v>81.566000000000003</v>
      </c>
      <c r="T179" s="3">
        <v>81.566000000000003</v>
      </c>
      <c r="U179" s="3">
        <v>0</v>
      </c>
      <c r="V179" s="3">
        <v>0</v>
      </c>
      <c r="W179" s="3">
        <f>SUM(Table3[[#This Row],[RN Hours Contract]:[Med Aide Hours Contract]])</f>
        <v>0</v>
      </c>
      <c r="X179" s="3">
        <v>0</v>
      </c>
      <c r="Y179" s="3">
        <v>0</v>
      </c>
      <c r="Z179" s="3">
        <v>0</v>
      </c>
      <c r="AA179" s="3">
        <v>0</v>
      </c>
      <c r="AB179" s="3">
        <v>0</v>
      </c>
      <c r="AC179" s="3">
        <v>0</v>
      </c>
      <c r="AD179" s="3">
        <v>0</v>
      </c>
      <c r="AE179" s="3">
        <v>0</v>
      </c>
      <c r="AF179" t="s">
        <v>177</v>
      </c>
      <c r="AG179" s="13">
        <v>4</v>
      </c>
      <c r="AQ179"/>
    </row>
    <row r="180" spans="1:43" x14ac:dyDescent="0.2">
      <c r="A180" t="s">
        <v>201</v>
      </c>
      <c r="B180" t="s">
        <v>380</v>
      </c>
      <c r="C180" t="s">
        <v>507</v>
      </c>
      <c r="D180" t="s">
        <v>528</v>
      </c>
      <c r="E180" s="3">
        <v>44.522222222222226</v>
      </c>
      <c r="F180" s="3">
        <f>Table3[[#This Row],[Total Hours Nurse Staffing]]/Table3[[#This Row],[MDS Census]]</f>
        <v>4.9079610681307706</v>
      </c>
      <c r="G180" s="3">
        <f>Table3[[#This Row],[Total Direct Care Staff Hours]]/Table3[[#This Row],[MDS Census]]</f>
        <v>4.5449064137758919</v>
      </c>
      <c r="H180" s="3">
        <f>Table3[[#This Row],[Total RN Hours (w/ Admin, DON)]]/Table3[[#This Row],[MDS Census]]</f>
        <v>0.81761667082605438</v>
      </c>
      <c r="I180" s="3">
        <f>Table3[[#This Row],[RN Hours (excl. Admin, DON)]]/Table3[[#This Row],[MDS Census]]</f>
        <v>0.69745195907162461</v>
      </c>
      <c r="J180" s="3">
        <f t="shared" si="3"/>
        <v>218.51333333333332</v>
      </c>
      <c r="K180" s="3">
        <f>SUM(Table3[[#This Row],[RN Hours (excl. Admin, DON)]], Table3[[#This Row],[LPN Hours (excl. Admin)]], Table3[[#This Row],[CNA Hours]], Table3[[#This Row],[NA TR Hours]], Table3[[#This Row],[Med Aide/Tech Hours]])</f>
        <v>202.34933333333333</v>
      </c>
      <c r="L180" s="3">
        <f>SUM(Table3[[#This Row],[RN Hours (excl. Admin, DON)]:[RN DON Hours]])</f>
        <v>36.402111111111111</v>
      </c>
      <c r="M180" s="3">
        <v>31.052111111111113</v>
      </c>
      <c r="N180" s="3">
        <v>0</v>
      </c>
      <c r="O180" s="3">
        <v>5.35</v>
      </c>
      <c r="P180" s="3">
        <f>SUM(Table3[[#This Row],[LPN Hours (excl. Admin)]:[LPN Admin Hours]])</f>
        <v>69.992222222222225</v>
      </c>
      <c r="Q180" s="3">
        <v>59.178222222222225</v>
      </c>
      <c r="R180" s="3">
        <v>10.813999999999998</v>
      </c>
      <c r="S180" s="3">
        <f>SUM(Table3[[#This Row],[CNA Hours]], Table3[[#This Row],[NA TR Hours]], Table3[[#This Row],[Med Aide/Tech Hours]])</f>
        <v>112.11899999999999</v>
      </c>
      <c r="T180" s="3">
        <v>112.11899999999999</v>
      </c>
      <c r="U180" s="3">
        <v>0</v>
      </c>
      <c r="V180" s="3">
        <v>0</v>
      </c>
      <c r="W180" s="3">
        <f>SUM(Table3[[#This Row],[RN Hours Contract]:[Med Aide Hours Contract]])</f>
        <v>0</v>
      </c>
      <c r="X180" s="3">
        <v>0</v>
      </c>
      <c r="Y180" s="3">
        <v>0</v>
      </c>
      <c r="Z180" s="3">
        <v>0</v>
      </c>
      <c r="AA180" s="3">
        <v>0</v>
      </c>
      <c r="AB180" s="3">
        <v>0</v>
      </c>
      <c r="AC180" s="3">
        <v>0</v>
      </c>
      <c r="AD180" s="3">
        <v>0</v>
      </c>
      <c r="AE180" s="3">
        <v>0</v>
      </c>
      <c r="AF180" t="s">
        <v>178</v>
      </c>
      <c r="AG180" s="13">
        <v>4</v>
      </c>
      <c r="AQ180"/>
    </row>
    <row r="181" spans="1:43" x14ac:dyDescent="0.2">
      <c r="A181" t="s">
        <v>201</v>
      </c>
      <c r="B181" t="s">
        <v>381</v>
      </c>
      <c r="C181" t="s">
        <v>426</v>
      </c>
      <c r="D181" t="s">
        <v>516</v>
      </c>
      <c r="E181" s="3">
        <v>40.255555555555553</v>
      </c>
      <c r="F181" s="3">
        <f>Table3[[#This Row],[Total Hours Nurse Staffing]]/Table3[[#This Row],[MDS Census]]</f>
        <v>4.8073005796301418</v>
      </c>
      <c r="G181" s="3">
        <f>Table3[[#This Row],[Total Direct Care Staff Hours]]/Table3[[#This Row],[MDS Census]]</f>
        <v>4.2276014352746341</v>
      </c>
      <c r="H181" s="3">
        <f>Table3[[#This Row],[Total RN Hours (w/ Admin, DON)]]/Table3[[#This Row],[MDS Census]]</f>
        <v>0.87303339773668243</v>
      </c>
      <c r="I181" s="3">
        <f>Table3[[#This Row],[RN Hours (excl. Admin, DON)]]/Table3[[#This Row],[MDS Census]]</f>
        <v>0.58528843499861993</v>
      </c>
      <c r="J181" s="3">
        <f t="shared" si="3"/>
        <v>193.52055555555557</v>
      </c>
      <c r="K181" s="3">
        <f>SUM(Table3[[#This Row],[RN Hours (excl. Admin, DON)]], Table3[[#This Row],[LPN Hours (excl. Admin)]], Table3[[#This Row],[CNA Hours]], Table3[[#This Row],[NA TR Hours]], Table3[[#This Row],[Med Aide/Tech Hours]])</f>
        <v>170.18444444444444</v>
      </c>
      <c r="L181" s="3">
        <f>SUM(Table3[[#This Row],[RN Hours (excl. Admin, DON)]:[RN DON Hours]])</f>
        <v>35.144444444444446</v>
      </c>
      <c r="M181" s="3">
        <v>23.56111111111111</v>
      </c>
      <c r="N181" s="3">
        <v>5.9833333333333334</v>
      </c>
      <c r="O181" s="3">
        <v>5.6</v>
      </c>
      <c r="P181" s="3">
        <f>SUM(Table3[[#This Row],[LPN Hours (excl. Admin)]:[LPN Admin Hours]])</f>
        <v>51.515000000000001</v>
      </c>
      <c r="Q181" s="3">
        <v>39.762222222222221</v>
      </c>
      <c r="R181" s="3">
        <v>11.752777777777778</v>
      </c>
      <c r="S181" s="3">
        <f>SUM(Table3[[#This Row],[CNA Hours]], Table3[[#This Row],[NA TR Hours]], Table3[[#This Row],[Med Aide/Tech Hours]])</f>
        <v>106.86111111111111</v>
      </c>
      <c r="T181" s="3">
        <v>106.86111111111111</v>
      </c>
      <c r="U181" s="3">
        <v>0</v>
      </c>
      <c r="V181" s="3">
        <v>0</v>
      </c>
      <c r="W181" s="3">
        <f>SUM(Table3[[#This Row],[RN Hours Contract]:[Med Aide Hours Contract]])</f>
        <v>0</v>
      </c>
      <c r="X181" s="3">
        <v>0</v>
      </c>
      <c r="Y181" s="3">
        <v>0</v>
      </c>
      <c r="Z181" s="3">
        <v>0</v>
      </c>
      <c r="AA181" s="3">
        <v>0</v>
      </c>
      <c r="AB181" s="3">
        <v>0</v>
      </c>
      <c r="AC181" s="3">
        <v>0</v>
      </c>
      <c r="AD181" s="3">
        <v>0</v>
      </c>
      <c r="AE181" s="3">
        <v>0</v>
      </c>
      <c r="AF181" t="s">
        <v>179</v>
      </c>
      <c r="AG181" s="13">
        <v>4</v>
      </c>
      <c r="AQ181"/>
    </row>
    <row r="182" spans="1:43" x14ac:dyDescent="0.2">
      <c r="A182" t="s">
        <v>201</v>
      </c>
      <c r="B182" t="s">
        <v>382</v>
      </c>
      <c r="C182" t="s">
        <v>426</v>
      </c>
      <c r="D182" t="s">
        <v>516</v>
      </c>
      <c r="E182" s="3">
        <v>45.4</v>
      </c>
      <c r="F182" s="3">
        <f>Table3[[#This Row],[Total Hours Nurse Staffing]]/Table3[[#This Row],[MDS Census]]</f>
        <v>6.9883308859520321</v>
      </c>
      <c r="G182" s="3">
        <f>Table3[[#This Row],[Total Direct Care Staff Hours]]/Table3[[#This Row],[MDS Census]]</f>
        <v>6.4849241311796382</v>
      </c>
      <c r="H182" s="3">
        <f>Table3[[#This Row],[Total RN Hours (w/ Admin, DON)]]/Table3[[#This Row],[MDS Census]]</f>
        <v>1.4471390112579541</v>
      </c>
      <c r="I182" s="3">
        <f>Table3[[#This Row],[RN Hours (excl. Admin, DON)]]/Table3[[#This Row],[MDS Census]]</f>
        <v>0.95166666666666666</v>
      </c>
      <c r="J182" s="3">
        <f t="shared" si="3"/>
        <v>317.27022222222223</v>
      </c>
      <c r="K182" s="3">
        <f>SUM(Table3[[#This Row],[RN Hours (excl. Admin, DON)]], Table3[[#This Row],[LPN Hours (excl. Admin)]], Table3[[#This Row],[CNA Hours]], Table3[[#This Row],[NA TR Hours]], Table3[[#This Row],[Med Aide/Tech Hours]])</f>
        <v>294.41555555555556</v>
      </c>
      <c r="L182" s="3">
        <f>SUM(Table3[[#This Row],[RN Hours (excl. Admin, DON)]:[RN DON Hours]])</f>
        <v>65.700111111111113</v>
      </c>
      <c r="M182" s="3">
        <v>43.205666666666666</v>
      </c>
      <c r="N182" s="3">
        <v>10.080555555555556</v>
      </c>
      <c r="O182" s="3">
        <v>12.41388888888889</v>
      </c>
      <c r="P182" s="3">
        <f>SUM(Table3[[#This Row],[LPN Hours (excl. Admin)]:[LPN Admin Hours]])</f>
        <v>40.261555555555553</v>
      </c>
      <c r="Q182" s="3">
        <v>39.901333333333334</v>
      </c>
      <c r="R182" s="3">
        <v>0.36022222222222222</v>
      </c>
      <c r="S182" s="3">
        <f>SUM(Table3[[#This Row],[CNA Hours]], Table3[[#This Row],[NA TR Hours]], Table3[[#This Row],[Med Aide/Tech Hours]])</f>
        <v>211.30855555555556</v>
      </c>
      <c r="T182" s="3">
        <v>204.55022222222223</v>
      </c>
      <c r="U182" s="3">
        <v>6.7583333333333337</v>
      </c>
      <c r="V182" s="3">
        <v>0</v>
      </c>
      <c r="W182" s="3">
        <f>SUM(Table3[[#This Row],[RN Hours Contract]:[Med Aide Hours Contract]])</f>
        <v>25.3</v>
      </c>
      <c r="X182" s="3">
        <v>3.2361111111111112</v>
      </c>
      <c r="Y182" s="3">
        <v>0</v>
      </c>
      <c r="Z182" s="3">
        <v>2.4777777777777779</v>
      </c>
      <c r="AA182" s="3">
        <v>0</v>
      </c>
      <c r="AB182" s="3">
        <v>0</v>
      </c>
      <c r="AC182" s="3">
        <v>19.586111111111112</v>
      </c>
      <c r="AD182" s="3">
        <v>0</v>
      </c>
      <c r="AE182" s="3">
        <v>0</v>
      </c>
      <c r="AF182" t="s">
        <v>180</v>
      </c>
      <c r="AG182" s="13">
        <v>4</v>
      </c>
      <c r="AQ182"/>
    </row>
    <row r="183" spans="1:43" x14ac:dyDescent="0.2">
      <c r="A183" t="s">
        <v>201</v>
      </c>
      <c r="B183" t="s">
        <v>383</v>
      </c>
      <c r="C183" t="s">
        <v>508</v>
      </c>
      <c r="D183" t="s">
        <v>556</v>
      </c>
      <c r="E183" s="3">
        <v>65.8</v>
      </c>
      <c r="F183" s="3">
        <f>Table3[[#This Row],[Total Hours Nurse Staffing]]/Table3[[#This Row],[MDS Census]]</f>
        <v>4.0341979061127997</v>
      </c>
      <c r="G183" s="3">
        <f>Table3[[#This Row],[Total Direct Care Staff Hours]]/Table3[[#This Row],[MDS Census]]</f>
        <v>3.8053157716987509</v>
      </c>
      <c r="H183" s="3">
        <f>Table3[[#This Row],[Total RN Hours (w/ Admin, DON)]]/Table3[[#This Row],[MDS Census]]</f>
        <v>1.0111077338736916</v>
      </c>
      <c r="I183" s="3">
        <f>Table3[[#This Row],[RN Hours (excl. Admin, DON)]]/Table3[[#This Row],[MDS Census]]</f>
        <v>0.7822255994596421</v>
      </c>
      <c r="J183" s="3">
        <f t="shared" si="3"/>
        <v>265.45022222222224</v>
      </c>
      <c r="K183" s="3">
        <f>SUM(Table3[[#This Row],[RN Hours (excl. Admin, DON)]], Table3[[#This Row],[LPN Hours (excl. Admin)]], Table3[[#This Row],[CNA Hours]], Table3[[#This Row],[NA TR Hours]], Table3[[#This Row],[Med Aide/Tech Hours]])</f>
        <v>250.38977777777779</v>
      </c>
      <c r="L183" s="3">
        <f>SUM(Table3[[#This Row],[RN Hours (excl. Admin, DON)]:[RN DON Hours]])</f>
        <v>66.530888888888896</v>
      </c>
      <c r="M183" s="3">
        <v>51.470444444444446</v>
      </c>
      <c r="N183" s="3">
        <v>9.9937777777777814</v>
      </c>
      <c r="O183" s="3">
        <v>5.0666666666666664</v>
      </c>
      <c r="P183" s="3">
        <f>SUM(Table3[[#This Row],[LPN Hours (excl. Admin)]:[LPN Admin Hours]])</f>
        <v>34.329777777777778</v>
      </c>
      <c r="Q183" s="3">
        <v>34.329777777777778</v>
      </c>
      <c r="R183" s="3">
        <v>0</v>
      </c>
      <c r="S183" s="3">
        <f>SUM(Table3[[#This Row],[CNA Hours]], Table3[[#This Row],[NA TR Hours]], Table3[[#This Row],[Med Aide/Tech Hours]])</f>
        <v>164.58955555555556</v>
      </c>
      <c r="T183" s="3">
        <v>164.58955555555556</v>
      </c>
      <c r="U183" s="3">
        <v>0</v>
      </c>
      <c r="V183" s="3">
        <v>0</v>
      </c>
      <c r="W183" s="3">
        <f>SUM(Table3[[#This Row],[RN Hours Contract]:[Med Aide Hours Contract]])</f>
        <v>0</v>
      </c>
      <c r="X183" s="3">
        <v>0</v>
      </c>
      <c r="Y183" s="3">
        <v>0</v>
      </c>
      <c r="Z183" s="3">
        <v>0</v>
      </c>
      <c r="AA183" s="3">
        <v>0</v>
      </c>
      <c r="AB183" s="3">
        <v>0</v>
      </c>
      <c r="AC183" s="3">
        <v>0</v>
      </c>
      <c r="AD183" s="3">
        <v>0</v>
      </c>
      <c r="AE183" s="3">
        <v>0</v>
      </c>
      <c r="AF183" t="s">
        <v>181</v>
      </c>
      <c r="AG183" s="13">
        <v>4</v>
      </c>
      <c r="AQ183"/>
    </row>
    <row r="184" spans="1:43" x14ac:dyDescent="0.2">
      <c r="A184" t="s">
        <v>201</v>
      </c>
      <c r="B184" t="s">
        <v>384</v>
      </c>
      <c r="C184" t="s">
        <v>509</v>
      </c>
      <c r="D184" t="s">
        <v>591</v>
      </c>
      <c r="E184" s="3">
        <v>82.955555555555549</v>
      </c>
      <c r="F184" s="3">
        <f>Table3[[#This Row],[Total Hours Nurse Staffing]]/Table3[[#This Row],[MDS Census]]</f>
        <v>4.2290771497455131</v>
      </c>
      <c r="G184" s="3">
        <f>Table3[[#This Row],[Total Direct Care Staff Hours]]/Table3[[#This Row],[MDS Census]]</f>
        <v>3.6869756228234669</v>
      </c>
      <c r="H184" s="3">
        <f>Table3[[#This Row],[Total RN Hours (w/ Admin, DON)]]/Table3[[#This Row],[MDS Census]]</f>
        <v>0.50756897937315837</v>
      </c>
      <c r="I184" s="3">
        <f>Table3[[#This Row],[RN Hours (excl. Admin, DON)]]/Table3[[#This Row],[MDS Census]]</f>
        <v>0.36260916153227968</v>
      </c>
      <c r="J184" s="3">
        <f t="shared" si="3"/>
        <v>350.82544444444443</v>
      </c>
      <c r="K184" s="3">
        <f>SUM(Table3[[#This Row],[RN Hours (excl. Admin, DON)]], Table3[[#This Row],[LPN Hours (excl. Admin)]], Table3[[#This Row],[CNA Hours]], Table3[[#This Row],[NA TR Hours]], Table3[[#This Row],[Med Aide/Tech Hours]])</f>
        <v>305.85511111111111</v>
      </c>
      <c r="L184" s="3">
        <f>SUM(Table3[[#This Row],[RN Hours (excl. Admin, DON)]:[RN DON Hours]])</f>
        <v>42.105666666666664</v>
      </c>
      <c r="M184" s="3">
        <v>30.080444444444442</v>
      </c>
      <c r="N184" s="3">
        <v>6.3363333333333332</v>
      </c>
      <c r="O184" s="3">
        <v>5.6888888888888891</v>
      </c>
      <c r="P184" s="3">
        <f>SUM(Table3[[#This Row],[LPN Hours (excl. Admin)]:[LPN Admin Hours]])</f>
        <v>104.43411111111112</v>
      </c>
      <c r="Q184" s="3">
        <v>71.489000000000004</v>
      </c>
      <c r="R184" s="3">
        <v>32.945111111111117</v>
      </c>
      <c r="S184" s="3">
        <f>SUM(Table3[[#This Row],[CNA Hours]], Table3[[#This Row],[NA TR Hours]], Table3[[#This Row],[Med Aide/Tech Hours]])</f>
        <v>204.28566666666666</v>
      </c>
      <c r="T184" s="3">
        <v>204.28566666666666</v>
      </c>
      <c r="U184" s="3">
        <v>0</v>
      </c>
      <c r="V184" s="3">
        <v>0</v>
      </c>
      <c r="W184" s="3">
        <f>SUM(Table3[[#This Row],[RN Hours Contract]:[Med Aide Hours Contract]])</f>
        <v>14.813888888888888</v>
      </c>
      <c r="X184" s="3">
        <v>0</v>
      </c>
      <c r="Y184" s="3">
        <v>0</v>
      </c>
      <c r="Z184" s="3">
        <v>0</v>
      </c>
      <c r="AA184" s="3">
        <v>14.813888888888888</v>
      </c>
      <c r="AB184" s="3">
        <v>0</v>
      </c>
      <c r="AC184" s="3">
        <v>0</v>
      </c>
      <c r="AD184" s="3">
        <v>0</v>
      </c>
      <c r="AE184" s="3">
        <v>0</v>
      </c>
      <c r="AF184" t="s">
        <v>182</v>
      </c>
      <c r="AG184" s="13">
        <v>4</v>
      </c>
      <c r="AQ184"/>
    </row>
    <row r="185" spans="1:43" x14ac:dyDescent="0.2">
      <c r="A185" t="s">
        <v>201</v>
      </c>
      <c r="B185" t="s">
        <v>385</v>
      </c>
      <c r="C185" t="s">
        <v>510</v>
      </c>
      <c r="D185" t="s">
        <v>552</v>
      </c>
      <c r="E185" s="3">
        <v>98.433333333333337</v>
      </c>
      <c r="F185" s="3">
        <f>Table3[[#This Row],[Total Hours Nurse Staffing]]/Table3[[#This Row],[MDS Census]]</f>
        <v>4.0027282989050681</v>
      </c>
      <c r="G185" s="3">
        <f>Table3[[#This Row],[Total Direct Care Staff Hours]]/Table3[[#This Row],[MDS Census]]</f>
        <v>3.8286646348346314</v>
      </c>
      <c r="H185" s="3">
        <f>Table3[[#This Row],[Total RN Hours (w/ Admin, DON)]]/Table3[[#This Row],[MDS Census]]</f>
        <v>0.7959036008578847</v>
      </c>
      <c r="I185" s="3">
        <f>Table3[[#This Row],[RN Hours (excl. Admin, DON)]]/Table3[[#This Row],[MDS Census]]</f>
        <v>0.62183993678744776</v>
      </c>
      <c r="J185" s="3">
        <f t="shared" si="3"/>
        <v>394.00188888888891</v>
      </c>
      <c r="K185" s="3">
        <f>SUM(Table3[[#This Row],[RN Hours (excl. Admin, DON)]], Table3[[#This Row],[LPN Hours (excl. Admin)]], Table3[[#This Row],[CNA Hours]], Table3[[#This Row],[NA TR Hours]], Table3[[#This Row],[Med Aide/Tech Hours]])</f>
        <v>376.86822222222224</v>
      </c>
      <c r="L185" s="3">
        <f>SUM(Table3[[#This Row],[RN Hours (excl. Admin, DON)]:[RN DON Hours]])</f>
        <v>78.343444444444458</v>
      </c>
      <c r="M185" s="3">
        <v>61.209777777777781</v>
      </c>
      <c r="N185" s="3">
        <v>6.2455555555555566</v>
      </c>
      <c r="O185" s="3">
        <v>10.888111111111112</v>
      </c>
      <c r="P185" s="3">
        <f>SUM(Table3[[#This Row],[LPN Hours (excl. Admin)]:[LPN Admin Hours]])</f>
        <v>87.798333333333332</v>
      </c>
      <c r="Q185" s="3">
        <v>87.798333333333332</v>
      </c>
      <c r="R185" s="3">
        <v>0</v>
      </c>
      <c r="S185" s="3">
        <f>SUM(Table3[[#This Row],[CNA Hours]], Table3[[#This Row],[NA TR Hours]], Table3[[#This Row],[Med Aide/Tech Hours]])</f>
        <v>227.86011111111111</v>
      </c>
      <c r="T185" s="3">
        <v>223.23233333333334</v>
      </c>
      <c r="U185" s="3">
        <v>0</v>
      </c>
      <c r="V185" s="3">
        <v>4.6277777777777755</v>
      </c>
      <c r="W185" s="3">
        <f>SUM(Table3[[#This Row],[RN Hours Contract]:[Med Aide Hours Contract]])</f>
        <v>0</v>
      </c>
      <c r="X185" s="3">
        <v>0</v>
      </c>
      <c r="Y185" s="3">
        <v>0</v>
      </c>
      <c r="Z185" s="3">
        <v>0</v>
      </c>
      <c r="AA185" s="3">
        <v>0</v>
      </c>
      <c r="AB185" s="3">
        <v>0</v>
      </c>
      <c r="AC185" s="3">
        <v>0</v>
      </c>
      <c r="AD185" s="3">
        <v>0</v>
      </c>
      <c r="AE185" s="3">
        <v>0</v>
      </c>
      <c r="AF185" t="s">
        <v>183</v>
      </c>
      <c r="AG185" s="13">
        <v>4</v>
      </c>
      <c r="AQ185"/>
    </row>
    <row r="186" spans="1:43" x14ac:dyDescent="0.2">
      <c r="A186" t="s">
        <v>201</v>
      </c>
      <c r="B186" t="s">
        <v>386</v>
      </c>
      <c r="C186" t="s">
        <v>424</v>
      </c>
      <c r="D186" t="s">
        <v>569</v>
      </c>
      <c r="E186" s="3">
        <v>28.933333333333334</v>
      </c>
      <c r="F186" s="3">
        <f>Table3[[#This Row],[Total Hours Nurse Staffing]]/Table3[[#This Row],[MDS Census]]</f>
        <v>3.2255030721966205</v>
      </c>
      <c r="G186" s="3">
        <f>Table3[[#This Row],[Total Direct Care Staff Hours]]/Table3[[#This Row],[MDS Census]]</f>
        <v>2.6136559139784943</v>
      </c>
      <c r="H186" s="3">
        <f>Table3[[#This Row],[Total RN Hours (w/ Admin, DON)]]/Table3[[#This Row],[MDS Census]]</f>
        <v>0.89256912442396308</v>
      </c>
      <c r="I186" s="3">
        <f>Table3[[#This Row],[RN Hours (excl. Admin, DON)]]/Table3[[#This Row],[MDS Census]]</f>
        <v>0.28072196620583717</v>
      </c>
      <c r="J186" s="3">
        <f t="shared" si="3"/>
        <v>93.324555555555548</v>
      </c>
      <c r="K186" s="3">
        <f>SUM(Table3[[#This Row],[RN Hours (excl. Admin, DON)]], Table3[[#This Row],[LPN Hours (excl. Admin)]], Table3[[#This Row],[CNA Hours]], Table3[[#This Row],[NA TR Hours]], Table3[[#This Row],[Med Aide/Tech Hours]])</f>
        <v>75.621777777777766</v>
      </c>
      <c r="L186" s="3">
        <f>SUM(Table3[[#This Row],[RN Hours (excl. Admin, DON)]:[RN DON Hours]])</f>
        <v>25.824999999999999</v>
      </c>
      <c r="M186" s="3">
        <v>8.1222222222222218</v>
      </c>
      <c r="N186" s="3">
        <v>14.947222222222223</v>
      </c>
      <c r="O186" s="3">
        <v>2.7555555555555555</v>
      </c>
      <c r="P186" s="3">
        <f>SUM(Table3[[#This Row],[LPN Hours (excl. Admin)]:[LPN Admin Hours]])</f>
        <v>34.074777777777776</v>
      </c>
      <c r="Q186" s="3">
        <v>34.074777777777776</v>
      </c>
      <c r="R186" s="3">
        <v>0</v>
      </c>
      <c r="S186" s="3">
        <f>SUM(Table3[[#This Row],[CNA Hours]], Table3[[#This Row],[NA TR Hours]], Table3[[#This Row],[Med Aide/Tech Hours]])</f>
        <v>33.424777777777777</v>
      </c>
      <c r="T186" s="3">
        <v>33.424777777777777</v>
      </c>
      <c r="U186" s="3">
        <v>0</v>
      </c>
      <c r="V186" s="3">
        <v>0</v>
      </c>
      <c r="W186" s="3">
        <f>SUM(Table3[[#This Row],[RN Hours Contract]:[Med Aide Hours Contract]])</f>
        <v>0</v>
      </c>
      <c r="X186" s="3">
        <v>0</v>
      </c>
      <c r="Y186" s="3">
        <v>0</v>
      </c>
      <c r="Z186" s="3">
        <v>0</v>
      </c>
      <c r="AA186" s="3">
        <v>0</v>
      </c>
      <c r="AB186" s="3">
        <v>0</v>
      </c>
      <c r="AC186" s="3">
        <v>0</v>
      </c>
      <c r="AD186" s="3">
        <v>0</v>
      </c>
      <c r="AE186" s="3">
        <v>0</v>
      </c>
      <c r="AF186" t="s">
        <v>184</v>
      </c>
      <c r="AG186" s="13">
        <v>4</v>
      </c>
      <c r="AQ186"/>
    </row>
    <row r="187" spans="1:43" x14ac:dyDescent="0.2">
      <c r="A187" t="s">
        <v>201</v>
      </c>
      <c r="B187" t="s">
        <v>387</v>
      </c>
      <c r="C187" t="s">
        <v>428</v>
      </c>
      <c r="D187" t="s">
        <v>592</v>
      </c>
      <c r="E187" s="3">
        <v>69.75555555555556</v>
      </c>
      <c r="F187" s="3">
        <f>Table3[[#This Row],[Total Hours Nurse Staffing]]/Table3[[#This Row],[MDS Census]]</f>
        <v>4.0960321758521818</v>
      </c>
      <c r="G187" s="3">
        <f>Table3[[#This Row],[Total Direct Care Staff Hours]]/Table3[[#This Row],[MDS Census]]</f>
        <v>4.0861564192417958</v>
      </c>
      <c r="H187" s="3">
        <f>Table3[[#This Row],[Total RN Hours (w/ Admin, DON)]]/Table3[[#This Row],[MDS Census]]</f>
        <v>0.5719496654985663</v>
      </c>
      <c r="I187" s="3">
        <f>Table3[[#This Row],[RN Hours (excl. Admin, DON)]]/Table3[[#This Row],[MDS Census]]</f>
        <v>0.5719496654985663</v>
      </c>
      <c r="J187" s="3">
        <f t="shared" si="3"/>
        <v>285.721</v>
      </c>
      <c r="K187" s="3">
        <f>SUM(Table3[[#This Row],[RN Hours (excl. Admin, DON)]], Table3[[#This Row],[LPN Hours (excl. Admin)]], Table3[[#This Row],[CNA Hours]], Table3[[#This Row],[NA TR Hours]], Table3[[#This Row],[Med Aide/Tech Hours]])</f>
        <v>285.03211111111108</v>
      </c>
      <c r="L187" s="3">
        <f>SUM(Table3[[#This Row],[RN Hours (excl. Admin, DON)]:[RN DON Hours]])</f>
        <v>39.896666666666661</v>
      </c>
      <c r="M187" s="3">
        <v>39.896666666666661</v>
      </c>
      <c r="N187" s="3">
        <v>0</v>
      </c>
      <c r="O187" s="3">
        <v>0</v>
      </c>
      <c r="P187" s="3">
        <f>SUM(Table3[[#This Row],[LPN Hours (excl. Admin)]:[LPN Admin Hours]])</f>
        <v>98.715444444444429</v>
      </c>
      <c r="Q187" s="3">
        <v>98.026555555555547</v>
      </c>
      <c r="R187" s="3">
        <v>0.68888888888888888</v>
      </c>
      <c r="S187" s="3">
        <f>SUM(Table3[[#This Row],[CNA Hours]], Table3[[#This Row],[NA TR Hours]], Table3[[#This Row],[Med Aide/Tech Hours]])</f>
        <v>147.10888888888888</v>
      </c>
      <c r="T187" s="3">
        <v>147.10888888888888</v>
      </c>
      <c r="U187" s="3">
        <v>0</v>
      </c>
      <c r="V187" s="3">
        <v>0</v>
      </c>
      <c r="W187" s="3">
        <f>SUM(Table3[[#This Row],[RN Hours Contract]:[Med Aide Hours Contract]])</f>
        <v>2.9943333333333331</v>
      </c>
      <c r="X187" s="3">
        <v>0.25</v>
      </c>
      <c r="Y187" s="3">
        <v>0</v>
      </c>
      <c r="Z187" s="3">
        <v>0</v>
      </c>
      <c r="AA187" s="3">
        <v>2.4221111111111111</v>
      </c>
      <c r="AB187" s="3">
        <v>0.18888888888888888</v>
      </c>
      <c r="AC187" s="3">
        <v>0.13333333333333333</v>
      </c>
      <c r="AD187" s="3">
        <v>0</v>
      </c>
      <c r="AE187" s="3">
        <v>0</v>
      </c>
      <c r="AF187" t="s">
        <v>185</v>
      </c>
      <c r="AG187" s="13">
        <v>4</v>
      </c>
      <c r="AQ187"/>
    </row>
    <row r="188" spans="1:43" x14ac:dyDescent="0.2">
      <c r="A188" t="s">
        <v>201</v>
      </c>
      <c r="B188" t="s">
        <v>388</v>
      </c>
      <c r="C188" t="s">
        <v>511</v>
      </c>
      <c r="D188" t="s">
        <v>565</v>
      </c>
      <c r="E188" s="3">
        <v>43.144444444444446</v>
      </c>
      <c r="F188" s="3">
        <f>Table3[[#This Row],[Total Hours Nurse Staffing]]/Table3[[#This Row],[MDS Census]]</f>
        <v>3.860579448879732</v>
      </c>
      <c r="G188" s="3">
        <f>Table3[[#This Row],[Total Direct Care Staff Hours]]/Table3[[#This Row],[MDS Census]]</f>
        <v>3.4660056657223794</v>
      </c>
      <c r="H188" s="3">
        <f>Table3[[#This Row],[Total RN Hours (w/ Admin, DON)]]/Table3[[#This Row],[MDS Census]]</f>
        <v>0.76529229976822044</v>
      </c>
      <c r="I188" s="3">
        <f>Table3[[#This Row],[RN Hours (excl. Admin, DON)]]/Table3[[#This Row],[MDS Census]]</f>
        <v>0.37071851661086785</v>
      </c>
      <c r="J188" s="3">
        <f t="shared" si="3"/>
        <v>166.56255555555555</v>
      </c>
      <c r="K188" s="3">
        <f>SUM(Table3[[#This Row],[RN Hours (excl. Admin, DON)]], Table3[[#This Row],[LPN Hours (excl. Admin)]], Table3[[#This Row],[CNA Hours]], Table3[[#This Row],[NA TR Hours]], Table3[[#This Row],[Med Aide/Tech Hours]])</f>
        <v>149.53888888888889</v>
      </c>
      <c r="L188" s="3">
        <f>SUM(Table3[[#This Row],[RN Hours (excl. Admin, DON)]:[RN DON Hours]])</f>
        <v>33.018111111111111</v>
      </c>
      <c r="M188" s="3">
        <v>15.994444444444444</v>
      </c>
      <c r="N188" s="3">
        <v>11.401444444444445</v>
      </c>
      <c r="O188" s="3">
        <v>5.6222222222222218</v>
      </c>
      <c r="P188" s="3">
        <f>SUM(Table3[[#This Row],[LPN Hours (excl. Admin)]:[LPN Admin Hours]])</f>
        <v>36.56666666666667</v>
      </c>
      <c r="Q188" s="3">
        <v>36.56666666666667</v>
      </c>
      <c r="R188" s="3">
        <v>0</v>
      </c>
      <c r="S188" s="3">
        <f>SUM(Table3[[#This Row],[CNA Hours]], Table3[[#This Row],[NA TR Hours]], Table3[[#This Row],[Med Aide/Tech Hours]])</f>
        <v>96.977777777777774</v>
      </c>
      <c r="T188" s="3">
        <v>77.069444444444443</v>
      </c>
      <c r="U188" s="3">
        <v>19.908333333333335</v>
      </c>
      <c r="V188" s="3">
        <v>0</v>
      </c>
      <c r="W188" s="3">
        <f>SUM(Table3[[#This Row],[RN Hours Contract]:[Med Aide Hours Contract]])</f>
        <v>10.447222222222221</v>
      </c>
      <c r="X188" s="3">
        <v>3.7833333333333332</v>
      </c>
      <c r="Y188" s="3">
        <v>0</v>
      </c>
      <c r="Z188" s="3">
        <v>0</v>
      </c>
      <c r="AA188" s="3">
        <v>5.2694444444444448</v>
      </c>
      <c r="AB188" s="3">
        <v>0</v>
      </c>
      <c r="AC188" s="3">
        <v>1.3944444444444444</v>
      </c>
      <c r="AD188" s="3">
        <v>0</v>
      </c>
      <c r="AE188" s="3">
        <v>0</v>
      </c>
      <c r="AF188" t="s">
        <v>186</v>
      </c>
      <c r="AG188" s="13">
        <v>4</v>
      </c>
      <c r="AQ188"/>
    </row>
    <row r="189" spans="1:43" x14ac:dyDescent="0.2">
      <c r="A189" t="s">
        <v>201</v>
      </c>
      <c r="B189" t="s">
        <v>389</v>
      </c>
      <c r="C189" t="s">
        <v>512</v>
      </c>
      <c r="D189" t="s">
        <v>522</v>
      </c>
      <c r="E189" s="3">
        <v>87.844444444444449</v>
      </c>
      <c r="F189" s="3">
        <f>Table3[[#This Row],[Total Hours Nurse Staffing]]/Table3[[#This Row],[MDS Census]]</f>
        <v>3.9501644320769036</v>
      </c>
      <c r="G189" s="3">
        <f>Table3[[#This Row],[Total Direct Care Staff Hours]]/Table3[[#This Row],[MDS Census]]</f>
        <v>3.746458386035922</v>
      </c>
      <c r="H189" s="3">
        <f>Table3[[#This Row],[Total RN Hours (w/ Admin, DON)]]/Table3[[#This Row],[MDS Census]]</f>
        <v>0.35580571717682774</v>
      </c>
      <c r="I189" s="3">
        <f>Table3[[#This Row],[RN Hours (excl. Admin, DON)]]/Table3[[#This Row],[MDS Census]]</f>
        <v>0.29104477611940299</v>
      </c>
      <c r="J189" s="3">
        <f t="shared" si="3"/>
        <v>347</v>
      </c>
      <c r="K189" s="3">
        <f>SUM(Table3[[#This Row],[RN Hours (excl. Admin, DON)]], Table3[[#This Row],[LPN Hours (excl. Admin)]], Table3[[#This Row],[CNA Hours]], Table3[[#This Row],[NA TR Hours]], Table3[[#This Row],[Med Aide/Tech Hours]])</f>
        <v>329.10555555555555</v>
      </c>
      <c r="L189" s="3">
        <f>SUM(Table3[[#This Row],[RN Hours (excl. Admin, DON)]:[RN DON Hours]])</f>
        <v>31.255555555555556</v>
      </c>
      <c r="M189" s="3">
        <v>25.566666666666666</v>
      </c>
      <c r="N189" s="3">
        <v>0</v>
      </c>
      <c r="O189" s="3">
        <v>5.6888888888888891</v>
      </c>
      <c r="P189" s="3">
        <f>SUM(Table3[[#This Row],[LPN Hours (excl. Admin)]:[LPN Admin Hours]])</f>
        <v>111.54166666666666</v>
      </c>
      <c r="Q189" s="3">
        <v>99.336111111111109</v>
      </c>
      <c r="R189" s="3">
        <v>12.205555555555556</v>
      </c>
      <c r="S189" s="3">
        <f>SUM(Table3[[#This Row],[CNA Hours]], Table3[[#This Row],[NA TR Hours]], Table3[[#This Row],[Med Aide/Tech Hours]])</f>
        <v>204.20277777777778</v>
      </c>
      <c r="T189" s="3">
        <v>204.20277777777778</v>
      </c>
      <c r="U189" s="3">
        <v>0</v>
      </c>
      <c r="V189" s="3">
        <v>0</v>
      </c>
      <c r="W189" s="3">
        <f>SUM(Table3[[#This Row],[RN Hours Contract]:[Med Aide Hours Contract]])</f>
        <v>0</v>
      </c>
      <c r="X189" s="3">
        <v>0</v>
      </c>
      <c r="Y189" s="3">
        <v>0</v>
      </c>
      <c r="Z189" s="3">
        <v>0</v>
      </c>
      <c r="AA189" s="3">
        <v>0</v>
      </c>
      <c r="AB189" s="3">
        <v>0</v>
      </c>
      <c r="AC189" s="3">
        <v>0</v>
      </c>
      <c r="AD189" s="3">
        <v>0</v>
      </c>
      <c r="AE189" s="3">
        <v>0</v>
      </c>
      <c r="AF189" t="s">
        <v>187</v>
      </c>
      <c r="AG189" s="13">
        <v>4</v>
      </c>
      <c r="AQ189"/>
    </row>
    <row r="190" spans="1:43" x14ac:dyDescent="0.2">
      <c r="A190" t="s">
        <v>201</v>
      </c>
      <c r="B190" t="s">
        <v>390</v>
      </c>
      <c r="C190" t="s">
        <v>420</v>
      </c>
      <c r="D190" t="s">
        <v>593</v>
      </c>
      <c r="E190" s="3">
        <v>51.611111111111114</v>
      </c>
      <c r="F190" s="3">
        <f>Table3[[#This Row],[Total Hours Nurse Staffing]]/Table3[[#This Row],[MDS Census]]</f>
        <v>4.4879978471474695</v>
      </c>
      <c r="G190" s="3">
        <f>Table3[[#This Row],[Total Direct Care Staff Hours]]/Table3[[#This Row],[MDS Census]]</f>
        <v>4.1966630785791166</v>
      </c>
      <c r="H190" s="3">
        <f>Table3[[#This Row],[Total RN Hours (w/ Admin, DON)]]/Table3[[#This Row],[MDS Census]]</f>
        <v>0.59585575888051667</v>
      </c>
      <c r="I190" s="3">
        <f>Table3[[#This Row],[RN Hours (excl. Admin, DON)]]/Table3[[#This Row],[MDS Census]]</f>
        <v>0.41474703982777178</v>
      </c>
      <c r="J190" s="3">
        <f t="shared" si="3"/>
        <v>231.63055555555553</v>
      </c>
      <c r="K190" s="3">
        <f>SUM(Table3[[#This Row],[RN Hours (excl. Admin, DON)]], Table3[[#This Row],[LPN Hours (excl. Admin)]], Table3[[#This Row],[CNA Hours]], Table3[[#This Row],[NA TR Hours]], Table3[[#This Row],[Med Aide/Tech Hours]])</f>
        <v>216.59444444444443</v>
      </c>
      <c r="L190" s="3">
        <f>SUM(Table3[[#This Row],[RN Hours (excl. Admin, DON)]:[RN DON Hours]])</f>
        <v>30.752777777777776</v>
      </c>
      <c r="M190" s="3">
        <v>21.405555555555555</v>
      </c>
      <c r="N190" s="3">
        <v>5.3083333333333336</v>
      </c>
      <c r="O190" s="3">
        <v>4.0388888888888888</v>
      </c>
      <c r="P190" s="3">
        <f>SUM(Table3[[#This Row],[LPN Hours (excl. Admin)]:[LPN Admin Hours]])</f>
        <v>55.513888888888893</v>
      </c>
      <c r="Q190" s="3">
        <v>49.825000000000003</v>
      </c>
      <c r="R190" s="3">
        <v>5.6888888888888891</v>
      </c>
      <c r="S190" s="3">
        <f>SUM(Table3[[#This Row],[CNA Hours]], Table3[[#This Row],[NA TR Hours]], Table3[[#This Row],[Med Aide/Tech Hours]])</f>
        <v>145.36388888888888</v>
      </c>
      <c r="T190" s="3">
        <v>145.36388888888888</v>
      </c>
      <c r="U190" s="3">
        <v>0</v>
      </c>
      <c r="V190" s="3">
        <v>0</v>
      </c>
      <c r="W190" s="3">
        <f>SUM(Table3[[#This Row],[RN Hours Contract]:[Med Aide Hours Contract]])</f>
        <v>0</v>
      </c>
      <c r="X190" s="3">
        <v>0</v>
      </c>
      <c r="Y190" s="3">
        <v>0</v>
      </c>
      <c r="Z190" s="3">
        <v>0</v>
      </c>
      <c r="AA190" s="3">
        <v>0</v>
      </c>
      <c r="AB190" s="3">
        <v>0</v>
      </c>
      <c r="AC190" s="3">
        <v>0</v>
      </c>
      <c r="AD190" s="3">
        <v>0</v>
      </c>
      <c r="AE190" s="3">
        <v>0</v>
      </c>
      <c r="AF190" t="s">
        <v>188</v>
      </c>
      <c r="AG190" s="13">
        <v>4</v>
      </c>
      <c r="AQ190"/>
    </row>
    <row r="191" spans="1:43" x14ac:dyDescent="0.2">
      <c r="A191" t="s">
        <v>201</v>
      </c>
      <c r="B191" t="s">
        <v>391</v>
      </c>
      <c r="C191" t="s">
        <v>484</v>
      </c>
      <c r="D191" t="s">
        <v>586</v>
      </c>
      <c r="E191" s="3">
        <v>38.533333333333331</v>
      </c>
      <c r="F191" s="3">
        <f>Table3[[#This Row],[Total Hours Nurse Staffing]]/Table3[[#This Row],[MDS Census]]</f>
        <v>4.4040657439446367</v>
      </c>
      <c r="G191" s="3">
        <f>Table3[[#This Row],[Total Direct Care Staff Hours]]/Table3[[#This Row],[MDS Census]]</f>
        <v>4.149163783160323</v>
      </c>
      <c r="H191" s="3">
        <f>Table3[[#This Row],[Total RN Hours (w/ Admin, DON)]]/Table3[[#This Row],[MDS Census]]</f>
        <v>0.72585063437139563</v>
      </c>
      <c r="I191" s="3">
        <f>Table3[[#This Row],[RN Hours (excl. Admin, DON)]]/Table3[[#This Row],[MDS Census]]</f>
        <v>0.47094867358708192</v>
      </c>
      <c r="J191" s="3">
        <f t="shared" si="3"/>
        <v>169.70333333333332</v>
      </c>
      <c r="K191" s="3">
        <f>SUM(Table3[[#This Row],[RN Hours (excl. Admin, DON)]], Table3[[#This Row],[LPN Hours (excl. Admin)]], Table3[[#This Row],[CNA Hours]], Table3[[#This Row],[NA TR Hours]], Table3[[#This Row],[Med Aide/Tech Hours]])</f>
        <v>159.8811111111111</v>
      </c>
      <c r="L191" s="3">
        <f>SUM(Table3[[#This Row],[RN Hours (excl. Admin, DON)]:[RN DON Hours]])</f>
        <v>27.969444444444445</v>
      </c>
      <c r="M191" s="3">
        <v>18.147222222222222</v>
      </c>
      <c r="N191" s="3">
        <v>5.1111111111111107</v>
      </c>
      <c r="O191" s="3">
        <v>4.7111111111111112</v>
      </c>
      <c r="P191" s="3">
        <f>SUM(Table3[[#This Row],[LPN Hours (excl. Admin)]:[LPN Admin Hours]])</f>
        <v>42.530555555555559</v>
      </c>
      <c r="Q191" s="3">
        <v>42.530555555555559</v>
      </c>
      <c r="R191" s="3">
        <v>0</v>
      </c>
      <c r="S191" s="3">
        <f>SUM(Table3[[#This Row],[CNA Hours]], Table3[[#This Row],[NA TR Hours]], Table3[[#This Row],[Med Aide/Tech Hours]])</f>
        <v>99.203333333333319</v>
      </c>
      <c r="T191" s="3">
        <v>99.203333333333319</v>
      </c>
      <c r="U191" s="3">
        <v>0</v>
      </c>
      <c r="V191" s="3">
        <v>0</v>
      </c>
      <c r="W191" s="3">
        <f>SUM(Table3[[#This Row],[RN Hours Contract]:[Med Aide Hours Contract]])</f>
        <v>0</v>
      </c>
      <c r="X191" s="3">
        <v>0</v>
      </c>
      <c r="Y191" s="3">
        <v>0</v>
      </c>
      <c r="Z191" s="3">
        <v>0</v>
      </c>
      <c r="AA191" s="3">
        <v>0</v>
      </c>
      <c r="AB191" s="3">
        <v>0</v>
      </c>
      <c r="AC191" s="3">
        <v>0</v>
      </c>
      <c r="AD191" s="3">
        <v>0</v>
      </c>
      <c r="AE191" s="3">
        <v>0</v>
      </c>
      <c r="AF191" t="s">
        <v>189</v>
      </c>
      <c r="AG191" s="13">
        <v>4</v>
      </c>
      <c r="AQ191"/>
    </row>
    <row r="192" spans="1:43" x14ac:dyDescent="0.2">
      <c r="A192" t="s">
        <v>201</v>
      </c>
      <c r="B192" t="s">
        <v>392</v>
      </c>
      <c r="C192" t="s">
        <v>438</v>
      </c>
      <c r="D192" t="s">
        <v>551</v>
      </c>
      <c r="E192" s="3">
        <v>117.1</v>
      </c>
      <c r="F192" s="3">
        <f>Table3[[#This Row],[Total Hours Nurse Staffing]]/Table3[[#This Row],[MDS Census]]</f>
        <v>4.1561305626719802</v>
      </c>
      <c r="G192" s="3">
        <f>Table3[[#This Row],[Total Direct Care Staff Hours]]/Table3[[#This Row],[MDS Census]]</f>
        <v>3.9122051428029225</v>
      </c>
      <c r="H192" s="3">
        <f>Table3[[#This Row],[Total RN Hours (w/ Admin, DON)]]/Table3[[#This Row],[MDS Census]]</f>
        <v>0.51843723313407353</v>
      </c>
      <c r="I192" s="3">
        <f>Table3[[#This Row],[RN Hours (excl. Admin, DON)]]/Table3[[#This Row],[MDS Census]]</f>
        <v>0.37170794192997442</v>
      </c>
      <c r="J192" s="3">
        <f t="shared" si="3"/>
        <v>486.68288888888884</v>
      </c>
      <c r="K192" s="3">
        <f>SUM(Table3[[#This Row],[RN Hours (excl. Admin, DON)]], Table3[[#This Row],[LPN Hours (excl. Admin)]], Table3[[#This Row],[CNA Hours]], Table3[[#This Row],[NA TR Hours]], Table3[[#This Row],[Med Aide/Tech Hours]])</f>
        <v>458.11922222222222</v>
      </c>
      <c r="L192" s="3">
        <f>SUM(Table3[[#This Row],[RN Hours (excl. Admin, DON)]:[RN DON Hours]])</f>
        <v>60.709000000000003</v>
      </c>
      <c r="M192" s="3">
        <v>43.527000000000001</v>
      </c>
      <c r="N192" s="3">
        <v>11.582111111111109</v>
      </c>
      <c r="O192" s="3">
        <v>5.5998888888888887</v>
      </c>
      <c r="P192" s="3">
        <f>SUM(Table3[[#This Row],[LPN Hours (excl. Admin)]:[LPN Admin Hours]])</f>
        <v>131.44833333333332</v>
      </c>
      <c r="Q192" s="3">
        <v>120.06666666666666</v>
      </c>
      <c r="R192" s="3">
        <v>11.381666666666666</v>
      </c>
      <c r="S192" s="3">
        <f>SUM(Table3[[#This Row],[CNA Hours]], Table3[[#This Row],[NA TR Hours]], Table3[[#This Row],[Med Aide/Tech Hours]])</f>
        <v>294.52555555555551</v>
      </c>
      <c r="T192" s="3">
        <v>242.79633333333331</v>
      </c>
      <c r="U192" s="3">
        <v>51.729222222222226</v>
      </c>
      <c r="V192" s="3">
        <v>0</v>
      </c>
      <c r="W192" s="3">
        <f>SUM(Table3[[#This Row],[RN Hours Contract]:[Med Aide Hours Contract]])</f>
        <v>0</v>
      </c>
      <c r="X192" s="3">
        <v>0</v>
      </c>
      <c r="Y192" s="3">
        <v>0</v>
      </c>
      <c r="Z192" s="3">
        <v>0</v>
      </c>
      <c r="AA192" s="3">
        <v>0</v>
      </c>
      <c r="AB192" s="3">
        <v>0</v>
      </c>
      <c r="AC192" s="3">
        <v>0</v>
      </c>
      <c r="AD192" s="3">
        <v>0</v>
      </c>
      <c r="AE192" s="3">
        <v>0</v>
      </c>
      <c r="AF192" t="s">
        <v>190</v>
      </c>
      <c r="AG192" s="13">
        <v>4</v>
      </c>
      <c r="AQ192"/>
    </row>
    <row r="193" spans="1:43" x14ac:dyDescent="0.2">
      <c r="A193" t="s">
        <v>201</v>
      </c>
      <c r="B193" t="s">
        <v>393</v>
      </c>
      <c r="C193" t="s">
        <v>454</v>
      </c>
      <c r="D193" t="s">
        <v>555</v>
      </c>
      <c r="E193" s="3">
        <v>33.822222222222223</v>
      </c>
      <c r="F193" s="3">
        <f>Table3[[#This Row],[Total Hours Nurse Staffing]]/Table3[[#This Row],[MDS Census]]</f>
        <v>4.234438239159001</v>
      </c>
      <c r="G193" s="3">
        <f>Table3[[#This Row],[Total Direct Care Staff Hours]]/Table3[[#This Row],[MDS Census]]</f>
        <v>3.7854402102496718</v>
      </c>
      <c r="H193" s="3">
        <f>Table3[[#This Row],[Total RN Hours (w/ Admin, DON)]]/Table3[[#This Row],[MDS Census]]</f>
        <v>0.52209264126149801</v>
      </c>
      <c r="I193" s="3">
        <f>Table3[[#This Row],[RN Hours (excl. Admin, DON)]]/Table3[[#This Row],[MDS Census]]</f>
        <v>7.3094612352168201E-2</v>
      </c>
      <c r="J193" s="3">
        <f t="shared" si="3"/>
        <v>143.21811111111111</v>
      </c>
      <c r="K193" s="3">
        <f>SUM(Table3[[#This Row],[RN Hours (excl. Admin, DON)]], Table3[[#This Row],[LPN Hours (excl. Admin)]], Table3[[#This Row],[CNA Hours]], Table3[[#This Row],[NA TR Hours]], Table3[[#This Row],[Med Aide/Tech Hours]])</f>
        <v>128.03200000000001</v>
      </c>
      <c r="L193" s="3">
        <f>SUM(Table3[[#This Row],[RN Hours (excl. Admin, DON)]:[RN DON Hours]])</f>
        <v>17.658333333333335</v>
      </c>
      <c r="M193" s="3">
        <v>2.4722222222222223</v>
      </c>
      <c r="N193" s="3">
        <v>9.4972222222222218</v>
      </c>
      <c r="O193" s="3">
        <v>5.6888888888888891</v>
      </c>
      <c r="P193" s="3">
        <f>SUM(Table3[[#This Row],[LPN Hours (excl. Admin)]:[LPN Admin Hours]])</f>
        <v>44.027000000000001</v>
      </c>
      <c r="Q193" s="3">
        <v>44.027000000000001</v>
      </c>
      <c r="R193" s="3">
        <v>0</v>
      </c>
      <c r="S193" s="3">
        <f>SUM(Table3[[#This Row],[CNA Hours]], Table3[[#This Row],[NA TR Hours]], Table3[[#This Row],[Med Aide/Tech Hours]])</f>
        <v>81.532777777777781</v>
      </c>
      <c r="T193" s="3">
        <v>81.532777777777781</v>
      </c>
      <c r="U193" s="3">
        <v>0</v>
      </c>
      <c r="V193" s="3">
        <v>0</v>
      </c>
      <c r="W193" s="3">
        <f>SUM(Table3[[#This Row],[RN Hours Contract]:[Med Aide Hours Contract]])</f>
        <v>0</v>
      </c>
      <c r="X193" s="3">
        <v>0</v>
      </c>
      <c r="Y193" s="3">
        <v>0</v>
      </c>
      <c r="Z193" s="3">
        <v>0</v>
      </c>
      <c r="AA193" s="3">
        <v>0</v>
      </c>
      <c r="AB193" s="3">
        <v>0</v>
      </c>
      <c r="AC193" s="3">
        <v>0</v>
      </c>
      <c r="AD193" s="3">
        <v>0</v>
      </c>
      <c r="AE193" s="3">
        <v>0</v>
      </c>
      <c r="AF193" t="s">
        <v>191</v>
      </c>
      <c r="AG193" s="13">
        <v>4</v>
      </c>
      <c r="AQ193"/>
    </row>
    <row r="194" spans="1:43" x14ac:dyDescent="0.2">
      <c r="A194" t="s">
        <v>201</v>
      </c>
      <c r="B194" t="s">
        <v>394</v>
      </c>
      <c r="C194" t="s">
        <v>511</v>
      </c>
      <c r="D194" t="s">
        <v>565</v>
      </c>
      <c r="E194" s="3">
        <v>44.633333333333333</v>
      </c>
      <c r="F194" s="3">
        <f>Table3[[#This Row],[Total Hours Nurse Staffing]]/Table3[[#This Row],[MDS Census]]</f>
        <v>3.2909210853871054</v>
      </c>
      <c r="G194" s="3">
        <f>Table3[[#This Row],[Total Direct Care Staff Hours]]/Table3[[#This Row],[MDS Census]]</f>
        <v>3.0359721184963906</v>
      </c>
      <c r="H194" s="3">
        <f>Table3[[#This Row],[Total RN Hours (w/ Admin, DON)]]/Table3[[#This Row],[MDS Census]]</f>
        <v>0.63222056260891202</v>
      </c>
      <c r="I194" s="3">
        <f>Table3[[#This Row],[RN Hours (excl. Admin, DON)]]/Table3[[#This Row],[MDS Census]]</f>
        <v>0.37727159571819768</v>
      </c>
      <c r="J194" s="3">
        <f t="shared" si="3"/>
        <v>146.8847777777778</v>
      </c>
      <c r="K194" s="3">
        <f>SUM(Table3[[#This Row],[RN Hours (excl. Admin, DON)]], Table3[[#This Row],[LPN Hours (excl. Admin)]], Table3[[#This Row],[CNA Hours]], Table3[[#This Row],[NA TR Hours]], Table3[[#This Row],[Med Aide/Tech Hours]])</f>
        <v>135.50555555555556</v>
      </c>
      <c r="L194" s="3">
        <f>SUM(Table3[[#This Row],[RN Hours (excl. Admin, DON)]:[RN DON Hours]])</f>
        <v>28.218111111111106</v>
      </c>
      <c r="M194" s="3">
        <v>16.838888888888889</v>
      </c>
      <c r="N194" s="3">
        <v>6.6319999999999988</v>
      </c>
      <c r="O194" s="3">
        <v>4.7472222222222218</v>
      </c>
      <c r="P194" s="3">
        <f>SUM(Table3[[#This Row],[LPN Hours (excl. Admin)]:[LPN Admin Hours]])</f>
        <v>39.269444444444446</v>
      </c>
      <c r="Q194" s="3">
        <v>39.269444444444446</v>
      </c>
      <c r="R194" s="3">
        <v>0</v>
      </c>
      <c r="S194" s="3">
        <f>SUM(Table3[[#This Row],[CNA Hours]], Table3[[#This Row],[NA TR Hours]], Table3[[#This Row],[Med Aide/Tech Hours]])</f>
        <v>79.397222222222226</v>
      </c>
      <c r="T194" s="3">
        <v>68.466666666666669</v>
      </c>
      <c r="U194" s="3">
        <v>10.930555555555555</v>
      </c>
      <c r="V194" s="3">
        <v>0</v>
      </c>
      <c r="W194" s="3">
        <f>SUM(Table3[[#This Row],[RN Hours Contract]:[Med Aide Hours Contract]])</f>
        <v>7.0388888888888888</v>
      </c>
      <c r="X194" s="3">
        <v>5.5555555555555552E-2</v>
      </c>
      <c r="Y194" s="3">
        <v>0</v>
      </c>
      <c r="Z194" s="3">
        <v>0</v>
      </c>
      <c r="AA194" s="3">
        <v>6.0277777777777777</v>
      </c>
      <c r="AB194" s="3">
        <v>0</v>
      </c>
      <c r="AC194" s="3">
        <v>0.9555555555555556</v>
      </c>
      <c r="AD194" s="3">
        <v>0</v>
      </c>
      <c r="AE194" s="3">
        <v>0</v>
      </c>
      <c r="AF194" t="s">
        <v>192</v>
      </c>
      <c r="AG194" s="13">
        <v>4</v>
      </c>
      <c r="AQ194"/>
    </row>
    <row r="195" spans="1:43" x14ac:dyDescent="0.2">
      <c r="A195" t="s">
        <v>201</v>
      </c>
      <c r="B195" t="s">
        <v>395</v>
      </c>
      <c r="C195" t="s">
        <v>511</v>
      </c>
      <c r="D195" t="s">
        <v>565</v>
      </c>
      <c r="E195" s="3">
        <v>32.422222222222224</v>
      </c>
      <c r="F195" s="3">
        <f>Table3[[#This Row],[Total Hours Nurse Staffing]]/Table3[[#This Row],[MDS Census]]</f>
        <v>3.9775119945167914</v>
      </c>
      <c r="G195" s="3">
        <f>Table3[[#This Row],[Total Direct Care Staff Hours]]/Table3[[#This Row],[MDS Census]]</f>
        <v>3.8004626456477033</v>
      </c>
      <c r="H195" s="3">
        <f>Table3[[#This Row],[Total RN Hours (w/ Admin, DON)]]/Table3[[#This Row],[MDS Census]]</f>
        <v>0.75518505825908144</v>
      </c>
      <c r="I195" s="3">
        <f>Table3[[#This Row],[RN Hours (excl. Admin, DON)]]/Table3[[#This Row],[MDS Census]]</f>
        <v>0.57813570938999304</v>
      </c>
      <c r="J195" s="3">
        <f t="shared" si="3"/>
        <v>128.95977777777776</v>
      </c>
      <c r="K195" s="3">
        <f>SUM(Table3[[#This Row],[RN Hours (excl. Admin, DON)]], Table3[[#This Row],[LPN Hours (excl. Admin)]], Table3[[#This Row],[CNA Hours]], Table3[[#This Row],[NA TR Hours]], Table3[[#This Row],[Med Aide/Tech Hours]])</f>
        <v>123.21944444444443</v>
      </c>
      <c r="L195" s="3">
        <f>SUM(Table3[[#This Row],[RN Hours (excl. Admin, DON)]:[RN DON Hours]])</f>
        <v>24.484777777777776</v>
      </c>
      <c r="M195" s="3">
        <v>18.744444444444444</v>
      </c>
      <c r="N195" s="3">
        <v>1.3042222222222219</v>
      </c>
      <c r="O195" s="3">
        <v>4.4361111111111109</v>
      </c>
      <c r="P195" s="3">
        <f>SUM(Table3[[#This Row],[LPN Hours (excl. Admin)]:[LPN Admin Hours]])</f>
        <v>13.861111111111111</v>
      </c>
      <c r="Q195" s="3">
        <v>13.861111111111111</v>
      </c>
      <c r="R195" s="3">
        <v>0</v>
      </c>
      <c r="S195" s="3">
        <f>SUM(Table3[[#This Row],[CNA Hours]], Table3[[#This Row],[NA TR Hours]], Table3[[#This Row],[Med Aide/Tech Hours]])</f>
        <v>90.61388888888888</v>
      </c>
      <c r="T195" s="3">
        <v>72</v>
      </c>
      <c r="U195" s="3">
        <v>18.613888888888887</v>
      </c>
      <c r="V195" s="3">
        <v>0</v>
      </c>
      <c r="W195" s="3">
        <f>SUM(Table3[[#This Row],[RN Hours Contract]:[Med Aide Hours Contract]])</f>
        <v>7.5388888888888879</v>
      </c>
      <c r="X195" s="3">
        <v>4.1194444444444445</v>
      </c>
      <c r="Y195" s="3">
        <v>0</v>
      </c>
      <c r="Z195" s="3">
        <v>0</v>
      </c>
      <c r="AA195" s="3">
        <v>1.7638888888888888</v>
      </c>
      <c r="AB195" s="3">
        <v>0</v>
      </c>
      <c r="AC195" s="3">
        <v>1.6555555555555554</v>
      </c>
      <c r="AD195" s="3">
        <v>0</v>
      </c>
      <c r="AE195" s="3">
        <v>0</v>
      </c>
      <c r="AF195" t="s">
        <v>193</v>
      </c>
      <c r="AG195" s="13">
        <v>4</v>
      </c>
      <c r="AQ195"/>
    </row>
    <row r="196" spans="1:43" x14ac:dyDescent="0.2">
      <c r="A196" t="s">
        <v>201</v>
      </c>
      <c r="B196" t="s">
        <v>396</v>
      </c>
      <c r="C196" t="s">
        <v>511</v>
      </c>
      <c r="D196" t="s">
        <v>565</v>
      </c>
      <c r="E196" s="3">
        <v>64.733333333333334</v>
      </c>
      <c r="F196" s="3">
        <f>Table3[[#This Row],[Total Hours Nurse Staffing]]/Table3[[#This Row],[MDS Census]]</f>
        <v>3.3217267421901822</v>
      </c>
      <c r="G196" s="3">
        <f>Table3[[#This Row],[Total Direct Care Staff Hours]]/Table3[[#This Row],[MDS Census]]</f>
        <v>3.0865945760384479</v>
      </c>
      <c r="H196" s="3">
        <f>Table3[[#This Row],[Total RN Hours (w/ Admin, DON)]]/Table3[[#This Row],[MDS Census]]</f>
        <v>0.51036388602814964</v>
      </c>
      <c r="I196" s="3">
        <f>Table3[[#This Row],[RN Hours (excl. Admin, DON)]]/Table3[[#This Row],[MDS Census]]</f>
        <v>0.27523171987641604</v>
      </c>
      <c r="J196" s="3">
        <f t="shared" si="3"/>
        <v>215.02644444444445</v>
      </c>
      <c r="K196" s="3">
        <f>SUM(Table3[[#This Row],[RN Hours (excl. Admin, DON)]], Table3[[#This Row],[LPN Hours (excl. Admin)]], Table3[[#This Row],[CNA Hours]], Table3[[#This Row],[NA TR Hours]], Table3[[#This Row],[Med Aide/Tech Hours]])</f>
        <v>199.80555555555554</v>
      </c>
      <c r="L196" s="3">
        <f>SUM(Table3[[#This Row],[RN Hours (excl. Admin, DON)]:[RN DON Hours]])</f>
        <v>33.037555555555556</v>
      </c>
      <c r="M196" s="3">
        <v>17.816666666666666</v>
      </c>
      <c r="N196" s="3">
        <v>9.0931111111111083</v>
      </c>
      <c r="O196" s="3">
        <v>6.1277777777777782</v>
      </c>
      <c r="P196" s="3">
        <f>SUM(Table3[[#This Row],[LPN Hours (excl. Admin)]:[LPN Admin Hours]])</f>
        <v>45.819444444444443</v>
      </c>
      <c r="Q196" s="3">
        <v>45.819444444444443</v>
      </c>
      <c r="R196" s="3">
        <v>0</v>
      </c>
      <c r="S196" s="3">
        <f>SUM(Table3[[#This Row],[CNA Hours]], Table3[[#This Row],[NA TR Hours]], Table3[[#This Row],[Med Aide/Tech Hours]])</f>
        <v>136.16944444444445</v>
      </c>
      <c r="T196" s="3">
        <v>103.28333333333333</v>
      </c>
      <c r="U196" s="3">
        <v>32.886111111111113</v>
      </c>
      <c r="V196" s="3">
        <v>0</v>
      </c>
      <c r="W196" s="3">
        <f>SUM(Table3[[#This Row],[RN Hours Contract]:[Med Aide Hours Contract]])</f>
        <v>7.7722222222222221</v>
      </c>
      <c r="X196" s="3">
        <v>1.1722222222222223</v>
      </c>
      <c r="Y196" s="3">
        <v>0</v>
      </c>
      <c r="Z196" s="3">
        <v>0</v>
      </c>
      <c r="AA196" s="3">
        <v>4.7277777777777779</v>
      </c>
      <c r="AB196" s="3">
        <v>0</v>
      </c>
      <c r="AC196" s="3">
        <v>1.8722222222222222</v>
      </c>
      <c r="AD196" s="3">
        <v>0</v>
      </c>
      <c r="AE196" s="3">
        <v>0</v>
      </c>
      <c r="AF196" t="s">
        <v>194</v>
      </c>
      <c r="AG196" s="13">
        <v>4</v>
      </c>
      <c r="AQ196"/>
    </row>
    <row r="197" spans="1:43" x14ac:dyDescent="0.2">
      <c r="A197" t="s">
        <v>201</v>
      </c>
      <c r="B197" t="s">
        <v>397</v>
      </c>
      <c r="C197" t="s">
        <v>513</v>
      </c>
      <c r="D197" t="s">
        <v>565</v>
      </c>
      <c r="E197" s="3">
        <v>57.577777777777776</v>
      </c>
      <c r="F197" s="3">
        <f>Table3[[#This Row],[Total Hours Nurse Staffing]]/Table3[[#This Row],[MDS Census]]</f>
        <v>6.1479872636047865</v>
      </c>
      <c r="G197" s="3">
        <f>Table3[[#This Row],[Total Direct Care Staff Hours]]/Table3[[#This Row],[MDS Census]]</f>
        <v>5.7140563489000398</v>
      </c>
      <c r="H197" s="3">
        <f>Table3[[#This Row],[Total RN Hours (w/ Admin, DON)]]/Table3[[#This Row],[MDS Census]]</f>
        <v>1.5964646854496336</v>
      </c>
      <c r="I197" s="3">
        <f>Table3[[#This Row],[RN Hours (excl. Admin, DON)]]/Table3[[#This Row],[MDS Census]]</f>
        <v>1.1625337707448864</v>
      </c>
      <c r="J197" s="3">
        <f t="shared" si="3"/>
        <v>353.98744444444446</v>
      </c>
      <c r="K197" s="3">
        <f>SUM(Table3[[#This Row],[RN Hours (excl. Admin, DON)]], Table3[[#This Row],[LPN Hours (excl. Admin)]], Table3[[#This Row],[CNA Hours]], Table3[[#This Row],[NA TR Hours]], Table3[[#This Row],[Med Aide/Tech Hours]])</f>
        <v>329.0026666666667</v>
      </c>
      <c r="L197" s="3">
        <f>SUM(Table3[[#This Row],[RN Hours (excl. Admin, DON)]:[RN DON Hours]])</f>
        <v>91.920888888888896</v>
      </c>
      <c r="M197" s="3">
        <v>66.936111111111117</v>
      </c>
      <c r="N197" s="3">
        <v>20.201666666666661</v>
      </c>
      <c r="O197" s="3">
        <v>4.7831111111111113</v>
      </c>
      <c r="P197" s="3">
        <f>SUM(Table3[[#This Row],[LPN Hours (excl. Admin)]:[LPN Admin Hours]])</f>
        <v>92.302222222222227</v>
      </c>
      <c r="Q197" s="3">
        <v>92.302222222222227</v>
      </c>
      <c r="R197" s="3">
        <v>0</v>
      </c>
      <c r="S197" s="3">
        <f>SUM(Table3[[#This Row],[CNA Hours]], Table3[[#This Row],[NA TR Hours]], Table3[[#This Row],[Med Aide/Tech Hours]])</f>
        <v>169.76433333333335</v>
      </c>
      <c r="T197" s="3">
        <v>169.76433333333335</v>
      </c>
      <c r="U197" s="3">
        <v>0</v>
      </c>
      <c r="V197" s="3">
        <v>0</v>
      </c>
      <c r="W197" s="3">
        <f>SUM(Table3[[#This Row],[RN Hours Contract]:[Med Aide Hours Contract]])</f>
        <v>0</v>
      </c>
      <c r="X197" s="3">
        <v>0</v>
      </c>
      <c r="Y197" s="3">
        <v>0</v>
      </c>
      <c r="Z197" s="3">
        <v>0</v>
      </c>
      <c r="AA197" s="3">
        <v>0</v>
      </c>
      <c r="AB197" s="3">
        <v>0</v>
      </c>
      <c r="AC197" s="3">
        <v>0</v>
      </c>
      <c r="AD197" s="3">
        <v>0</v>
      </c>
      <c r="AE197" s="3">
        <v>0</v>
      </c>
      <c r="AF197" t="s">
        <v>195</v>
      </c>
      <c r="AG197" s="13">
        <v>4</v>
      </c>
      <c r="AQ197"/>
    </row>
    <row r="198" spans="1:43" x14ac:dyDescent="0.2">
      <c r="A198" t="s">
        <v>201</v>
      </c>
      <c r="B198" t="s">
        <v>398</v>
      </c>
      <c r="C198" t="s">
        <v>464</v>
      </c>
      <c r="D198" t="s">
        <v>575</v>
      </c>
      <c r="E198" s="3">
        <v>45.233333333333334</v>
      </c>
      <c r="F198" s="3">
        <f>Table3[[#This Row],[Total Hours Nurse Staffing]]/Table3[[#This Row],[MDS Census]]</f>
        <v>5.0041120117907143</v>
      </c>
      <c r="G198" s="3">
        <f>Table3[[#This Row],[Total Direct Care Staff Hours]]/Table3[[#This Row],[MDS Census]]</f>
        <v>4.7786391549987712</v>
      </c>
      <c r="H198" s="3">
        <f>Table3[[#This Row],[Total RN Hours (w/ Admin, DON)]]/Table3[[#This Row],[MDS Census]]</f>
        <v>0.54426922132154265</v>
      </c>
      <c r="I198" s="3">
        <f>Table3[[#This Row],[RN Hours (excl. Admin, DON)]]/Table3[[#This Row],[MDS Census]]</f>
        <v>0.31879636452959959</v>
      </c>
      <c r="J198" s="3">
        <f t="shared" si="3"/>
        <v>226.35266666666666</v>
      </c>
      <c r="K198" s="3">
        <f>SUM(Table3[[#This Row],[RN Hours (excl. Admin, DON)]], Table3[[#This Row],[LPN Hours (excl. Admin)]], Table3[[#This Row],[CNA Hours]], Table3[[#This Row],[NA TR Hours]], Table3[[#This Row],[Med Aide/Tech Hours]])</f>
        <v>216.15377777777775</v>
      </c>
      <c r="L198" s="3">
        <f>SUM(Table3[[#This Row],[RN Hours (excl. Admin, DON)]:[RN DON Hours]])</f>
        <v>24.619111111111113</v>
      </c>
      <c r="M198" s="3">
        <v>14.420222222222222</v>
      </c>
      <c r="N198" s="3">
        <v>7.5205555555555561</v>
      </c>
      <c r="O198" s="3">
        <v>2.6783333333333337</v>
      </c>
      <c r="P198" s="3">
        <f>SUM(Table3[[#This Row],[LPN Hours (excl. Admin)]:[LPN Admin Hours]])</f>
        <v>59.374555555555553</v>
      </c>
      <c r="Q198" s="3">
        <v>59.374555555555553</v>
      </c>
      <c r="R198" s="3">
        <v>0</v>
      </c>
      <c r="S198" s="3">
        <f>SUM(Table3[[#This Row],[CNA Hours]], Table3[[#This Row],[NA TR Hours]], Table3[[#This Row],[Med Aide/Tech Hours]])</f>
        <v>142.35899999999998</v>
      </c>
      <c r="T198" s="3">
        <v>137.88588888888887</v>
      </c>
      <c r="U198" s="3">
        <v>4.4731111111111108</v>
      </c>
      <c r="V198" s="3">
        <v>0</v>
      </c>
      <c r="W198" s="3">
        <f>SUM(Table3[[#This Row],[RN Hours Contract]:[Med Aide Hours Contract]])</f>
        <v>41.589666666666673</v>
      </c>
      <c r="X198" s="3">
        <v>3.8174444444444444</v>
      </c>
      <c r="Y198" s="3">
        <v>0</v>
      </c>
      <c r="Z198" s="3">
        <v>0</v>
      </c>
      <c r="AA198" s="3">
        <v>13.733888888888893</v>
      </c>
      <c r="AB198" s="3">
        <v>0</v>
      </c>
      <c r="AC198" s="3">
        <v>19.565222222222229</v>
      </c>
      <c r="AD198" s="3">
        <v>4.4731111111111108</v>
      </c>
      <c r="AE198" s="3">
        <v>0</v>
      </c>
      <c r="AF198" t="s">
        <v>196</v>
      </c>
      <c r="AG198" s="13">
        <v>4</v>
      </c>
      <c r="AQ198"/>
    </row>
    <row r="199" spans="1:43" x14ac:dyDescent="0.2">
      <c r="A199" t="s">
        <v>201</v>
      </c>
      <c r="B199" t="s">
        <v>399</v>
      </c>
      <c r="C199" t="s">
        <v>426</v>
      </c>
      <c r="D199" t="s">
        <v>516</v>
      </c>
      <c r="E199" s="3">
        <v>60.37777777777778</v>
      </c>
      <c r="F199" s="3">
        <f>Table3[[#This Row],[Total Hours Nurse Staffing]]/Table3[[#This Row],[MDS Census]]</f>
        <v>6.0185020242914984</v>
      </c>
      <c r="G199" s="3">
        <f>Table3[[#This Row],[Total Direct Care Staff Hours]]/Table3[[#This Row],[MDS Census]]</f>
        <v>5.43781008465219</v>
      </c>
      <c r="H199" s="3">
        <f>Table3[[#This Row],[Total RN Hours (w/ Admin, DON)]]/Table3[[#This Row],[MDS Census]]</f>
        <v>0.95435958778064034</v>
      </c>
      <c r="I199" s="3">
        <f>Table3[[#This Row],[RN Hours (excl. Admin, DON)]]/Table3[[#This Row],[MDS Census]]</f>
        <v>0.69828671328671321</v>
      </c>
      <c r="J199" s="3">
        <f t="shared" si="3"/>
        <v>363.38377777777782</v>
      </c>
      <c r="K199" s="3">
        <f>SUM(Table3[[#This Row],[RN Hours (excl. Admin, DON)]], Table3[[#This Row],[LPN Hours (excl. Admin)]], Table3[[#This Row],[CNA Hours]], Table3[[#This Row],[NA TR Hours]], Table3[[#This Row],[Med Aide/Tech Hours]])</f>
        <v>328.32288888888888</v>
      </c>
      <c r="L199" s="3">
        <f>SUM(Table3[[#This Row],[RN Hours (excl. Admin, DON)]:[RN DON Hours]])</f>
        <v>57.62211111111111</v>
      </c>
      <c r="M199" s="3">
        <v>42.160999999999994</v>
      </c>
      <c r="N199" s="3">
        <v>10.547222222222222</v>
      </c>
      <c r="O199" s="3">
        <v>4.9138888888888888</v>
      </c>
      <c r="P199" s="3">
        <f>SUM(Table3[[#This Row],[LPN Hours (excl. Admin)]:[LPN Admin Hours]])</f>
        <v>69.467777777777783</v>
      </c>
      <c r="Q199" s="3">
        <v>49.868000000000002</v>
      </c>
      <c r="R199" s="3">
        <v>19.599777777777778</v>
      </c>
      <c r="S199" s="3">
        <f>SUM(Table3[[#This Row],[CNA Hours]], Table3[[#This Row],[NA TR Hours]], Table3[[#This Row],[Med Aide/Tech Hours]])</f>
        <v>236.29388888888892</v>
      </c>
      <c r="T199" s="3">
        <v>223.46055555555557</v>
      </c>
      <c r="U199" s="3">
        <v>12.833333333333334</v>
      </c>
      <c r="V199" s="3">
        <v>0</v>
      </c>
      <c r="W199" s="3">
        <f>SUM(Table3[[#This Row],[RN Hours Contract]:[Med Aide Hours Contract]])</f>
        <v>89.015888888888895</v>
      </c>
      <c r="X199" s="3">
        <v>9.2750000000000004</v>
      </c>
      <c r="Y199" s="3">
        <v>0</v>
      </c>
      <c r="Z199" s="3">
        <v>0</v>
      </c>
      <c r="AA199" s="3">
        <v>5.4027777777777777</v>
      </c>
      <c r="AB199" s="3">
        <v>5.7555555555555555</v>
      </c>
      <c r="AC199" s="3">
        <v>62.43255555555556</v>
      </c>
      <c r="AD199" s="3">
        <v>6.15</v>
      </c>
      <c r="AE199" s="3">
        <v>0</v>
      </c>
      <c r="AF199" t="s">
        <v>197</v>
      </c>
      <c r="AG199" s="13">
        <v>4</v>
      </c>
      <c r="AQ199"/>
    </row>
    <row r="200" spans="1:43" x14ac:dyDescent="0.2">
      <c r="A200" t="s">
        <v>201</v>
      </c>
      <c r="B200" t="s">
        <v>400</v>
      </c>
      <c r="C200" t="s">
        <v>453</v>
      </c>
      <c r="D200" t="s">
        <v>568</v>
      </c>
      <c r="E200" s="3">
        <v>54.611111111111114</v>
      </c>
      <c r="F200" s="3">
        <f>Table3[[#This Row],[Total Hours Nurse Staffing]]/Table3[[#This Row],[MDS Census]]</f>
        <v>3.9969603255340793</v>
      </c>
      <c r="G200" s="3">
        <f>Table3[[#This Row],[Total Direct Care Staff Hours]]/Table3[[#This Row],[MDS Census]]</f>
        <v>3.5689949135300103</v>
      </c>
      <c r="H200" s="3">
        <f>Table3[[#This Row],[Total RN Hours (w/ Admin, DON)]]/Table3[[#This Row],[MDS Census]]</f>
        <v>0.32596541200406914</v>
      </c>
      <c r="I200" s="3">
        <f>Table3[[#This Row],[RN Hours (excl. Admin, DON)]]/Table3[[#This Row],[MDS Census]]</f>
        <v>0.10622990844354017</v>
      </c>
      <c r="J200" s="3">
        <f t="shared" si="3"/>
        <v>218.27844444444446</v>
      </c>
      <c r="K200" s="3">
        <f>SUM(Table3[[#This Row],[RN Hours (excl. Admin, DON)]], Table3[[#This Row],[LPN Hours (excl. Admin)]], Table3[[#This Row],[CNA Hours]], Table3[[#This Row],[NA TR Hours]], Table3[[#This Row],[Med Aide/Tech Hours]])</f>
        <v>194.90677777777779</v>
      </c>
      <c r="L200" s="3">
        <f>SUM(Table3[[#This Row],[RN Hours (excl. Admin, DON)]:[RN DON Hours]])</f>
        <v>17.801333333333332</v>
      </c>
      <c r="M200" s="3">
        <v>5.801333333333333</v>
      </c>
      <c r="N200" s="3">
        <v>12</v>
      </c>
      <c r="O200" s="3">
        <v>0</v>
      </c>
      <c r="P200" s="3">
        <f>SUM(Table3[[#This Row],[LPN Hours (excl. Admin)]:[LPN Admin Hours]])</f>
        <v>43.376000000000005</v>
      </c>
      <c r="Q200" s="3">
        <v>32.004333333333335</v>
      </c>
      <c r="R200" s="3">
        <v>11.371666666666668</v>
      </c>
      <c r="S200" s="3">
        <f>SUM(Table3[[#This Row],[CNA Hours]], Table3[[#This Row],[NA TR Hours]], Table3[[#This Row],[Med Aide/Tech Hours]])</f>
        <v>157.10111111111112</v>
      </c>
      <c r="T200" s="3">
        <v>157.10111111111112</v>
      </c>
      <c r="U200" s="3">
        <v>0</v>
      </c>
      <c r="V200" s="3">
        <v>0</v>
      </c>
      <c r="W200" s="3">
        <f>SUM(Table3[[#This Row],[RN Hours Contract]:[Med Aide Hours Contract]])</f>
        <v>54.808888888888902</v>
      </c>
      <c r="X200" s="3">
        <v>4.7791111111111118</v>
      </c>
      <c r="Y200" s="3">
        <v>0</v>
      </c>
      <c r="Z200" s="3">
        <v>0</v>
      </c>
      <c r="AA200" s="3">
        <v>5.3294444444444444</v>
      </c>
      <c r="AB200" s="3">
        <v>0</v>
      </c>
      <c r="AC200" s="3">
        <v>44.700333333333347</v>
      </c>
      <c r="AD200" s="3">
        <v>0</v>
      </c>
      <c r="AE200" s="3">
        <v>0</v>
      </c>
      <c r="AF200" t="s">
        <v>198</v>
      </c>
      <c r="AG200" s="13">
        <v>4</v>
      </c>
      <c r="AQ200"/>
    </row>
    <row r="201" spans="1:43" x14ac:dyDescent="0.2">
      <c r="A201" t="s">
        <v>201</v>
      </c>
      <c r="B201" t="s">
        <v>401</v>
      </c>
      <c r="C201" t="s">
        <v>452</v>
      </c>
      <c r="D201" t="s">
        <v>567</v>
      </c>
      <c r="E201" s="3">
        <v>21.077777777777779</v>
      </c>
      <c r="F201" s="3">
        <f>Table3[[#This Row],[Total Hours Nurse Staffing]]/Table3[[#This Row],[MDS Census]]</f>
        <v>4.7397733263046913</v>
      </c>
      <c r="G201" s="3">
        <f>Table3[[#This Row],[Total Direct Care Staff Hours]]/Table3[[#This Row],[MDS Census]]</f>
        <v>4.3699789140748546</v>
      </c>
      <c r="H201" s="3">
        <f>Table3[[#This Row],[Total RN Hours (w/ Admin, DON)]]/Table3[[#This Row],[MDS Census]]</f>
        <v>1.0776752767527673</v>
      </c>
      <c r="I201" s="3">
        <f>Table3[[#This Row],[RN Hours (excl. Admin, DON)]]/Table3[[#This Row],[MDS Census]]</f>
        <v>0.70788086452293086</v>
      </c>
      <c r="J201" s="3">
        <f t="shared" si="3"/>
        <v>99.903888888888886</v>
      </c>
      <c r="K201" s="3">
        <f>SUM(Table3[[#This Row],[RN Hours (excl. Admin, DON)]], Table3[[#This Row],[LPN Hours (excl. Admin)]], Table3[[#This Row],[CNA Hours]], Table3[[#This Row],[NA TR Hours]], Table3[[#This Row],[Med Aide/Tech Hours]])</f>
        <v>92.109444444444449</v>
      </c>
      <c r="L201" s="3">
        <f>SUM(Table3[[#This Row],[RN Hours (excl. Admin, DON)]:[RN DON Hours]])</f>
        <v>22.714999999999996</v>
      </c>
      <c r="M201" s="3">
        <v>14.920555555555554</v>
      </c>
      <c r="N201" s="3">
        <v>3.7777777777777777</v>
      </c>
      <c r="O201" s="3">
        <v>4.0166666666666666</v>
      </c>
      <c r="P201" s="3">
        <f>SUM(Table3[[#This Row],[LPN Hours (excl. Admin)]:[LPN Admin Hours]])</f>
        <v>24.925000000000001</v>
      </c>
      <c r="Q201" s="3">
        <v>24.925000000000001</v>
      </c>
      <c r="R201" s="3">
        <v>0</v>
      </c>
      <c r="S201" s="3">
        <f>SUM(Table3[[#This Row],[CNA Hours]], Table3[[#This Row],[NA TR Hours]], Table3[[#This Row],[Med Aide/Tech Hours]])</f>
        <v>52.263888888888886</v>
      </c>
      <c r="T201" s="3">
        <v>52.263888888888886</v>
      </c>
      <c r="U201" s="3">
        <v>0</v>
      </c>
      <c r="V201" s="3">
        <v>0</v>
      </c>
      <c r="W201" s="3">
        <f>SUM(Table3[[#This Row],[RN Hours Contract]:[Med Aide Hours Contract]])</f>
        <v>26.25277777777778</v>
      </c>
      <c r="X201" s="3">
        <v>4.677777777777778</v>
      </c>
      <c r="Y201" s="3">
        <v>0</v>
      </c>
      <c r="Z201" s="3">
        <v>0</v>
      </c>
      <c r="AA201" s="3">
        <v>1.85</v>
      </c>
      <c r="AB201" s="3">
        <v>0</v>
      </c>
      <c r="AC201" s="3">
        <v>19.725000000000001</v>
      </c>
      <c r="AD201" s="3">
        <v>0</v>
      </c>
      <c r="AE201" s="3">
        <v>0</v>
      </c>
      <c r="AF201" t="s">
        <v>199</v>
      </c>
      <c r="AG201" s="13">
        <v>4</v>
      </c>
      <c r="AQ201"/>
    </row>
    <row r="202" spans="1:43" x14ac:dyDescent="0.2">
      <c r="A202" t="s">
        <v>201</v>
      </c>
      <c r="B202" t="s">
        <v>402</v>
      </c>
      <c r="C202" t="s">
        <v>514</v>
      </c>
      <c r="D202" t="s">
        <v>569</v>
      </c>
      <c r="E202" s="3">
        <v>58.1</v>
      </c>
      <c r="F202" s="3">
        <f>Table3[[#This Row],[Total Hours Nurse Staffing]]/Table3[[#This Row],[MDS Census]]</f>
        <v>3.2179479824058137</v>
      </c>
      <c r="G202" s="3">
        <f>Table3[[#This Row],[Total Direct Care Staff Hours]]/Table3[[#This Row],[MDS Census]]</f>
        <v>3.0964142283419394</v>
      </c>
      <c r="H202" s="3">
        <f>Table3[[#This Row],[Total RN Hours (w/ Admin, DON)]]/Table3[[#This Row],[MDS Census]]</f>
        <v>0.5281124497991968</v>
      </c>
      <c r="I202" s="3">
        <f>Table3[[#This Row],[RN Hours (excl. Admin, DON)]]/Table3[[#This Row],[MDS Census]]</f>
        <v>0.40657869573532224</v>
      </c>
      <c r="J202" s="3">
        <f t="shared" si="3"/>
        <v>186.96277777777777</v>
      </c>
      <c r="K202" s="3">
        <f>SUM(Table3[[#This Row],[RN Hours (excl. Admin, DON)]], Table3[[#This Row],[LPN Hours (excl. Admin)]], Table3[[#This Row],[CNA Hours]], Table3[[#This Row],[NA TR Hours]], Table3[[#This Row],[Med Aide/Tech Hours]])</f>
        <v>179.90166666666667</v>
      </c>
      <c r="L202" s="3">
        <f>SUM(Table3[[#This Row],[RN Hours (excl. Admin, DON)]:[RN DON Hours]])</f>
        <v>30.683333333333334</v>
      </c>
      <c r="M202" s="3">
        <v>23.622222222222224</v>
      </c>
      <c r="N202" s="3">
        <v>7.0611111111111109</v>
      </c>
      <c r="O202" s="3">
        <v>0</v>
      </c>
      <c r="P202" s="3">
        <f>SUM(Table3[[#This Row],[LPN Hours (excl. Admin)]:[LPN Admin Hours]])</f>
        <v>45.625</v>
      </c>
      <c r="Q202" s="3">
        <v>45.625</v>
      </c>
      <c r="R202" s="3">
        <v>0</v>
      </c>
      <c r="S202" s="3">
        <f>SUM(Table3[[#This Row],[CNA Hours]], Table3[[#This Row],[NA TR Hours]], Table3[[#This Row],[Med Aide/Tech Hours]])</f>
        <v>110.65444444444444</v>
      </c>
      <c r="T202" s="3">
        <v>110.56555555555555</v>
      </c>
      <c r="U202" s="3">
        <v>8.8888888888888892E-2</v>
      </c>
      <c r="V202" s="3">
        <v>0</v>
      </c>
      <c r="W202" s="3">
        <f>SUM(Table3[[#This Row],[RN Hours Contract]:[Med Aide Hours Contract]])</f>
        <v>0</v>
      </c>
      <c r="X202" s="3">
        <v>0</v>
      </c>
      <c r="Y202" s="3">
        <v>0</v>
      </c>
      <c r="Z202" s="3">
        <v>0</v>
      </c>
      <c r="AA202" s="3">
        <v>0</v>
      </c>
      <c r="AB202" s="3">
        <v>0</v>
      </c>
      <c r="AC202" s="3">
        <v>0</v>
      </c>
      <c r="AD202" s="3">
        <v>0</v>
      </c>
      <c r="AE202" s="3">
        <v>0</v>
      </c>
      <c r="AF202" t="s">
        <v>200</v>
      </c>
      <c r="AG202" s="13">
        <v>4</v>
      </c>
      <c r="AQ202"/>
    </row>
    <row r="204"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20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202"/>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594</v>
      </c>
      <c r="B1" s="5" t="s">
        <v>596</v>
      </c>
      <c r="C1" s="5" t="s">
        <v>612</v>
      </c>
      <c r="D1" s="5" t="s">
        <v>597</v>
      </c>
      <c r="E1" s="5" t="s">
        <v>598</v>
      </c>
      <c r="F1" s="5" t="s">
        <v>613</v>
      </c>
      <c r="G1" s="5" t="s">
        <v>620</v>
      </c>
      <c r="H1" s="6" t="s">
        <v>622</v>
      </c>
      <c r="I1" s="5" t="s">
        <v>614</v>
      </c>
      <c r="J1" s="5" t="s">
        <v>633</v>
      </c>
      <c r="K1" s="6" t="s">
        <v>634</v>
      </c>
      <c r="L1" s="5" t="s">
        <v>599</v>
      </c>
      <c r="M1" s="5" t="s">
        <v>604</v>
      </c>
      <c r="N1" s="6" t="s">
        <v>608</v>
      </c>
      <c r="O1" s="5" t="s">
        <v>602</v>
      </c>
      <c r="P1" s="5" t="s">
        <v>637</v>
      </c>
      <c r="Q1" s="6" t="s">
        <v>632</v>
      </c>
      <c r="R1" s="5" t="s">
        <v>603</v>
      </c>
      <c r="S1" s="5" t="s">
        <v>635</v>
      </c>
      <c r="T1" s="5" t="s">
        <v>631</v>
      </c>
      <c r="U1" s="5" t="s">
        <v>615</v>
      </c>
      <c r="V1" s="5" t="s">
        <v>627</v>
      </c>
      <c r="W1" s="6" t="s">
        <v>630</v>
      </c>
      <c r="X1" s="5" t="s">
        <v>600</v>
      </c>
      <c r="Y1" s="5" t="s">
        <v>605</v>
      </c>
      <c r="Z1" s="6" t="s">
        <v>626</v>
      </c>
      <c r="AA1" s="5" t="s">
        <v>616</v>
      </c>
      <c r="AB1" s="5" t="s">
        <v>636</v>
      </c>
      <c r="AC1" s="6" t="s">
        <v>625</v>
      </c>
      <c r="AD1" s="5" t="s">
        <v>618</v>
      </c>
      <c r="AE1" s="5" t="s">
        <v>629</v>
      </c>
      <c r="AF1" s="6" t="s">
        <v>628</v>
      </c>
      <c r="AG1" s="5" t="s">
        <v>601</v>
      </c>
      <c r="AH1" s="5" t="s">
        <v>606</v>
      </c>
      <c r="AI1" s="6" t="s">
        <v>607</v>
      </c>
      <c r="AJ1" s="5" t="s">
        <v>619</v>
      </c>
      <c r="AK1" s="5" t="s">
        <v>669</v>
      </c>
      <c r="AL1" s="6" t="s">
        <v>624</v>
      </c>
      <c r="AM1" s="5" t="s">
        <v>617</v>
      </c>
      <c r="AN1" s="5" t="s">
        <v>670</v>
      </c>
      <c r="AO1" s="6" t="s">
        <v>623</v>
      </c>
      <c r="AP1" s="5" t="s">
        <v>595</v>
      </c>
      <c r="AQ1" s="5" t="s">
        <v>639</v>
      </c>
    </row>
    <row r="2" spans="1:43" x14ac:dyDescent="0.2">
      <c r="A2" s="1" t="s">
        <v>201</v>
      </c>
      <c r="B2" s="1" t="s">
        <v>203</v>
      </c>
      <c r="C2" s="1" t="s">
        <v>441</v>
      </c>
      <c r="D2" s="1" t="s">
        <v>560</v>
      </c>
      <c r="E2" s="3">
        <v>44.155555555555559</v>
      </c>
      <c r="F2" s="3">
        <f t="shared" ref="F2:F65" si="0">SUM(I2,U2,AD2)</f>
        <v>163.75277777777779</v>
      </c>
      <c r="G2" s="3">
        <f>SUM(Table39[[#This Row],[RN Hours Contract (W/ Admin, DON)]], Table39[[#This Row],[LPN Contract Hours (w/ Admin)]], Table39[[#This Row],[CNA/NA/Med Aide Contract Hours]])</f>
        <v>5.2694444444444448</v>
      </c>
      <c r="H2" s="4">
        <f>Table39[[#This Row],[Total Contract Hours]]/Table39[[#This Row],[Total Hours Nurse Staffing]]</f>
        <v>3.2179267527268407E-2</v>
      </c>
      <c r="I2" s="3">
        <f>SUM(Table39[[#This Row],[RN Hours]], Table39[[#This Row],[RN Admin Hours]], Table39[[#This Row],[RN DON Hours]])</f>
        <v>22.863888888888887</v>
      </c>
      <c r="J2" s="3">
        <f t="shared" ref="J2:J17" si="1">SUM(M2,P2,S2)</f>
        <v>0</v>
      </c>
      <c r="K2" s="4">
        <f>Table39[[#This Row],[RN Hours Contract (W/ Admin, DON)]]/Table39[[#This Row],[RN Hours (w/ Admin, DON)]]</f>
        <v>0</v>
      </c>
      <c r="L2" s="3">
        <v>11.824999999999999</v>
      </c>
      <c r="M2" s="3">
        <v>0</v>
      </c>
      <c r="N2" s="4">
        <f>Table39[[#This Row],[RN Hours Contract]]/Table39[[#This Row],[RN Hours]]</f>
        <v>0</v>
      </c>
      <c r="O2" s="3">
        <v>5.4388888888888891</v>
      </c>
      <c r="P2" s="3">
        <v>0</v>
      </c>
      <c r="Q2" s="4">
        <f>Table39[[#This Row],[RN Admin Hours Contract]]/Table39[[#This Row],[RN Admin Hours]]</f>
        <v>0</v>
      </c>
      <c r="R2" s="3">
        <v>5.6</v>
      </c>
      <c r="S2" s="3">
        <v>0</v>
      </c>
      <c r="T2" s="4">
        <f>Table39[[#This Row],[RN DON Hours Contract]]/Table39[[#This Row],[RN DON Hours]]</f>
        <v>0</v>
      </c>
      <c r="U2" s="3">
        <f>SUM(Table39[[#This Row],[LPN Hours]], Table39[[#This Row],[LPN Admin Hours]])</f>
        <v>56.897222222222226</v>
      </c>
      <c r="V2" s="3">
        <f>Table39[[#This Row],[LPN Hours Contract]]+Table39[[#This Row],[LPN Admin Hours Contract]]</f>
        <v>5.2694444444444448</v>
      </c>
      <c r="W2" s="4">
        <f t="shared" ref="W2:W17" si="2">V2/U2</f>
        <v>9.2613386710931014E-2</v>
      </c>
      <c r="X2" s="3">
        <v>51.825000000000003</v>
      </c>
      <c r="Y2" s="3">
        <v>5.2694444444444448</v>
      </c>
      <c r="Z2" s="4">
        <f>Table39[[#This Row],[LPN Hours Contract]]/Table39[[#This Row],[LPN Hours]]</f>
        <v>0.1016776544996516</v>
      </c>
      <c r="AA2" s="3">
        <v>5.072222222222222</v>
      </c>
      <c r="AB2" s="3">
        <v>0</v>
      </c>
      <c r="AC2" s="4">
        <f>Table39[[#This Row],[LPN Admin Hours Contract]]/Table39[[#This Row],[LPN Admin Hours]]</f>
        <v>0</v>
      </c>
      <c r="AD2" s="3">
        <f>SUM(Table39[[#This Row],[CNA Hours]], Table39[[#This Row],[NA in Training Hours]], Table39[[#This Row],[Med Aide/Tech Hours]])</f>
        <v>83.99166666666666</v>
      </c>
      <c r="AE2" s="3">
        <f>SUM(Table39[[#This Row],[CNA Hours Contract]], Table39[[#This Row],[NA in Training Hours Contract]], Table39[[#This Row],[Med Aide/Tech Hours Contract]])</f>
        <v>0</v>
      </c>
      <c r="AF2" s="4">
        <f>Table39[[#This Row],[CNA/NA/Med Aide Contract Hours]]/Table39[[#This Row],[Total CNA, NA in Training, Med Aide/Tech Hours]]</f>
        <v>0</v>
      </c>
      <c r="AG2" s="3">
        <v>83.99166666666666</v>
      </c>
      <c r="AH2" s="3">
        <v>0</v>
      </c>
      <c r="AI2" s="4">
        <f>Table39[[#This Row],[CNA Hours Contract]]/Table39[[#This Row],[CNA Hours]]</f>
        <v>0</v>
      </c>
      <c r="AJ2" s="3">
        <v>0</v>
      </c>
      <c r="AK2" s="3">
        <v>0</v>
      </c>
      <c r="AL2" s="4">
        <v>0</v>
      </c>
      <c r="AM2" s="3">
        <v>0</v>
      </c>
      <c r="AN2" s="3">
        <v>0</v>
      </c>
      <c r="AO2" s="4">
        <v>0</v>
      </c>
      <c r="AP2" s="1" t="s">
        <v>0</v>
      </c>
      <c r="AQ2" s="1">
        <v>4</v>
      </c>
    </row>
    <row r="3" spans="1:43" x14ac:dyDescent="0.2">
      <c r="A3" s="1" t="s">
        <v>201</v>
      </c>
      <c r="B3" s="1" t="s">
        <v>204</v>
      </c>
      <c r="C3" s="1" t="s">
        <v>416</v>
      </c>
      <c r="D3" s="1" t="s">
        <v>526</v>
      </c>
      <c r="E3" s="3">
        <v>83</v>
      </c>
      <c r="F3" s="3">
        <f t="shared" si="0"/>
        <v>402.56855555555558</v>
      </c>
      <c r="G3" s="3">
        <f>SUM(Table39[[#This Row],[RN Hours Contract (W/ Admin, DON)]], Table39[[#This Row],[LPN Contract Hours (w/ Admin)]], Table39[[#This Row],[CNA/NA/Med Aide Contract Hours]])</f>
        <v>0</v>
      </c>
      <c r="H3" s="4">
        <f>Table39[[#This Row],[Total Contract Hours]]/Table39[[#This Row],[Total Hours Nurse Staffing]]</f>
        <v>0</v>
      </c>
      <c r="I3" s="3">
        <f>SUM(Table39[[#This Row],[RN Hours]], Table39[[#This Row],[RN Admin Hours]], Table39[[#This Row],[RN DON Hours]])</f>
        <v>43.260555555555548</v>
      </c>
      <c r="J3" s="3">
        <f t="shared" si="1"/>
        <v>0</v>
      </c>
      <c r="K3" s="4">
        <f>Table39[[#This Row],[RN Hours Contract (W/ Admin, DON)]]/Table39[[#This Row],[RN Hours (w/ Admin, DON)]]</f>
        <v>0</v>
      </c>
      <c r="L3" s="3">
        <v>32.848666666666666</v>
      </c>
      <c r="M3" s="3">
        <v>0</v>
      </c>
      <c r="N3" s="4">
        <f>Table39[[#This Row],[RN Hours Contract]]/Table39[[#This Row],[RN Hours]]</f>
        <v>0</v>
      </c>
      <c r="O3" s="3">
        <v>7.5088888888888858</v>
      </c>
      <c r="P3" s="3">
        <v>0</v>
      </c>
      <c r="Q3" s="4">
        <f>Table39[[#This Row],[RN Admin Hours Contract]]/Table39[[#This Row],[RN Admin Hours]]</f>
        <v>0</v>
      </c>
      <c r="R3" s="3">
        <v>2.9029999999999996</v>
      </c>
      <c r="S3" s="3">
        <v>0</v>
      </c>
      <c r="T3" s="4">
        <f>Table39[[#This Row],[RN DON Hours Contract]]/Table39[[#This Row],[RN DON Hours]]</f>
        <v>0</v>
      </c>
      <c r="U3" s="3">
        <f>SUM(Table39[[#This Row],[LPN Hours]], Table39[[#This Row],[LPN Admin Hours]])</f>
        <v>114.34333333333333</v>
      </c>
      <c r="V3" s="3">
        <f>Table39[[#This Row],[LPN Hours Contract]]+Table39[[#This Row],[LPN Admin Hours Contract]]</f>
        <v>0</v>
      </c>
      <c r="W3" s="4">
        <f t="shared" si="2"/>
        <v>0</v>
      </c>
      <c r="X3" s="3">
        <v>99.882222222222225</v>
      </c>
      <c r="Y3" s="3">
        <v>0</v>
      </c>
      <c r="Z3" s="4">
        <f>Table39[[#This Row],[LPN Hours Contract]]/Table39[[#This Row],[LPN Hours]]</f>
        <v>0</v>
      </c>
      <c r="AA3" s="3">
        <v>14.46111111111111</v>
      </c>
      <c r="AB3" s="3">
        <v>0</v>
      </c>
      <c r="AC3" s="4">
        <f>Table39[[#This Row],[LPN Admin Hours Contract]]/Table39[[#This Row],[LPN Admin Hours]]</f>
        <v>0</v>
      </c>
      <c r="AD3" s="3">
        <f>SUM(Table39[[#This Row],[CNA Hours]], Table39[[#This Row],[NA in Training Hours]], Table39[[#This Row],[Med Aide/Tech Hours]])</f>
        <v>244.96466666666666</v>
      </c>
      <c r="AE3" s="3">
        <f>SUM(Table39[[#This Row],[CNA Hours Contract]], Table39[[#This Row],[NA in Training Hours Contract]], Table39[[#This Row],[Med Aide/Tech Hours Contract]])</f>
        <v>0</v>
      </c>
      <c r="AF3" s="4">
        <f>Table39[[#This Row],[CNA/NA/Med Aide Contract Hours]]/Table39[[#This Row],[Total CNA, NA in Training, Med Aide/Tech Hours]]</f>
        <v>0</v>
      </c>
      <c r="AG3" s="3">
        <v>244.96466666666666</v>
      </c>
      <c r="AH3" s="3">
        <v>0</v>
      </c>
      <c r="AI3" s="4">
        <f>Table39[[#This Row],[CNA Hours Contract]]/Table39[[#This Row],[CNA Hours]]</f>
        <v>0</v>
      </c>
      <c r="AJ3" s="3">
        <v>0</v>
      </c>
      <c r="AK3" s="3">
        <v>0</v>
      </c>
      <c r="AL3" s="4">
        <v>0</v>
      </c>
      <c r="AM3" s="3">
        <v>0</v>
      </c>
      <c r="AN3" s="3">
        <v>0</v>
      </c>
      <c r="AO3" s="4">
        <v>0</v>
      </c>
      <c r="AP3" s="1" t="s">
        <v>1</v>
      </c>
      <c r="AQ3" s="1">
        <v>4</v>
      </c>
    </row>
    <row r="4" spans="1:43" x14ac:dyDescent="0.2">
      <c r="A4" s="1" t="s">
        <v>201</v>
      </c>
      <c r="B4" s="1" t="s">
        <v>205</v>
      </c>
      <c r="C4" s="1" t="s">
        <v>436</v>
      </c>
      <c r="D4" s="1" t="s">
        <v>545</v>
      </c>
      <c r="E4" s="3">
        <v>49.911111111111111</v>
      </c>
      <c r="F4" s="3">
        <f t="shared" si="0"/>
        <v>211.26811111111112</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20.902000000000001</v>
      </c>
      <c r="J4" s="3">
        <f t="shared" si="1"/>
        <v>0</v>
      </c>
      <c r="K4" s="4">
        <f>Table39[[#This Row],[RN Hours Contract (W/ Admin, DON)]]/Table39[[#This Row],[RN Hours (w/ Admin, DON)]]</f>
        <v>0</v>
      </c>
      <c r="L4" s="3">
        <v>10.757666666666667</v>
      </c>
      <c r="M4" s="3">
        <v>0</v>
      </c>
      <c r="N4" s="4">
        <f>Table39[[#This Row],[RN Hours Contract]]/Table39[[#This Row],[RN Hours]]</f>
        <v>0</v>
      </c>
      <c r="O4" s="3">
        <v>5.0443333333333342</v>
      </c>
      <c r="P4" s="3">
        <v>0</v>
      </c>
      <c r="Q4" s="4">
        <f>Table39[[#This Row],[RN Admin Hours Contract]]/Table39[[#This Row],[RN Admin Hours]]</f>
        <v>0</v>
      </c>
      <c r="R4" s="3">
        <v>5.0999999999999996</v>
      </c>
      <c r="S4" s="3">
        <v>0</v>
      </c>
      <c r="T4" s="4">
        <f>Table39[[#This Row],[RN DON Hours Contract]]/Table39[[#This Row],[RN DON Hours]]</f>
        <v>0</v>
      </c>
      <c r="U4" s="3">
        <f>SUM(Table39[[#This Row],[LPN Hours]], Table39[[#This Row],[LPN Admin Hours]])</f>
        <v>63.87811111111111</v>
      </c>
      <c r="V4" s="3">
        <f>Table39[[#This Row],[LPN Hours Contract]]+Table39[[#This Row],[LPN Admin Hours Contract]]</f>
        <v>0</v>
      </c>
      <c r="W4" s="4">
        <f t="shared" si="2"/>
        <v>0</v>
      </c>
      <c r="X4" s="3">
        <v>56.155888888888889</v>
      </c>
      <c r="Y4" s="3">
        <v>0</v>
      </c>
      <c r="Z4" s="4">
        <f>Table39[[#This Row],[LPN Hours Contract]]/Table39[[#This Row],[LPN Hours]]</f>
        <v>0</v>
      </c>
      <c r="AA4" s="3">
        <v>7.7222222222222232</v>
      </c>
      <c r="AB4" s="3">
        <v>0</v>
      </c>
      <c r="AC4" s="4">
        <f>Table39[[#This Row],[LPN Admin Hours Contract]]/Table39[[#This Row],[LPN Admin Hours]]</f>
        <v>0</v>
      </c>
      <c r="AD4" s="3">
        <f>SUM(Table39[[#This Row],[CNA Hours]], Table39[[#This Row],[NA in Training Hours]], Table39[[#This Row],[Med Aide/Tech Hours]])</f>
        <v>126.488</v>
      </c>
      <c r="AE4" s="3">
        <f>SUM(Table39[[#This Row],[CNA Hours Contract]], Table39[[#This Row],[NA in Training Hours Contract]], Table39[[#This Row],[Med Aide/Tech Hours Contract]])</f>
        <v>0</v>
      </c>
      <c r="AF4" s="4">
        <f>Table39[[#This Row],[CNA/NA/Med Aide Contract Hours]]/Table39[[#This Row],[Total CNA, NA in Training, Med Aide/Tech Hours]]</f>
        <v>0</v>
      </c>
      <c r="AG4" s="3">
        <v>126.488</v>
      </c>
      <c r="AH4" s="3">
        <v>0</v>
      </c>
      <c r="AI4" s="4">
        <f>Table39[[#This Row],[CNA Hours Contract]]/Table39[[#This Row],[CNA Hours]]</f>
        <v>0</v>
      </c>
      <c r="AJ4" s="3">
        <v>0</v>
      </c>
      <c r="AK4" s="3">
        <v>0</v>
      </c>
      <c r="AL4" s="4">
        <v>0</v>
      </c>
      <c r="AM4" s="3">
        <v>0</v>
      </c>
      <c r="AN4" s="3">
        <v>0</v>
      </c>
      <c r="AO4" s="4">
        <v>0</v>
      </c>
      <c r="AP4" s="1" t="s">
        <v>2</v>
      </c>
      <c r="AQ4" s="1">
        <v>4</v>
      </c>
    </row>
    <row r="5" spans="1:43" x14ac:dyDescent="0.2">
      <c r="A5" s="1" t="s">
        <v>201</v>
      </c>
      <c r="B5" s="1" t="s">
        <v>206</v>
      </c>
      <c r="C5" s="1" t="s">
        <v>417</v>
      </c>
      <c r="D5" s="1" t="s">
        <v>554</v>
      </c>
      <c r="E5" s="3">
        <v>124.26666666666667</v>
      </c>
      <c r="F5" s="3">
        <f t="shared" si="0"/>
        <v>443.53488888888887</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89.126222222222225</v>
      </c>
      <c r="J5" s="3">
        <f t="shared" si="1"/>
        <v>0</v>
      </c>
      <c r="K5" s="4">
        <f>Table39[[#This Row],[RN Hours Contract (W/ Admin, DON)]]/Table39[[#This Row],[RN Hours (w/ Admin, DON)]]</f>
        <v>0</v>
      </c>
      <c r="L5" s="3">
        <v>57.895333333333333</v>
      </c>
      <c r="M5" s="3">
        <v>0</v>
      </c>
      <c r="N5" s="4">
        <f>Table39[[#This Row],[RN Hours Contract]]/Table39[[#This Row],[RN Hours]]</f>
        <v>0</v>
      </c>
      <c r="O5" s="3">
        <v>25.63088888888889</v>
      </c>
      <c r="P5" s="3">
        <v>0</v>
      </c>
      <c r="Q5" s="4">
        <f>Table39[[#This Row],[RN Admin Hours Contract]]/Table39[[#This Row],[RN Admin Hours]]</f>
        <v>0</v>
      </c>
      <c r="R5" s="3">
        <v>5.6</v>
      </c>
      <c r="S5" s="3">
        <v>0</v>
      </c>
      <c r="T5" s="4">
        <f>Table39[[#This Row],[RN DON Hours Contract]]/Table39[[#This Row],[RN DON Hours]]</f>
        <v>0</v>
      </c>
      <c r="U5" s="3">
        <f>SUM(Table39[[#This Row],[LPN Hours]], Table39[[#This Row],[LPN Admin Hours]])</f>
        <v>99.780888888888882</v>
      </c>
      <c r="V5" s="3">
        <f>Table39[[#This Row],[LPN Hours Contract]]+Table39[[#This Row],[LPN Admin Hours Contract]]</f>
        <v>0</v>
      </c>
      <c r="W5" s="4">
        <f t="shared" si="2"/>
        <v>0</v>
      </c>
      <c r="X5" s="3">
        <v>90.454777777777778</v>
      </c>
      <c r="Y5" s="3">
        <v>0</v>
      </c>
      <c r="Z5" s="4">
        <f>Table39[[#This Row],[LPN Hours Contract]]/Table39[[#This Row],[LPN Hours]]</f>
        <v>0</v>
      </c>
      <c r="AA5" s="3">
        <v>9.3261111111111106</v>
      </c>
      <c r="AB5" s="3">
        <v>0</v>
      </c>
      <c r="AC5" s="4">
        <f>Table39[[#This Row],[LPN Admin Hours Contract]]/Table39[[#This Row],[LPN Admin Hours]]</f>
        <v>0</v>
      </c>
      <c r="AD5" s="3">
        <f>SUM(Table39[[#This Row],[CNA Hours]], Table39[[#This Row],[NA in Training Hours]], Table39[[#This Row],[Med Aide/Tech Hours]])</f>
        <v>254.62777777777779</v>
      </c>
      <c r="AE5" s="3">
        <f>SUM(Table39[[#This Row],[CNA Hours Contract]], Table39[[#This Row],[NA in Training Hours Contract]], Table39[[#This Row],[Med Aide/Tech Hours Contract]])</f>
        <v>0</v>
      </c>
      <c r="AF5" s="4">
        <f>Table39[[#This Row],[CNA/NA/Med Aide Contract Hours]]/Table39[[#This Row],[Total CNA, NA in Training, Med Aide/Tech Hours]]</f>
        <v>0</v>
      </c>
      <c r="AG5" s="3">
        <v>238.16944444444445</v>
      </c>
      <c r="AH5" s="3">
        <v>0</v>
      </c>
      <c r="AI5" s="4">
        <f>Table39[[#This Row],[CNA Hours Contract]]/Table39[[#This Row],[CNA Hours]]</f>
        <v>0</v>
      </c>
      <c r="AJ5" s="3">
        <v>16.458333333333332</v>
      </c>
      <c r="AK5" s="3">
        <v>0</v>
      </c>
      <c r="AL5" s="4">
        <f>Table39[[#This Row],[NA in Training Hours Contract]]/Table39[[#This Row],[NA in Training Hours]]</f>
        <v>0</v>
      </c>
      <c r="AM5" s="3">
        <v>0</v>
      </c>
      <c r="AN5" s="3">
        <v>0</v>
      </c>
      <c r="AO5" s="4">
        <v>0</v>
      </c>
      <c r="AP5" s="1" t="s">
        <v>3</v>
      </c>
      <c r="AQ5" s="1">
        <v>4</v>
      </c>
    </row>
    <row r="6" spans="1:43" x14ac:dyDescent="0.2">
      <c r="A6" s="1" t="s">
        <v>201</v>
      </c>
      <c r="B6" s="1" t="s">
        <v>207</v>
      </c>
      <c r="C6" s="1" t="s">
        <v>442</v>
      </c>
      <c r="D6" s="1" t="s">
        <v>554</v>
      </c>
      <c r="E6" s="3">
        <v>141.44444444444446</v>
      </c>
      <c r="F6" s="3">
        <f t="shared" si="0"/>
        <v>391.36055555555555</v>
      </c>
      <c r="G6" s="3">
        <f>SUM(Table39[[#This Row],[RN Hours Contract (W/ Admin, DON)]], Table39[[#This Row],[LPN Contract Hours (w/ Admin)]], Table39[[#This Row],[CNA/NA/Med Aide Contract Hours]])</f>
        <v>2.3472222222222223</v>
      </c>
      <c r="H6" s="4">
        <f>Table39[[#This Row],[Total Contract Hours]]/Table39[[#This Row],[Total Hours Nurse Staffing]]</f>
        <v>5.9975952836898066E-3</v>
      </c>
      <c r="I6" s="3">
        <f>SUM(Table39[[#This Row],[RN Hours]], Table39[[#This Row],[RN Admin Hours]], Table39[[#This Row],[RN DON Hours]])</f>
        <v>73.412222222222226</v>
      </c>
      <c r="J6" s="3">
        <f t="shared" si="1"/>
        <v>1.5444444444444445</v>
      </c>
      <c r="K6" s="4">
        <f>Table39[[#This Row],[RN Hours Contract (W/ Admin, DON)]]/Table39[[#This Row],[RN Hours (w/ Admin, DON)]]</f>
        <v>2.1037974300373841E-2</v>
      </c>
      <c r="L6" s="3">
        <v>56.353666666666669</v>
      </c>
      <c r="M6" s="3">
        <v>1.5444444444444445</v>
      </c>
      <c r="N6" s="4">
        <f>Table39[[#This Row],[RN Hours Contract]]/Table39[[#This Row],[RN Hours]]</f>
        <v>2.7406281361954166E-2</v>
      </c>
      <c r="O6" s="3">
        <v>11.369666666666669</v>
      </c>
      <c r="P6" s="3">
        <v>0</v>
      </c>
      <c r="Q6" s="4">
        <f>Table39[[#This Row],[RN Admin Hours Contract]]/Table39[[#This Row],[RN Admin Hours]]</f>
        <v>0</v>
      </c>
      <c r="R6" s="3">
        <v>5.6888888888888891</v>
      </c>
      <c r="S6" s="3">
        <v>0</v>
      </c>
      <c r="T6" s="4">
        <f>Table39[[#This Row],[RN DON Hours Contract]]/Table39[[#This Row],[RN DON Hours]]</f>
        <v>0</v>
      </c>
      <c r="U6" s="3">
        <f>SUM(Table39[[#This Row],[LPN Hours]], Table39[[#This Row],[LPN Admin Hours]])</f>
        <v>101.53766666666667</v>
      </c>
      <c r="V6" s="3">
        <f>Table39[[#This Row],[LPN Hours Contract]]+Table39[[#This Row],[LPN Admin Hours Contract]]</f>
        <v>0.80277777777777781</v>
      </c>
      <c r="W6" s="4">
        <f t="shared" si="2"/>
        <v>7.9062066731667175E-3</v>
      </c>
      <c r="X6" s="3">
        <v>77.99411111111111</v>
      </c>
      <c r="Y6" s="3">
        <v>0.80277777777777781</v>
      </c>
      <c r="Z6" s="4">
        <f>Table39[[#This Row],[LPN Hours Contract]]/Table39[[#This Row],[LPN Hours]]</f>
        <v>1.0292799883751909E-2</v>
      </c>
      <c r="AA6" s="3">
        <v>23.54355555555555</v>
      </c>
      <c r="AB6" s="3">
        <v>0</v>
      </c>
      <c r="AC6" s="4">
        <f>Table39[[#This Row],[LPN Admin Hours Contract]]/Table39[[#This Row],[LPN Admin Hours]]</f>
        <v>0</v>
      </c>
      <c r="AD6" s="3">
        <f>SUM(Table39[[#This Row],[CNA Hours]], Table39[[#This Row],[NA in Training Hours]], Table39[[#This Row],[Med Aide/Tech Hours]])</f>
        <v>216.41066666666666</v>
      </c>
      <c r="AE6" s="3">
        <f>SUM(Table39[[#This Row],[CNA Hours Contract]], Table39[[#This Row],[NA in Training Hours Contract]], Table39[[#This Row],[Med Aide/Tech Hours Contract]])</f>
        <v>0</v>
      </c>
      <c r="AF6" s="4">
        <f>Table39[[#This Row],[CNA/NA/Med Aide Contract Hours]]/Table39[[#This Row],[Total CNA, NA in Training, Med Aide/Tech Hours]]</f>
        <v>0</v>
      </c>
      <c r="AG6" s="3">
        <v>179.11366666666666</v>
      </c>
      <c r="AH6" s="3">
        <v>0</v>
      </c>
      <c r="AI6" s="4">
        <f>Table39[[#This Row],[CNA Hours Contract]]/Table39[[#This Row],[CNA Hours]]</f>
        <v>0</v>
      </c>
      <c r="AJ6" s="3">
        <v>37.296999999999997</v>
      </c>
      <c r="AK6" s="3">
        <v>0</v>
      </c>
      <c r="AL6" s="4">
        <f>Table39[[#This Row],[NA in Training Hours Contract]]/Table39[[#This Row],[NA in Training Hours]]</f>
        <v>0</v>
      </c>
      <c r="AM6" s="3">
        <v>0</v>
      </c>
      <c r="AN6" s="3">
        <v>0</v>
      </c>
      <c r="AO6" s="4">
        <v>0</v>
      </c>
      <c r="AP6" s="1" t="s">
        <v>4</v>
      </c>
      <c r="AQ6" s="1">
        <v>4</v>
      </c>
    </row>
    <row r="7" spans="1:43" x14ac:dyDescent="0.2">
      <c r="A7" s="1" t="s">
        <v>201</v>
      </c>
      <c r="B7" s="1" t="s">
        <v>208</v>
      </c>
      <c r="C7" s="1" t="s">
        <v>438</v>
      </c>
      <c r="D7" s="1" t="s">
        <v>551</v>
      </c>
      <c r="E7" s="3">
        <v>78.111111111111114</v>
      </c>
      <c r="F7" s="3">
        <f t="shared" si="0"/>
        <v>296.2451111111111</v>
      </c>
      <c r="G7" s="3">
        <f>SUM(Table39[[#This Row],[RN Hours Contract (W/ Admin, DON)]], Table39[[#This Row],[LPN Contract Hours (w/ Admin)]], Table39[[#This Row],[CNA/NA/Med Aide Contract Hours]])</f>
        <v>26.932888888888883</v>
      </c>
      <c r="H7" s="4">
        <f>Table39[[#This Row],[Total Contract Hours]]/Table39[[#This Row],[Total Hours Nurse Staffing]]</f>
        <v>9.0914205428987843E-2</v>
      </c>
      <c r="I7" s="3">
        <f>SUM(Table39[[#This Row],[RN Hours]], Table39[[#This Row],[RN Admin Hours]], Table39[[#This Row],[RN DON Hours]])</f>
        <v>38.037777777777777</v>
      </c>
      <c r="J7" s="3">
        <f t="shared" si="1"/>
        <v>0.59444444444444444</v>
      </c>
      <c r="K7" s="4">
        <f>Table39[[#This Row],[RN Hours Contract (W/ Admin, DON)]]/Table39[[#This Row],[RN Hours (w/ Admin, DON)]]</f>
        <v>1.5627738505579251E-2</v>
      </c>
      <c r="L7" s="3">
        <v>31.754444444444445</v>
      </c>
      <c r="M7" s="3">
        <v>0</v>
      </c>
      <c r="N7" s="4">
        <f>Table39[[#This Row],[RN Hours Contract]]/Table39[[#This Row],[RN Hours]]</f>
        <v>0</v>
      </c>
      <c r="O7" s="3">
        <v>0.59444444444444444</v>
      </c>
      <c r="P7" s="3">
        <v>0.59444444444444444</v>
      </c>
      <c r="Q7" s="4">
        <f>Table39[[#This Row],[RN Admin Hours Contract]]/Table39[[#This Row],[RN Admin Hours]]</f>
        <v>1</v>
      </c>
      <c r="R7" s="3">
        <v>5.6888888888888891</v>
      </c>
      <c r="S7" s="3">
        <v>0</v>
      </c>
      <c r="T7" s="4">
        <f>Table39[[#This Row],[RN DON Hours Contract]]/Table39[[#This Row],[RN DON Hours]]</f>
        <v>0</v>
      </c>
      <c r="U7" s="3">
        <f>SUM(Table39[[#This Row],[LPN Hours]], Table39[[#This Row],[LPN Admin Hours]])</f>
        <v>82.774444444444441</v>
      </c>
      <c r="V7" s="3">
        <f>Table39[[#This Row],[LPN Hours Contract]]+Table39[[#This Row],[LPN Admin Hours Contract]]</f>
        <v>3.5088888888888894</v>
      </c>
      <c r="W7" s="4">
        <f t="shared" si="2"/>
        <v>4.2390968763842844E-2</v>
      </c>
      <c r="X7" s="3">
        <v>80.501111111111115</v>
      </c>
      <c r="Y7" s="3">
        <v>1.2355555555555557</v>
      </c>
      <c r="Z7" s="4">
        <f>Table39[[#This Row],[LPN Hours Contract]]/Table39[[#This Row],[LPN Hours]]</f>
        <v>1.5348304371230212E-2</v>
      </c>
      <c r="AA7" s="3">
        <v>2.2733333333333334</v>
      </c>
      <c r="AB7" s="3">
        <v>2.2733333333333334</v>
      </c>
      <c r="AC7" s="4">
        <f>Table39[[#This Row],[LPN Admin Hours Contract]]/Table39[[#This Row],[LPN Admin Hours]]</f>
        <v>1</v>
      </c>
      <c r="AD7" s="3">
        <f>SUM(Table39[[#This Row],[CNA Hours]], Table39[[#This Row],[NA in Training Hours]], Table39[[#This Row],[Med Aide/Tech Hours]])</f>
        <v>175.43288888888887</v>
      </c>
      <c r="AE7" s="3">
        <f>SUM(Table39[[#This Row],[CNA Hours Contract]], Table39[[#This Row],[NA in Training Hours Contract]], Table39[[#This Row],[Med Aide/Tech Hours Contract]])</f>
        <v>22.829555555555547</v>
      </c>
      <c r="AF7" s="4">
        <f>Table39[[#This Row],[CNA/NA/Med Aide Contract Hours]]/Table39[[#This Row],[Total CNA, NA in Training, Med Aide/Tech Hours]]</f>
        <v>0.13013270031718363</v>
      </c>
      <c r="AG7" s="3">
        <v>175.43288888888887</v>
      </c>
      <c r="AH7" s="3">
        <v>22.829555555555547</v>
      </c>
      <c r="AI7" s="4">
        <f>Table39[[#This Row],[CNA Hours Contract]]/Table39[[#This Row],[CNA Hours]]</f>
        <v>0.13013270031718363</v>
      </c>
      <c r="AJ7" s="3">
        <v>0</v>
      </c>
      <c r="AK7" s="3">
        <v>0</v>
      </c>
      <c r="AL7" s="4">
        <v>0</v>
      </c>
      <c r="AM7" s="3">
        <v>0</v>
      </c>
      <c r="AN7" s="3">
        <v>0</v>
      </c>
      <c r="AO7" s="4">
        <v>0</v>
      </c>
      <c r="AP7" s="1" t="s">
        <v>5</v>
      </c>
      <c r="AQ7" s="1">
        <v>4</v>
      </c>
    </row>
    <row r="8" spans="1:43" x14ac:dyDescent="0.2">
      <c r="A8" s="1" t="s">
        <v>201</v>
      </c>
      <c r="B8" s="1" t="s">
        <v>209</v>
      </c>
      <c r="C8" s="1" t="s">
        <v>416</v>
      </c>
      <c r="D8" s="1" t="s">
        <v>526</v>
      </c>
      <c r="E8" s="3">
        <v>46.288888888888891</v>
      </c>
      <c r="F8" s="3">
        <f t="shared" si="0"/>
        <v>267.49166666666667</v>
      </c>
      <c r="G8" s="3">
        <f>SUM(Table39[[#This Row],[RN Hours Contract (W/ Admin, DON)]], Table39[[#This Row],[LPN Contract Hours (w/ Admin)]], Table39[[#This Row],[CNA/NA/Med Aide Contract Hours]])</f>
        <v>0</v>
      </c>
      <c r="H8" s="4">
        <f>Table39[[#This Row],[Total Contract Hours]]/Table39[[#This Row],[Total Hours Nurse Staffing]]</f>
        <v>0</v>
      </c>
      <c r="I8" s="3">
        <f>SUM(Table39[[#This Row],[RN Hours]], Table39[[#This Row],[RN Admin Hours]], Table39[[#This Row],[RN DON Hours]])</f>
        <v>41.413888888888891</v>
      </c>
      <c r="J8" s="3">
        <f t="shared" si="1"/>
        <v>0</v>
      </c>
      <c r="K8" s="4">
        <f>Table39[[#This Row],[RN Hours Contract (W/ Admin, DON)]]/Table39[[#This Row],[RN Hours (w/ Admin, DON)]]</f>
        <v>0</v>
      </c>
      <c r="L8" s="3">
        <v>31.111111111111111</v>
      </c>
      <c r="M8" s="3">
        <v>0</v>
      </c>
      <c r="N8" s="4">
        <f>Table39[[#This Row],[RN Hours Contract]]/Table39[[#This Row],[RN Hours]]</f>
        <v>0</v>
      </c>
      <c r="O8" s="3">
        <v>4.7027777777777775</v>
      </c>
      <c r="P8" s="3">
        <v>0</v>
      </c>
      <c r="Q8" s="4">
        <f>Table39[[#This Row],[RN Admin Hours Contract]]/Table39[[#This Row],[RN Admin Hours]]</f>
        <v>0</v>
      </c>
      <c r="R8" s="3">
        <v>5.6</v>
      </c>
      <c r="S8" s="3">
        <v>0</v>
      </c>
      <c r="T8" s="4">
        <f>Table39[[#This Row],[RN DON Hours Contract]]/Table39[[#This Row],[RN DON Hours]]</f>
        <v>0</v>
      </c>
      <c r="U8" s="3">
        <f>SUM(Table39[[#This Row],[LPN Hours]], Table39[[#This Row],[LPN Admin Hours]])</f>
        <v>64.36944444444444</v>
      </c>
      <c r="V8" s="3">
        <f>Table39[[#This Row],[LPN Hours Contract]]+Table39[[#This Row],[LPN Admin Hours Contract]]</f>
        <v>0</v>
      </c>
      <c r="W8" s="4">
        <f t="shared" si="2"/>
        <v>0</v>
      </c>
      <c r="X8" s="3">
        <v>47.894444444444446</v>
      </c>
      <c r="Y8" s="3">
        <v>0</v>
      </c>
      <c r="Z8" s="4">
        <f>Table39[[#This Row],[LPN Hours Contract]]/Table39[[#This Row],[LPN Hours]]</f>
        <v>0</v>
      </c>
      <c r="AA8" s="3">
        <v>16.475000000000001</v>
      </c>
      <c r="AB8" s="3">
        <v>0</v>
      </c>
      <c r="AC8" s="4">
        <f>Table39[[#This Row],[LPN Admin Hours Contract]]/Table39[[#This Row],[LPN Admin Hours]]</f>
        <v>0</v>
      </c>
      <c r="AD8" s="3">
        <f>SUM(Table39[[#This Row],[CNA Hours]], Table39[[#This Row],[NA in Training Hours]], Table39[[#This Row],[Med Aide/Tech Hours]])</f>
        <v>161.70833333333334</v>
      </c>
      <c r="AE8" s="3">
        <f>SUM(Table39[[#This Row],[CNA Hours Contract]], Table39[[#This Row],[NA in Training Hours Contract]], Table39[[#This Row],[Med Aide/Tech Hours Contract]])</f>
        <v>0</v>
      </c>
      <c r="AF8" s="4">
        <f>Table39[[#This Row],[CNA/NA/Med Aide Contract Hours]]/Table39[[#This Row],[Total CNA, NA in Training, Med Aide/Tech Hours]]</f>
        <v>0</v>
      </c>
      <c r="AG8" s="3">
        <v>161.70833333333334</v>
      </c>
      <c r="AH8" s="3">
        <v>0</v>
      </c>
      <c r="AI8" s="4">
        <f>Table39[[#This Row],[CNA Hours Contract]]/Table39[[#This Row],[CNA Hours]]</f>
        <v>0</v>
      </c>
      <c r="AJ8" s="3">
        <v>0</v>
      </c>
      <c r="AK8" s="3">
        <v>0</v>
      </c>
      <c r="AL8" s="4">
        <v>0</v>
      </c>
      <c r="AM8" s="3">
        <v>0</v>
      </c>
      <c r="AN8" s="3">
        <v>0</v>
      </c>
      <c r="AO8" s="4">
        <v>0</v>
      </c>
      <c r="AP8" s="1" t="s">
        <v>6</v>
      </c>
      <c r="AQ8" s="1">
        <v>4</v>
      </c>
    </row>
    <row r="9" spans="1:43" x14ac:dyDescent="0.2">
      <c r="A9" s="1" t="s">
        <v>201</v>
      </c>
      <c r="B9" s="1" t="s">
        <v>210</v>
      </c>
      <c r="C9" s="1" t="s">
        <v>443</v>
      </c>
      <c r="D9" s="1" t="s">
        <v>534</v>
      </c>
      <c r="E9" s="3">
        <v>87.211111111111109</v>
      </c>
      <c r="F9" s="3">
        <f t="shared" si="0"/>
        <v>316.49666666666667</v>
      </c>
      <c r="G9" s="3">
        <f>SUM(Table39[[#This Row],[RN Hours Contract (W/ Admin, DON)]], Table39[[#This Row],[LPN Contract Hours (w/ Admin)]], Table39[[#This Row],[CNA/NA/Med Aide Contract Hours]])</f>
        <v>0.32222222222222224</v>
      </c>
      <c r="H9" s="4">
        <f>Table39[[#This Row],[Total Contract Hours]]/Table39[[#This Row],[Total Hours Nurse Staffing]]</f>
        <v>1.0180904134500276E-3</v>
      </c>
      <c r="I9" s="3">
        <f>SUM(Table39[[#This Row],[RN Hours]], Table39[[#This Row],[RN Admin Hours]], Table39[[#This Row],[RN DON Hours]])</f>
        <v>39.88666666666667</v>
      </c>
      <c r="J9" s="3">
        <f t="shared" si="1"/>
        <v>0.32222222222222224</v>
      </c>
      <c r="K9" s="4">
        <f>Table39[[#This Row],[RN Hours Contract (W/ Admin, DON)]]/Table39[[#This Row],[RN Hours (w/ Admin, DON)]]</f>
        <v>8.0784444815867173E-3</v>
      </c>
      <c r="L9" s="3">
        <v>33.875555555555557</v>
      </c>
      <c r="M9" s="3">
        <v>0</v>
      </c>
      <c r="N9" s="4">
        <f>Table39[[#This Row],[RN Hours Contract]]/Table39[[#This Row],[RN Hours]]</f>
        <v>0</v>
      </c>
      <c r="O9" s="3">
        <v>0.32222222222222224</v>
      </c>
      <c r="P9" s="3">
        <v>0.32222222222222224</v>
      </c>
      <c r="Q9" s="4">
        <f>Table39[[#This Row],[RN Admin Hours Contract]]/Table39[[#This Row],[RN Admin Hours]]</f>
        <v>1</v>
      </c>
      <c r="R9" s="3">
        <v>5.6888888888888891</v>
      </c>
      <c r="S9" s="3">
        <v>0</v>
      </c>
      <c r="T9" s="4">
        <f>Table39[[#This Row],[RN DON Hours Contract]]/Table39[[#This Row],[RN DON Hours]]</f>
        <v>0</v>
      </c>
      <c r="U9" s="3">
        <f>SUM(Table39[[#This Row],[LPN Hours]], Table39[[#This Row],[LPN Admin Hours]])</f>
        <v>81.209999999999994</v>
      </c>
      <c r="V9" s="3">
        <f>Table39[[#This Row],[LPN Hours Contract]]+Table39[[#This Row],[LPN Admin Hours Contract]]</f>
        <v>0</v>
      </c>
      <c r="W9" s="4">
        <f t="shared" si="2"/>
        <v>0</v>
      </c>
      <c r="X9" s="3">
        <v>81.209999999999994</v>
      </c>
      <c r="Y9" s="3">
        <v>0</v>
      </c>
      <c r="Z9" s="4">
        <f>Table39[[#This Row],[LPN Hours Contract]]/Table39[[#This Row],[LPN Hours]]</f>
        <v>0</v>
      </c>
      <c r="AA9" s="3">
        <v>0</v>
      </c>
      <c r="AB9" s="3">
        <v>0</v>
      </c>
      <c r="AC9" s="4">
        <v>0</v>
      </c>
      <c r="AD9" s="3">
        <f>SUM(Table39[[#This Row],[CNA Hours]], Table39[[#This Row],[NA in Training Hours]], Table39[[#This Row],[Med Aide/Tech Hours]])</f>
        <v>195.4</v>
      </c>
      <c r="AE9" s="3">
        <f>SUM(Table39[[#This Row],[CNA Hours Contract]], Table39[[#This Row],[NA in Training Hours Contract]], Table39[[#This Row],[Med Aide/Tech Hours Contract]])</f>
        <v>0</v>
      </c>
      <c r="AF9" s="4">
        <f>Table39[[#This Row],[CNA/NA/Med Aide Contract Hours]]/Table39[[#This Row],[Total CNA, NA in Training, Med Aide/Tech Hours]]</f>
        <v>0</v>
      </c>
      <c r="AG9" s="3">
        <v>195.4</v>
      </c>
      <c r="AH9" s="3">
        <v>0</v>
      </c>
      <c r="AI9" s="4">
        <f>Table39[[#This Row],[CNA Hours Contract]]/Table39[[#This Row],[CNA Hours]]</f>
        <v>0</v>
      </c>
      <c r="AJ9" s="3">
        <v>0</v>
      </c>
      <c r="AK9" s="3">
        <v>0</v>
      </c>
      <c r="AL9" s="4">
        <v>0</v>
      </c>
      <c r="AM9" s="3">
        <v>0</v>
      </c>
      <c r="AN9" s="3">
        <v>0</v>
      </c>
      <c r="AO9" s="4">
        <v>0</v>
      </c>
      <c r="AP9" s="1" t="s">
        <v>7</v>
      </c>
      <c r="AQ9" s="1">
        <v>4</v>
      </c>
    </row>
    <row r="10" spans="1:43" x14ac:dyDescent="0.2">
      <c r="A10" s="1" t="s">
        <v>201</v>
      </c>
      <c r="B10" s="1" t="s">
        <v>211</v>
      </c>
      <c r="C10" s="1" t="s">
        <v>444</v>
      </c>
      <c r="D10" s="1" t="s">
        <v>561</v>
      </c>
      <c r="E10" s="3">
        <v>38.866666666666667</v>
      </c>
      <c r="F10" s="3">
        <f t="shared" si="0"/>
        <v>135.84199999999998</v>
      </c>
      <c r="G10" s="3">
        <f>SUM(Table39[[#This Row],[RN Hours Contract (W/ Admin, DON)]], Table39[[#This Row],[LPN Contract Hours (w/ Admin)]], Table39[[#This Row],[CNA/NA/Med Aide Contract Hours]])</f>
        <v>0.4</v>
      </c>
      <c r="H10" s="4">
        <f>Table39[[#This Row],[Total Contract Hours]]/Table39[[#This Row],[Total Hours Nurse Staffing]]</f>
        <v>2.9445973999204962E-3</v>
      </c>
      <c r="I10" s="3">
        <f>SUM(Table39[[#This Row],[RN Hours]], Table39[[#This Row],[RN Admin Hours]], Table39[[#This Row],[RN DON Hours]])</f>
        <v>28.60211111111111</v>
      </c>
      <c r="J10" s="3">
        <f t="shared" si="1"/>
        <v>0.4</v>
      </c>
      <c r="K10" s="4">
        <f>Table39[[#This Row],[RN Hours Contract (W/ Admin, DON)]]/Table39[[#This Row],[RN Hours (w/ Admin, DON)]]</f>
        <v>1.3984981683558714E-2</v>
      </c>
      <c r="L10" s="3">
        <v>15.641</v>
      </c>
      <c r="M10" s="3">
        <v>0</v>
      </c>
      <c r="N10" s="4">
        <f>Table39[[#This Row],[RN Hours Contract]]/Table39[[#This Row],[RN Hours]]</f>
        <v>0</v>
      </c>
      <c r="O10" s="3">
        <v>8.25</v>
      </c>
      <c r="P10" s="3">
        <v>0.4</v>
      </c>
      <c r="Q10" s="4">
        <f>Table39[[#This Row],[RN Admin Hours Contract]]/Table39[[#This Row],[RN Admin Hours]]</f>
        <v>4.8484848484848485E-2</v>
      </c>
      <c r="R10" s="3">
        <v>4.7111111111111112</v>
      </c>
      <c r="S10" s="3">
        <v>0</v>
      </c>
      <c r="T10" s="4">
        <f>Table39[[#This Row],[RN DON Hours Contract]]/Table39[[#This Row],[RN DON Hours]]</f>
        <v>0</v>
      </c>
      <c r="U10" s="3">
        <f>SUM(Table39[[#This Row],[LPN Hours]], Table39[[#This Row],[LPN Admin Hours]])</f>
        <v>37.347111111111111</v>
      </c>
      <c r="V10" s="3">
        <f>Table39[[#This Row],[LPN Hours Contract]]+Table39[[#This Row],[LPN Admin Hours Contract]]</f>
        <v>0</v>
      </c>
      <c r="W10" s="4">
        <f t="shared" si="2"/>
        <v>0</v>
      </c>
      <c r="X10" s="3">
        <v>37.347111111111111</v>
      </c>
      <c r="Y10" s="3">
        <v>0</v>
      </c>
      <c r="Z10" s="4">
        <f>Table39[[#This Row],[LPN Hours Contract]]/Table39[[#This Row],[LPN Hours]]</f>
        <v>0</v>
      </c>
      <c r="AA10" s="3">
        <v>0</v>
      </c>
      <c r="AB10" s="3">
        <v>0</v>
      </c>
      <c r="AC10" s="4">
        <v>0</v>
      </c>
      <c r="AD10" s="3">
        <f>SUM(Table39[[#This Row],[CNA Hours]], Table39[[#This Row],[NA in Training Hours]], Table39[[#This Row],[Med Aide/Tech Hours]])</f>
        <v>69.892777777777781</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68.933000000000007</v>
      </c>
      <c r="AH10" s="3">
        <v>0</v>
      </c>
      <c r="AI10" s="4">
        <f>Table39[[#This Row],[CNA Hours Contract]]/Table39[[#This Row],[CNA Hours]]</f>
        <v>0</v>
      </c>
      <c r="AJ10" s="3">
        <v>0.95977777777777773</v>
      </c>
      <c r="AK10" s="3">
        <v>0</v>
      </c>
      <c r="AL10" s="4">
        <f>Table39[[#This Row],[NA in Training Hours Contract]]/Table39[[#This Row],[NA in Training Hours]]</f>
        <v>0</v>
      </c>
      <c r="AM10" s="3">
        <v>0</v>
      </c>
      <c r="AN10" s="3">
        <v>0</v>
      </c>
      <c r="AO10" s="4">
        <v>0</v>
      </c>
      <c r="AP10" s="1" t="s">
        <v>8</v>
      </c>
      <c r="AQ10" s="1">
        <v>4</v>
      </c>
    </row>
    <row r="11" spans="1:43" x14ac:dyDescent="0.2">
      <c r="A11" s="1" t="s">
        <v>201</v>
      </c>
      <c r="B11" s="1" t="s">
        <v>212</v>
      </c>
      <c r="C11" s="1" t="s">
        <v>445</v>
      </c>
      <c r="D11" s="1" t="s">
        <v>532</v>
      </c>
      <c r="E11" s="3">
        <v>111.28888888888889</v>
      </c>
      <c r="F11" s="3">
        <f t="shared" si="0"/>
        <v>429.04488888888898</v>
      </c>
      <c r="G11" s="3">
        <f>SUM(Table39[[#This Row],[RN Hours Contract (W/ Admin, DON)]], Table39[[#This Row],[LPN Contract Hours (w/ Admin)]], Table39[[#This Row],[CNA/NA/Med Aide Contract Hours]])</f>
        <v>30.299999999999997</v>
      </c>
      <c r="H11" s="4">
        <f>Table39[[#This Row],[Total Contract Hours]]/Table39[[#This Row],[Total Hours Nurse Staffing]]</f>
        <v>7.0621981020374952E-2</v>
      </c>
      <c r="I11" s="3">
        <f>SUM(Table39[[#This Row],[RN Hours]], Table39[[#This Row],[RN Admin Hours]], Table39[[#This Row],[RN DON Hours]])</f>
        <v>36.109555555555559</v>
      </c>
      <c r="J11" s="3">
        <f t="shared" si="1"/>
        <v>0</v>
      </c>
      <c r="K11" s="4">
        <f>Table39[[#This Row],[RN Hours Contract (W/ Admin, DON)]]/Table39[[#This Row],[RN Hours (w/ Admin, DON)]]</f>
        <v>0</v>
      </c>
      <c r="L11" s="3">
        <v>21.841000000000001</v>
      </c>
      <c r="M11" s="3">
        <v>0</v>
      </c>
      <c r="N11" s="4">
        <f>Table39[[#This Row],[RN Hours Contract]]/Table39[[#This Row],[RN Hours]]</f>
        <v>0</v>
      </c>
      <c r="O11" s="3">
        <v>8.7574444444444453</v>
      </c>
      <c r="P11" s="3">
        <v>0</v>
      </c>
      <c r="Q11" s="4">
        <f>Table39[[#This Row],[RN Admin Hours Contract]]/Table39[[#This Row],[RN Admin Hours]]</f>
        <v>0</v>
      </c>
      <c r="R11" s="3">
        <v>5.5111111111111111</v>
      </c>
      <c r="S11" s="3">
        <v>0</v>
      </c>
      <c r="T11" s="4">
        <f>Table39[[#This Row],[RN DON Hours Contract]]/Table39[[#This Row],[RN DON Hours]]</f>
        <v>0</v>
      </c>
      <c r="U11" s="3">
        <f>SUM(Table39[[#This Row],[LPN Hours]], Table39[[#This Row],[LPN Admin Hours]])</f>
        <v>148.39444444444445</v>
      </c>
      <c r="V11" s="3">
        <f>Table39[[#This Row],[LPN Hours Contract]]+Table39[[#This Row],[LPN Admin Hours Contract]]</f>
        <v>9.0694444444444446</v>
      </c>
      <c r="W11" s="4">
        <f t="shared" si="2"/>
        <v>6.1117142750177829E-2</v>
      </c>
      <c r="X11" s="3">
        <v>140.01155555555556</v>
      </c>
      <c r="Y11" s="3">
        <v>9.0694444444444446</v>
      </c>
      <c r="Z11" s="4">
        <f>Table39[[#This Row],[LPN Hours Contract]]/Table39[[#This Row],[LPN Hours]]</f>
        <v>6.4776399408302807E-2</v>
      </c>
      <c r="AA11" s="3">
        <v>8.3828888888888873</v>
      </c>
      <c r="AB11" s="3">
        <v>0</v>
      </c>
      <c r="AC11" s="4">
        <f>Table39[[#This Row],[LPN Admin Hours Contract]]/Table39[[#This Row],[LPN Admin Hours]]</f>
        <v>0</v>
      </c>
      <c r="AD11" s="3">
        <f>SUM(Table39[[#This Row],[CNA Hours]], Table39[[#This Row],[NA in Training Hours]], Table39[[#This Row],[Med Aide/Tech Hours]])</f>
        <v>244.54088888888896</v>
      </c>
      <c r="AE11" s="3">
        <f>SUM(Table39[[#This Row],[CNA Hours Contract]], Table39[[#This Row],[NA in Training Hours Contract]], Table39[[#This Row],[Med Aide/Tech Hours Contract]])</f>
        <v>21.230555555555554</v>
      </c>
      <c r="AF11" s="4">
        <f>Table39[[#This Row],[CNA/NA/Med Aide Contract Hours]]/Table39[[#This Row],[Total CNA, NA in Training, Med Aide/Tech Hours]]</f>
        <v>8.6818019072475008E-2</v>
      </c>
      <c r="AG11" s="3">
        <v>192.74588888888891</v>
      </c>
      <c r="AH11" s="3">
        <v>21.230555555555554</v>
      </c>
      <c r="AI11" s="4">
        <f>Table39[[#This Row],[CNA Hours Contract]]/Table39[[#This Row],[CNA Hours]]</f>
        <v>0.11014790342840572</v>
      </c>
      <c r="AJ11" s="3">
        <v>51.79500000000003</v>
      </c>
      <c r="AK11" s="3">
        <v>0</v>
      </c>
      <c r="AL11" s="4">
        <f>Table39[[#This Row],[NA in Training Hours Contract]]/Table39[[#This Row],[NA in Training Hours]]</f>
        <v>0</v>
      </c>
      <c r="AM11" s="3">
        <v>0</v>
      </c>
      <c r="AN11" s="3">
        <v>0</v>
      </c>
      <c r="AO11" s="4">
        <v>0</v>
      </c>
      <c r="AP11" s="1" t="s">
        <v>9</v>
      </c>
      <c r="AQ11" s="1">
        <v>4</v>
      </c>
    </row>
    <row r="12" spans="1:43" x14ac:dyDescent="0.2">
      <c r="A12" s="1" t="s">
        <v>201</v>
      </c>
      <c r="B12" s="1" t="s">
        <v>213</v>
      </c>
      <c r="C12" s="1" t="s">
        <v>446</v>
      </c>
      <c r="D12" s="1" t="s">
        <v>562</v>
      </c>
      <c r="E12" s="3">
        <v>102.98888888888889</v>
      </c>
      <c r="F12" s="3">
        <f t="shared" si="0"/>
        <v>325.41222222222223</v>
      </c>
      <c r="G12" s="3">
        <f>SUM(Table39[[#This Row],[RN Hours Contract (W/ Admin, DON)]], Table39[[#This Row],[LPN Contract Hours (w/ Admin)]], Table39[[#This Row],[CNA/NA/Med Aide Contract Hours]])</f>
        <v>2.4500000000000002</v>
      </c>
      <c r="H12" s="4">
        <f>Table39[[#This Row],[Total Contract Hours]]/Table39[[#This Row],[Total Hours Nurse Staffing]]</f>
        <v>7.528912046600722E-3</v>
      </c>
      <c r="I12" s="3">
        <f>SUM(Table39[[#This Row],[RN Hours]], Table39[[#This Row],[RN Admin Hours]], Table39[[#This Row],[RN DON Hours]])</f>
        <v>68.223111111111109</v>
      </c>
      <c r="J12" s="3">
        <f t="shared" si="1"/>
        <v>0.44444444444444442</v>
      </c>
      <c r="K12" s="4">
        <f>Table39[[#This Row],[RN Hours Contract (W/ Admin, DON)]]/Table39[[#This Row],[RN Hours (w/ Admin, DON)]]</f>
        <v>6.514573100024755E-3</v>
      </c>
      <c r="L12" s="3">
        <v>40.114666666666672</v>
      </c>
      <c r="M12" s="3">
        <v>0</v>
      </c>
      <c r="N12" s="4">
        <f>Table39[[#This Row],[RN Hours Contract]]/Table39[[#This Row],[RN Hours]]</f>
        <v>0</v>
      </c>
      <c r="O12" s="3">
        <v>22.508444444444439</v>
      </c>
      <c r="P12" s="3">
        <v>0.44444444444444442</v>
      </c>
      <c r="Q12" s="4">
        <f>Table39[[#This Row],[RN Admin Hours Contract]]/Table39[[#This Row],[RN Admin Hours]]</f>
        <v>1.9745675697022354E-2</v>
      </c>
      <c r="R12" s="3">
        <v>5.6</v>
      </c>
      <c r="S12" s="3">
        <v>0</v>
      </c>
      <c r="T12" s="4">
        <f>Table39[[#This Row],[RN DON Hours Contract]]/Table39[[#This Row],[RN DON Hours]]</f>
        <v>0</v>
      </c>
      <c r="U12" s="3">
        <f>SUM(Table39[[#This Row],[LPN Hours]], Table39[[#This Row],[LPN Admin Hours]])</f>
        <v>99.159777777777776</v>
      </c>
      <c r="V12" s="3">
        <f>Table39[[#This Row],[LPN Hours Contract]]+Table39[[#This Row],[LPN Admin Hours Contract]]</f>
        <v>0</v>
      </c>
      <c r="W12" s="4">
        <f t="shared" si="2"/>
        <v>0</v>
      </c>
      <c r="X12" s="3">
        <v>93.803888888888892</v>
      </c>
      <c r="Y12" s="3">
        <v>0</v>
      </c>
      <c r="Z12" s="4">
        <f>Table39[[#This Row],[LPN Hours Contract]]/Table39[[#This Row],[LPN Hours]]</f>
        <v>0</v>
      </c>
      <c r="AA12" s="3">
        <v>5.3558888888888889</v>
      </c>
      <c r="AB12" s="3">
        <v>0</v>
      </c>
      <c r="AC12" s="4">
        <f>Table39[[#This Row],[LPN Admin Hours Contract]]/Table39[[#This Row],[LPN Admin Hours]]</f>
        <v>0</v>
      </c>
      <c r="AD12" s="3">
        <f>SUM(Table39[[#This Row],[CNA Hours]], Table39[[#This Row],[NA in Training Hours]], Table39[[#This Row],[Med Aide/Tech Hours]])</f>
        <v>158.02933333333334</v>
      </c>
      <c r="AE12" s="3">
        <f>SUM(Table39[[#This Row],[CNA Hours Contract]], Table39[[#This Row],[NA in Training Hours Contract]], Table39[[#This Row],[Med Aide/Tech Hours Contract]])</f>
        <v>2.0055555555555555</v>
      </c>
      <c r="AF12" s="4">
        <f>Table39[[#This Row],[CNA/NA/Med Aide Contract Hours]]/Table39[[#This Row],[Total CNA, NA in Training, Med Aide/Tech Hours]]</f>
        <v>1.269103345089238E-2</v>
      </c>
      <c r="AG12" s="3">
        <v>151.95488888888889</v>
      </c>
      <c r="AH12" s="3">
        <v>2.0055555555555555</v>
      </c>
      <c r="AI12" s="4">
        <f>Table39[[#This Row],[CNA Hours Contract]]/Table39[[#This Row],[CNA Hours]]</f>
        <v>1.3198361502024724E-2</v>
      </c>
      <c r="AJ12" s="3">
        <v>6.0744444444444445</v>
      </c>
      <c r="AK12" s="3">
        <v>0</v>
      </c>
      <c r="AL12" s="4">
        <f>Table39[[#This Row],[NA in Training Hours Contract]]/Table39[[#This Row],[NA in Training Hours]]</f>
        <v>0</v>
      </c>
      <c r="AM12" s="3">
        <v>0</v>
      </c>
      <c r="AN12" s="3">
        <v>0</v>
      </c>
      <c r="AO12" s="4">
        <v>0</v>
      </c>
      <c r="AP12" s="1" t="s">
        <v>10</v>
      </c>
      <c r="AQ12" s="1">
        <v>4</v>
      </c>
    </row>
    <row r="13" spans="1:43" x14ac:dyDescent="0.2">
      <c r="A13" s="1" t="s">
        <v>201</v>
      </c>
      <c r="B13" s="1" t="s">
        <v>214</v>
      </c>
      <c r="C13" s="1" t="s">
        <v>447</v>
      </c>
      <c r="D13" s="1" t="s">
        <v>563</v>
      </c>
      <c r="E13" s="3">
        <v>96.25555555555556</v>
      </c>
      <c r="F13" s="3">
        <f t="shared" si="0"/>
        <v>411.55</v>
      </c>
      <c r="G13" s="3">
        <f>SUM(Table39[[#This Row],[RN Hours Contract (W/ Admin, DON)]], Table39[[#This Row],[LPN Contract Hours (w/ Admin)]], Table39[[#This Row],[CNA/NA/Med Aide Contract Hours]])</f>
        <v>0</v>
      </c>
      <c r="H13" s="4">
        <f>Table39[[#This Row],[Total Contract Hours]]/Table39[[#This Row],[Total Hours Nurse Staffing]]</f>
        <v>0</v>
      </c>
      <c r="I13" s="3">
        <f>SUM(Table39[[#This Row],[RN Hours]], Table39[[#This Row],[RN Admin Hours]], Table39[[#This Row],[RN DON Hours]])</f>
        <v>63.56111111111111</v>
      </c>
      <c r="J13" s="3">
        <f t="shared" si="1"/>
        <v>0</v>
      </c>
      <c r="K13" s="4">
        <f>Table39[[#This Row],[RN Hours Contract (W/ Admin, DON)]]/Table39[[#This Row],[RN Hours (w/ Admin, DON)]]</f>
        <v>0</v>
      </c>
      <c r="L13" s="3">
        <v>44.205555555555556</v>
      </c>
      <c r="M13" s="3">
        <v>0</v>
      </c>
      <c r="N13" s="4">
        <f>Table39[[#This Row],[RN Hours Contract]]/Table39[[#This Row],[RN Hours]]</f>
        <v>0</v>
      </c>
      <c r="O13" s="3">
        <v>13.755555555555556</v>
      </c>
      <c r="P13" s="3">
        <v>0</v>
      </c>
      <c r="Q13" s="4">
        <f>Table39[[#This Row],[RN Admin Hours Contract]]/Table39[[#This Row],[RN Admin Hours]]</f>
        <v>0</v>
      </c>
      <c r="R13" s="3">
        <v>5.6</v>
      </c>
      <c r="S13" s="3">
        <v>0</v>
      </c>
      <c r="T13" s="4">
        <f>Table39[[#This Row],[RN DON Hours Contract]]/Table39[[#This Row],[RN DON Hours]]</f>
        <v>0</v>
      </c>
      <c r="U13" s="3">
        <f>SUM(Table39[[#This Row],[LPN Hours]], Table39[[#This Row],[LPN Admin Hours]])</f>
        <v>99.069444444444443</v>
      </c>
      <c r="V13" s="3">
        <f>Table39[[#This Row],[LPN Hours Contract]]+Table39[[#This Row],[LPN Admin Hours Contract]]</f>
        <v>0</v>
      </c>
      <c r="W13" s="4">
        <f t="shared" si="2"/>
        <v>0</v>
      </c>
      <c r="X13" s="3">
        <v>85.658333333333331</v>
      </c>
      <c r="Y13" s="3">
        <v>0</v>
      </c>
      <c r="Z13" s="4">
        <f>Table39[[#This Row],[LPN Hours Contract]]/Table39[[#This Row],[LPN Hours]]</f>
        <v>0</v>
      </c>
      <c r="AA13" s="3">
        <v>13.411111111111111</v>
      </c>
      <c r="AB13" s="3">
        <v>0</v>
      </c>
      <c r="AC13" s="4">
        <f>Table39[[#This Row],[LPN Admin Hours Contract]]/Table39[[#This Row],[LPN Admin Hours]]</f>
        <v>0</v>
      </c>
      <c r="AD13" s="3">
        <f>SUM(Table39[[#This Row],[CNA Hours]], Table39[[#This Row],[NA in Training Hours]], Table39[[#This Row],[Med Aide/Tech Hours]])</f>
        <v>248.91944444444445</v>
      </c>
      <c r="AE13" s="3">
        <f>SUM(Table39[[#This Row],[CNA Hours Contract]], Table39[[#This Row],[NA in Training Hours Contract]], Table39[[#This Row],[Med Aide/Tech Hours Contract]])</f>
        <v>0</v>
      </c>
      <c r="AF13" s="4">
        <f>Table39[[#This Row],[CNA/NA/Med Aide Contract Hours]]/Table39[[#This Row],[Total CNA, NA in Training, Med Aide/Tech Hours]]</f>
        <v>0</v>
      </c>
      <c r="AG13" s="3">
        <v>240.03055555555557</v>
      </c>
      <c r="AH13" s="3">
        <v>0</v>
      </c>
      <c r="AI13" s="4">
        <f>Table39[[#This Row],[CNA Hours Contract]]/Table39[[#This Row],[CNA Hours]]</f>
        <v>0</v>
      </c>
      <c r="AJ13" s="3">
        <v>8.8888888888888893</v>
      </c>
      <c r="AK13" s="3">
        <v>0</v>
      </c>
      <c r="AL13" s="4">
        <f>Table39[[#This Row],[NA in Training Hours Contract]]/Table39[[#This Row],[NA in Training Hours]]</f>
        <v>0</v>
      </c>
      <c r="AM13" s="3">
        <v>0</v>
      </c>
      <c r="AN13" s="3">
        <v>0</v>
      </c>
      <c r="AO13" s="4">
        <v>0</v>
      </c>
      <c r="AP13" s="1" t="s">
        <v>11</v>
      </c>
      <c r="AQ13" s="1">
        <v>4</v>
      </c>
    </row>
    <row r="14" spans="1:43" x14ac:dyDescent="0.2">
      <c r="A14" s="1" t="s">
        <v>201</v>
      </c>
      <c r="B14" s="1" t="s">
        <v>215</v>
      </c>
      <c r="C14" s="1" t="s">
        <v>448</v>
      </c>
      <c r="D14" s="1" t="s">
        <v>564</v>
      </c>
      <c r="E14" s="3">
        <v>67.444444444444443</v>
      </c>
      <c r="F14" s="3">
        <f t="shared" si="0"/>
        <v>265.98888888888888</v>
      </c>
      <c r="G14" s="3">
        <f>SUM(Table39[[#This Row],[RN Hours Contract (W/ Admin, DON)]], Table39[[#This Row],[LPN Contract Hours (w/ Admin)]], Table39[[#This Row],[CNA/NA/Med Aide Contract Hours]])</f>
        <v>0.44444444444444442</v>
      </c>
      <c r="H14" s="4">
        <f>Table39[[#This Row],[Total Contract Hours]]/Table39[[#This Row],[Total Hours Nurse Staffing]]</f>
        <v>1.6709135719954885E-3</v>
      </c>
      <c r="I14" s="3">
        <f>SUM(Table39[[#This Row],[RN Hours]], Table39[[#This Row],[RN Admin Hours]], Table39[[#This Row],[RN DON Hours]])</f>
        <v>40.191111111111105</v>
      </c>
      <c r="J14" s="3">
        <f t="shared" si="1"/>
        <v>0.44444444444444442</v>
      </c>
      <c r="K14" s="4">
        <f>Table39[[#This Row],[RN Hours Contract (W/ Admin, DON)]]/Table39[[#This Row],[RN Hours (w/ Admin, DON)]]</f>
        <v>1.1058277120424639E-2</v>
      </c>
      <c r="L14" s="3">
        <v>34.057777777777773</v>
      </c>
      <c r="M14" s="3">
        <v>0</v>
      </c>
      <c r="N14" s="4">
        <f>Table39[[#This Row],[RN Hours Contract]]/Table39[[#This Row],[RN Hours]]</f>
        <v>0</v>
      </c>
      <c r="O14" s="3">
        <v>0.44444444444444442</v>
      </c>
      <c r="P14" s="3">
        <v>0.44444444444444442</v>
      </c>
      <c r="Q14" s="4">
        <f>Table39[[#This Row],[RN Admin Hours Contract]]/Table39[[#This Row],[RN Admin Hours]]</f>
        <v>1</v>
      </c>
      <c r="R14" s="3">
        <v>5.6888888888888891</v>
      </c>
      <c r="S14" s="3">
        <v>0</v>
      </c>
      <c r="T14" s="4">
        <f>Table39[[#This Row],[RN DON Hours Contract]]/Table39[[#This Row],[RN DON Hours]]</f>
        <v>0</v>
      </c>
      <c r="U14" s="3">
        <f>SUM(Table39[[#This Row],[LPN Hours]], Table39[[#This Row],[LPN Admin Hours]])</f>
        <v>91.342222222222219</v>
      </c>
      <c r="V14" s="3">
        <f>Table39[[#This Row],[LPN Hours Contract]]+Table39[[#This Row],[LPN Admin Hours Contract]]</f>
        <v>0</v>
      </c>
      <c r="W14" s="4">
        <f t="shared" si="2"/>
        <v>0</v>
      </c>
      <c r="X14" s="3">
        <v>91.342222222222219</v>
      </c>
      <c r="Y14" s="3">
        <v>0</v>
      </c>
      <c r="Z14" s="4">
        <f>Table39[[#This Row],[LPN Hours Contract]]/Table39[[#This Row],[LPN Hours]]</f>
        <v>0</v>
      </c>
      <c r="AA14" s="3">
        <v>0</v>
      </c>
      <c r="AB14" s="3">
        <v>0</v>
      </c>
      <c r="AC14" s="4">
        <v>0</v>
      </c>
      <c r="AD14" s="3">
        <f>SUM(Table39[[#This Row],[CNA Hours]], Table39[[#This Row],[NA in Training Hours]], Table39[[#This Row],[Med Aide/Tech Hours]])</f>
        <v>134.45555555555555</v>
      </c>
      <c r="AE14" s="3">
        <f>SUM(Table39[[#This Row],[CNA Hours Contract]], Table39[[#This Row],[NA in Training Hours Contract]], Table39[[#This Row],[Med Aide/Tech Hours Contract]])</f>
        <v>0</v>
      </c>
      <c r="AF14" s="4">
        <f>Table39[[#This Row],[CNA/NA/Med Aide Contract Hours]]/Table39[[#This Row],[Total CNA, NA in Training, Med Aide/Tech Hours]]</f>
        <v>0</v>
      </c>
      <c r="AG14" s="3">
        <v>134.45555555555555</v>
      </c>
      <c r="AH14" s="3">
        <v>0</v>
      </c>
      <c r="AI14" s="4">
        <f>Table39[[#This Row],[CNA Hours Contract]]/Table39[[#This Row],[CNA Hours]]</f>
        <v>0</v>
      </c>
      <c r="AJ14" s="3">
        <v>0</v>
      </c>
      <c r="AK14" s="3">
        <v>0</v>
      </c>
      <c r="AL14" s="4">
        <v>0</v>
      </c>
      <c r="AM14" s="3">
        <v>0</v>
      </c>
      <c r="AN14" s="3">
        <v>0</v>
      </c>
      <c r="AO14" s="4">
        <v>0</v>
      </c>
      <c r="AP14" s="1" t="s">
        <v>12</v>
      </c>
      <c r="AQ14" s="1">
        <v>4</v>
      </c>
    </row>
    <row r="15" spans="1:43" x14ac:dyDescent="0.2">
      <c r="A15" s="1" t="s">
        <v>201</v>
      </c>
      <c r="B15" s="1" t="s">
        <v>216</v>
      </c>
      <c r="C15" s="1" t="s">
        <v>449</v>
      </c>
      <c r="D15" s="1" t="s">
        <v>530</v>
      </c>
      <c r="E15" s="3">
        <v>85.344444444444449</v>
      </c>
      <c r="F15" s="3">
        <f t="shared" si="0"/>
        <v>311.00088888888888</v>
      </c>
      <c r="G15" s="3">
        <f>SUM(Table39[[#This Row],[RN Hours Contract (W/ Admin, DON)]], Table39[[#This Row],[LPN Contract Hours (w/ Admin)]], Table39[[#This Row],[CNA/NA/Med Aide Contract Hours]])</f>
        <v>1.838888888888889</v>
      </c>
      <c r="H15" s="4">
        <f>Table39[[#This Row],[Total Contract Hours]]/Table39[[#This Row],[Total Hours Nurse Staffing]]</f>
        <v>5.912809109513085E-3</v>
      </c>
      <c r="I15" s="3">
        <f>SUM(Table39[[#This Row],[RN Hours]], Table39[[#This Row],[RN Admin Hours]], Table39[[#This Row],[RN DON Hours]])</f>
        <v>59.713111111111111</v>
      </c>
      <c r="J15" s="3">
        <f t="shared" si="1"/>
        <v>1.3666666666666667</v>
      </c>
      <c r="K15" s="4">
        <f>Table39[[#This Row],[RN Hours Contract (W/ Admin, DON)]]/Table39[[#This Row],[RN Hours (w/ Admin, DON)]]</f>
        <v>2.2887212560799973E-2</v>
      </c>
      <c r="L15" s="3">
        <v>30.885222222222222</v>
      </c>
      <c r="M15" s="3">
        <v>0</v>
      </c>
      <c r="N15" s="4">
        <f>Table39[[#This Row],[RN Hours Contract]]/Table39[[#This Row],[RN Hours]]</f>
        <v>0</v>
      </c>
      <c r="O15" s="3">
        <v>23.227888888888888</v>
      </c>
      <c r="P15" s="3">
        <v>1.3666666666666667</v>
      </c>
      <c r="Q15" s="4">
        <f>Table39[[#This Row],[RN Admin Hours Contract]]/Table39[[#This Row],[RN Admin Hours]]</f>
        <v>5.883731720967611E-2</v>
      </c>
      <c r="R15" s="3">
        <v>5.6</v>
      </c>
      <c r="S15" s="3">
        <v>0</v>
      </c>
      <c r="T15" s="4">
        <f>Table39[[#This Row],[RN DON Hours Contract]]/Table39[[#This Row],[RN DON Hours]]</f>
        <v>0</v>
      </c>
      <c r="U15" s="3">
        <f>SUM(Table39[[#This Row],[LPN Hours]], Table39[[#This Row],[LPN Admin Hours]])</f>
        <v>87.266444444444446</v>
      </c>
      <c r="V15" s="3">
        <f>Table39[[#This Row],[LPN Hours Contract]]+Table39[[#This Row],[LPN Admin Hours Contract]]</f>
        <v>0.47222222222222221</v>
      </c>
      <c r="W15" s="4">
        <f t="shared" si="2"/>
        <v>5.4112691909070304E-3</v>
      </c>
      <c r="X15" s="3">
        <v>78.62522222222222</v>
      </c>
      <c r="Y15" s="3">
        <v>0.47222222222222221</v>
      </c>
      <c r="Z15" s="4">
        <f>Table39[[#This Row],[LPN Hours Contract]]/Table39[[#This Row],[LPN Hours]]</f>
        <v>6.0059890309442686E-3</v>
      </c>
      <c r="AA15" s="3">
        <v>8.6412222222222219</v>
      </c>
      <c r="AB15" s="3">
        <v>0</v>
      </c>
      <c r="AC15" s="4">
        <f>Table39[[#This Row],[LPN Admin Hours Contract]]/Table39[[#This Row],[LPN Admin Hours]]</f>
        <v>0</v>
      </c>
      <c r="AD15" s="3">
        <f>SUM(Table39[[#This Row],[CNA Hours]], Table39[[#This Row],[NA in Training Hours]], Table39[[#This Row],[Med Aide/Tech Hours]])</f>
        <v>164.02133333333336</v>
      </c>
      <c r="AE15" s="3">
        <f>SUM(Table39[[#This Row],[CNA Hours Contract]], Table39[[#This Row],[NA in Training Hours Contract]], Table39[[#This Row],[Med Aide/Tech Hours Contract]])</f>
        <v>0</v>
      </c>
      <c r="AF15" s="4">
        <f>Table39[[#This Row],[CNA/NA/Med Aide Contract Hours]]/Table39[[#This Row],[Total CNA, NA in Training, Med Aide/Tech Hours]]</f>
        <v>0</v>
      </c>
      <c r="AG15" s="3">
        <v>160.24200000000002</v>
      </c>
      <c r="AH15" s="3">
        <v>0</v>
      </c>
      <c r="AI15" s="4">
        <f>Table39[[#This Row],[CNA Hours Contract]]/Table39[[#This Row],[CNA Hours]]</f>
        <v>0</v>
      </c>
      <c r="AJ15" s="3">
        <v>3.7793333333333337</v>
      </c>
      <c r="AK15" s="3">
        <v>0</v>
      </c>
      <c r="AL15" s="4">
        <f>Table39[[#This Row],[NA in Training Hours Contract]]/Table39[[#This Row],[NA in Training Hours]]</f>
        <v>0</v>
      </c>
      <c r="AM15" s="3">
        <v>0</v>
      </c>
      <c r="AN15" s="3">
        <v>0</v>
      </c>
      <c r="AO15" s="4">
        <v>0</v>
      </c>
      <c r="AP15" s="1" t="s">
        <v>13</v>
      </c>
      <c r="AQ15" s="1">
        <v>4</v>
      </c>
    </row>
    <row r="16" spans="1:43" x14ac:dyDescent="0.2">
      <c r="A16" s="1" t="s">
        <v>201</v>
      </c>
      <c r="B16" s="1" t="s">
        <v>217</v>
      </c>
      <c r="C16" s="1" t="s">
        <v>418</v>
      </c>
      <c r="D16" s="1" t="s">
        <v>565</v>
      </c>
      <c r="E16" s="3">
        <v>183.76666666666668</v>
      </c>
      <c r="F16" s="3">
        <f t="shared" si="0"/>
        <v>632.19977777777774</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45.361111111111107</v>
      </c>
      <c r="J16" s="3">
        <f t="shared" si="1"/>
        <v>0</v>
      </c>
      <c r="K16" s="4">
        <f>Table39[[#This Row],[RN Hours Contract (W/ Admin, DON)]]/Table39[[#This Row],[RN Hours (w/ Admin, DON)]]</f>
        <v>0</v>
      </c>
      <c r="L16" s="3">
        <v>33.485666666666667</v>
      </c>
      <c r="M16" s="3">
        <v>0</v>
      </c>
      <c r="N16" s="4">
        <f>Table39[[#This Row],[RN Hours Contract]]/Table39[[#This Row],[RN Hours]]</f>
        <v>0</v>
      </c>
      <c r="O16" s="3">
        <v>5.8309999999999995</v>
      </c>
      <c r="P16" s="3">
        <v>0</v>
      </c>
      <c r="Q16" s="4">
        <f>Table39[[#This Row],[RN Admin Hours Contract]]/Table39[[#This Row],[RN Admin Hours]]</f>
        <v>0</v>
      </c>
      <c r="R16" s="3">
        <v>6.0444444444444443</v>
      </c>
      <c r="S16" s="3">
        <v>0</v>
      </c>
      <c r="T16" s="4">
        <f>Table39[[#This Row],[RN DON Hours Contract]]/Table39[[#This Row],[RN DON Hours]]</f>
        <v>0</v>
      </c>
      <c r="U16" s="3">
        <f>SUM(Table39[[#This Row],[LPN Hours]], Table39[[#This Row],[LPN Admin Hours]])</f>
        <v>238.52422222222222</v>
      </c>
      <c r="V16" s="3">
        <f>Table39[[#This Row],[LPN Hours Contract]]+Table39[[#This Row],[LPN Admin Hours Contract]]</f>
        <v>0</v>
      </c>
      <c r="W16" s="4">
        <f t="shared" si="2"/>
        <v>0</v>
      </c>
      <c r="X16" s="3">
        <v>215.846</v>
      </c>
      <c r="Y16" s="3">
        <v>0</v>
      </c>
      <c r="Z16" s="4">
        <f>Table39[[#This Row],[LPN Hours Contract]]/Table39[[#This Row],[LPN Hours]]</f>
        <v>0</v>
      </c>
      <c r="AA16" s="3">
        <v>22.678222222222221</v>
      </c>
      <c r="AB16" s="3">
        <v>0</v>
      </c>
      <c r="AC16" s="4">
        <f>Table39[[#This Row],[LPN Admin Hours Contract]]/Table39[[#This Row],[LPN Admin Hours]]</f>
        <v>0</v>
      </c>
      <c r="AD16" s="3">
        <f>SUM(Table39[[#This Row],[CNA Hours]], Table39[[#This Row],[NA in Training Hours]], Table39[[#This Row],[Med Aide/Tech Hours]])</f>
        <v>348.3144444444444</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261.24066666666664</v>
      </c>
      <c r="AH16" s="3">
        <v>0</v>
      </c>
      <c r="AI16" s="4">
        <f>Table39[[#This Row],[CNA Hours Contract]]/Table39[[#This Row],[CNA Hours]]</f>
        <v>0</v>
      </c>
      <c r="AJ16" s="3">
        <v>87.073777777777764</v>
      </c>
      <c r="AK16" s="3">
        <v>0</v>
      </c>
      <c r="AL16" s="4">
        <f>Table39[[#This Row],[NA in Training Hours Contract]]/Table39[[#This Row],[NA in Training Hours]]</f>
        <v>0</v>
      </c>
      <c r="AM16" s="3">
        <v>0</v>
      </c>
      <c r="AN16" s="3">
        <v>0</v>
      </c>
      <c r="AO16" s="4">
        <v>0</v>
      </c>
      <c r="AP16" s="1" t="s">
        <v>14</v>
      </c>
      <c r="AQ16" s="1">
        <v>4</v>
      </c>
    </row>
    <row r="17" spans="1:43" x14ac:dyDescent="0.2">
      <c r="A17" s="1" t="s">
        <v>201</v>
      </c>
      <c r="B17" s="1" t="s">
        <v>218</v>
      </c>
      <c r="C17" s="1" t="s">
        <v>450</v>
      </c>
      <c r="D17" s="1" t="s">
        <v>566</v>
      </c>
      <c r="E17" s="3">
        <v>74.011111111111106</v>
      </c>
      <c r="F17" s="3">
        <f t="shared" si="0"/>
        <v>356.03888888888889</v>
      </c>
      <c r="G17" s="3">
        <f>SUM(Table39[[#This Row],[RN Hours Contract (W/ Admin, DON)]], Table39[[#This Row],[LPN Contract Hours (w/ Admin)]], Table39[[#This Row],[CNA/NA/Med Aide Contract Hours]])</f>
        <v>0</v>
      </c>
      <c r="H17" s="4">
        <f>Table39[[#This Row],[Total Contract Hours]]/Table39[[#This Row],[Total Hours Nurse Staffing]]</f>
        <v>0</v>
      </c>
      <c r="I17" s="3">
        <f>SUM(Table39[[#This Row],[RN Hours]], Table39[[#This Row],[RN Admin Hours]], Table39[[#This Row],[RN DON Hours]])</f>
        <v>52.625</v>
      </c>
      <c r="J17" s="3">
        <f t="shared" si="1"/>
        <v>0</v>
      </c>
      <c r="K17" s="4">
        <f>Table39[[#This Row],[RN Hours Contract (W/ Admin, DON)]]/Table39[[#This Row],[RN Hours (w/ Admin, DON)]]</f>
        <v>0</v>
      </c>
      <c r="L17" s="3">
        <v>29.033333333333335</v>
      </c>
      <c r="M17" s="3">
        <v>0</v>
      </c>
      <c r="N17" s="4">
        <f>Table39[[#This Row],[RN Hours Contract]]/Table39[[#This Row],[RN Hours]]</f>
        <v>0</v>
      </c>
      <c r="O17" s="3">
        <v>17.880555555555556</v>
      </c>
      <c r="P17" s="3">
        <v>0</v>
      </c>
      <c r="Q17" s="4">
        <f>Table39[[#This Row],[RN Admin Hours Contract]]/Table39[[#This Row],[RN Admin Hours]]</f>
        <v>0</v>
      </c>
      <c r="R17" s="3">
        <v>5.7111111111111112</v>
      </c>
      <c r="S17" s="3">
        <v>0</v>
      </c>
      <c r="T17" s="4">
        <f>Table39[[#This Row],[RN DON Hours Contract]]/Table39[[#This Row],[RN DON Hours]]</f>
        <v>0</v>
      </c>
      <c r="U17" s="3">
        <f>SUM(Table39[[#This Row],[LPN Hours]], Table39[[#This Row],[LPN Admin Hours]])</f>
        <v>98.202777777777783</v>
      </c>
      <c r="V17" s="3">
        <f>Table39[[#This Row],[LPN Hours Contract]]+Table39[[#This Row],[LPN Admin Hours Contract]]</f>
        <v>0</v>
      </c>
      <c r="W17" s="4">
        <f t="shared" si="2"/>
        <v>0</v>
      </c>
      <c r="X17" s="3">
        <v>92.819444444444443</v>
      </c>
      <c r="Y17" s="3">
        <v>0</v>
      </c>
      <c r="Z17" s="4">
        <f>Table39[[#This Row],[LPN Hours Contract]]/Table39[[#This Row],[LPN Hours]]</f>
        <v>0</v>
      </c>
      <c r="AA17" s="3">
        <v>5.3833333333333337</v>
      </c>
      <c r="AB17" s="3">
        <v>0</v>
      </c>
      <c r="AC17" s="4">
        <f>Table39[[#This Row],[LPN Admin Hours Contract]]/Table39[[#This Row],[LPN Admin Hours]]</f>
        <v>0</v>
      </c>
      <c r="AD17" s="3">
        <f>SUM(Table39[[#This Row],[CNA Hours]], Table39[[#This Row],[NA in Training Hours]], Table39[[#This Row],[Med Aide/Tech Hours]])</f>
        <v>205.21111111111111</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205.21111111111111</v>
      </c>
      <c r="AH17" s="3">
        <v>0</v>
      </c>
      <c r="AI17" s="4">
        <f>Table39[[#This Row],[CNA Hours Contract]]/Table39[[#This Row],[CNA Hours]]</f>
        <v>0</v>
      </c>
      <c r="AJ17" s="3">
        <v>0</v>
      </c>
      <c r="AK17" s="3">
        <v>0</v>
      </c>
      <c r="AL17" s="4">
        <v>0</v>
      </c>
      <c r="AM17" s="3">
        <v>0</v>
      </c>
      <c r="AN17" s="3">
        <v>0</v>
      </c>
      <c r="AO17" s="4">
        <v>0</v>
      </c>
      <c r="AP17" s="1" t="s">
        <v>15</v>
      </c>
      <c r="AQ17" s="1">
        <v>4</v>
      </c>
    </row>
    <row r="18" spans="1:43" x14ac:dyDescent="0.2">
      <c r="A18" s="1" t="s">
        <v>201</v>
      </c>
      <c r="B18" s="1" t="s">
        <v>219</v>
      </c>
      <c r="C18" s="1" t="s">
        <v>451</v>
      </c>
      <c r="D18" s="1" t="s">
        <v>546</v>
      </c>
      <c r="E18" s="3">
        <v>104.42222222222222</v>
      </c>
      <c r="F18" s="3">
        <f t="shared" si="0"/>
        <v>409.7215555555556</v>
      </c>
      <c r="G18" s="3">
        <f>SUM(Table39[[#This Row],[RN Hours Contract (W/ Admin, DON)]], Table39[[#This Row],[LPN Contract Hours (w/ Admin)]], Table39[[#This Row],[CNA/NA/Med Aide Contract Hours]])</f>
        <v>11.53888888888889</v>
      </c>
      <c r="H18" s="4">
        <f>Table39[[#This Row],[Total Contract Hours]]/Table39[[#This Row],[Total Hours Nurse Staffing]]</f>
        <v>2.8162757688554883E-2</v>
      </c>
      <c r="I18" s="3">
        <f>SUM(Table39[[#This Row],[RN Hours]], Table39[[#This Row],[RN Admin Hours]], Table39[[#This Row],[RN DON Hours]])</f>
        <v>56.802</v>
      </c>
      <c r="J18" s="3">
        <f t="shared" ref="J18:J81" si="3">SUM(M18,P18,S18)</f>
        <v>9.3888888888888893</v>
      </c>
      <c r="K18" s="4">
        <f>Table39[[#This Row],[RN Hours Contract (W/ Admin, DON)]]/Table39[[#This Row],[RN Hours (w/ Admin, DON)]]</f>
        <v>0.16529151946918927</v>
      </c>
      <c r="L18" s="3">
        <v>21.918555555555557</v>
      </c>
      <c r="M18" s="3">
        <v>0</v>
      </c>
      <c r="N18" s="4">
        <f>Table39[[#This Row],[RN Hours Contract]]/Table39[[#This Row],[RN Hours]]</f>
        <v>0</v>
      </c>
      <c r="O18" s="3">
        <v>29.283444444444442</v>
      </c>
      <c r="P18" s="3">
        <v>9.3888888888888893</v>
      </c>
      <c r="Q18" s="4">
        <f>Table39[[#This Row],[RN Admin Hours Contract]]/Table39[[#This Row],[RN Admin Hours]]</f>
        <v>0.32062105626614967</v>
      </c>
      <c r="R18" s="3">
        <v>5.6</v>
      </c>
      <c r="S18" s="3">
        <v>0</v>
      </c>
      <c r="T18" s="4">
        <f>Table39[[#This Row],[RN DON Hours Contract]]/Table39[[#This Row],[RN DON Hours]]</f>
        <v>0</v>
      </c>
      <c r="U18" s="3">
        <f>SUM(Table39[[#This Row],[LPN Hours]], Table39[[#This Row],[LPN Admin Hours]])</f>
        <v>127.51177777777778</v>
      </c>
      <c r="V18" s="3">
        <f>Table39[[#This Row],[LPN Hours Contract]]+Table39[[#This Row],[LPN Admin Hours Contract]]</f>
        <v>2.15</v>
      </c>
      <c r="W18" s="4">
        <f t="shared" ref="W18:W81" si="4">V18/U18</f>
        <v>1.6861187550431072E-2</v>
      </c>
      <c r="X18" s="3">
        <v>115.72433333333333</v>
      </c>
      <c r="Y18" s="3">
        <v>2.15</v>
      </c>
      <c r="Z18" s="4">
        <f>Table39[[#This Row],[LPN Hours Contract]]/Table39[[#This Row],[LPN Hours]]</f>
        <v>1.8578633707114319E-2</v>
      </c>
      <c r="AA18" s="3">
        <v>11.787444444444446</v>
      </c>
      <c r="AB18" s="3">
        <v>0</v>
      </c>
      <c r="AC18" s="4">
        <f>Table39[[#This Row],[LPN Admin Hours Contract]]/Table39[[#This Row],[LPN Admin Hours]]</f>
        <v>0</v>
      </c>
      <c r="AD18" s="3">
        <f>SUM(Table39[[#This Row],[CNA Hours]], Table39[[#This Row],[NA in Training Hours]], Table39[[#This Row],[Med Aide/Tech Hours]])</f>
        <v>225.4077777777778</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225.4077777777778</v>
      </c>
      <c r="AH18" s="3">
        <v>0</v>
      </c>
      <c r="AI18" s="4">
        <f>Table39[[#This Row],[CNA Hours Contract]]/Table39[[#This Row],[CNA Hours]]</f>
        <v>0</v>
      </c>
      <c r="AJ18" s="3">
        <v>0</v>
      </c>
      <c r="AK18" s="3">
        <v>0</v>
      </c>
      <c r="AL18" s="4">
        <v>0</v>
      </c>
      <c r="AM18" s="3">
        <v>0</v>
      </c>
      <c r="AN18" s="3">
        <v>0</v>
      </c>
      <c r="AO18" s="4">
        <v>0</v>
      </c>
      <c r="AP18" s="1" t="s">
        <v>16</v>
      </c>
      <c r="AQ18" s="1">
        <v>4</v>
      </c>
    </row>
    <row r="19" spans="1:43" x14ac:dyDescent="0.2">
      <c r="A19" s="1" t="s">
        <v>201</v>
      </c>
      <c r="B19" s="1" t="s">
        <v>220</v>
      </c>
      <c r="C19" s="1" t="s">
        <v>452</v>
      </c>
      <c r="D19" s="1" t="s">
        <v>567</v>
      </c>
      <c r="E19" s="3">
        <v>86.977777777777774</v>
      </c>
      <c r="F19" s="3">
        <f t="shared" si="0"/>
        <v>409.21666666666664</v>
      </c>
      <c r="G19" s="3">
        <f>SUM(Table39[[#This Row],[RN Hours Contract (W/ Admin, DON)]], Table39[[#This Row],[LPN Contract Hours (w/ Admin)]], Table39[[#This Row],[CNA/NA/Med Aide Contract Hours]])</f>
        <v>0</v>
      </c>
      <c r="H19" s="4">
        <f>Table39[[#This Row],[Total Contract Hours]]/Table39[[#This Row],[Total Hours Nurse Staffing]]</f>
        <v>0</v>
      </c>
      <c r="I19" s="3">
        <f>SUM(Table39[[#This Row],[RN Hours]], Table39[[#This Row],[RN Admin Hours]], Table39[[#This Row],[RN DON Hours]])</f>
        <v>68.097222222222214</v>
      </c>
      <c r="J19" s="3">
        <f t="shared" si="3"/>
        <v>0</v>
      </c>
      <c r="K19" s="4">
        <f>Table39[[#This Row],[RN Hours Contract (W/ Admin, DON)]]/Table39[[#This Row],[RN Hours (w/ Admin, DON)]]</f>
        <v>0</v>
      </c>
      <c r="L19" s="3">
        <v>40.74722222222222</v>
      </c>
      <c r="M19" s="3">
        <v>0</v>
      </c>
      <c r="N19" s="4">
        <f>Table39[[#This Row],[RN Hours Contract]]/Table39[[#This Row],[RN Hours]]</f>
        <v>0</v>
      </c>
      <c r="O19" s="3">
        <v>21.661111111111111</v>
      </c>
      <c r="P19" s="3">
        <v>0</v>
      </c>
      <c r="Q19" s="4">
        <f>Table39[[#This Row],[RN Admin Hours Contract]]/Table39[[#This Row],[RN Admin Hours]]</f>
        <v>0</v>
      </c>
      <c r="R19" s="3">
        <v>5.6888888888888891</v>
      </c>
      <c r="S19" s="3">
        <v>0</v>
      </c>
      <c r="T19" s="4">
        <f>Table39[[#This Row],[RN DON Hours Contract]]/Table39[[#This Row],[RN DON Hours]]</f>
        <v>0</v>
      </c>
      <c r="U19" s="3">
        <f>SUM(Table39[[#This Row],[LPN Hours]], Table39[[#This Row],[LPN Admin Hours]])</f>
        <v>130.3111111111111</v>
      </c>
      <c r="V19" s="3">
        <f>Table39[[#This Row],[LPN Hours Contract]]+Table39[[#This Row],[LPN Admin Hours Contract]]</f>
        <v>0</v>
      </c>
      <c r="W19" s="4">
        <f t="shared" si="4"/>
        <v>0</v>
      </c>
      <c r="X19" s="3">
        <v>112.39166666666667</v>
      </c>
      <c r="Y19" s="3">
        <v>0</v>
      </c>
      <c r="Z19" s="4">
        <f>Table39[[#This Row],[LPN Hours Contract]]/Table39[[#This Row],[LPN Hours]]</f>
        <v>0</v>
      </c>
      <c r="AA19" s="3">
        <v>17.919444444444444</v>
      </c>
      <c r="AB19" s="3">
        <v>0</v>
      </c>
      <c r="AC19" s="4">
        <f>Table39[[#This Row],[LPN Admin Hours Contract]]/Table39[[#This Row],[LPN Admin Hours]]</f>
        <v>0</v>
      </c>
      <c r="AD19" s="3">
        <f>SUM(Table39[[#This Row],[CNA Hours]], Table39[[#This Row],[NA in Training Hours]], Table39[[#This Row],[Med Aide/Tech Hours]])</f>
        <v>210.80833333333334</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171.89444444444445</v>
      </c>
      <c r="AH19" s="3">
        <v>0</v>
      </c>
      <c r="AI19" s="4">
        <f>Table39[[#This Row],[CNA Hours Contract]]/Table39[[#This Row],[CNA Hours]]</f>
        <v>0</v>
      </c>
      <c r="AJ19" s="3">
        <v>38.913888888888891</v>
      </c>
      <c r="AK19" s="3">
        <v>0</v>
      </c>
      <c r="AL19" s="4">
        <f>Table39[[#This Row],[NA in Training Hours Contract]]/Table39[[#This Row],[NA in Training Hours]]</f>
        <v>0</v>
      </c>
      <c r="AM19" s="3">
        <v>0</v>
      </c>
      <c r="AN19" s="3">
        <v>0</v>
      </c>
      <c r="AO19" s="4">
        <v>0</v>
      </c>
      <c r="AP19" s="1" t="s">
        <v>17</v>
      </c>
      <c r="AQ19" s="1">
        <v>4</v>
      </c>
    </row>
    <row r="20" spans="1:43" x14ac:dyDescent="0.2">
      <c r="A20" s="1" t="s">
        <v>201</v>
      </c>
      <c r="B20" s="1" t="s">
        <v>221</v>
      </c>
      <c r="C20" s="1" t="s">
        <v>434</v>
      </c>
      <c r="D20" s="1" t="s">
        <v>524</v>
      </c>
      <c r="E20" s="3">
        <v>66.733333333333334</v>
      </c>
      <c r="F20" s="3">
        <f t="shared" si="0"/>
        <v>239.52600000000001</v>
      </c>
      <c r="G20" s="3">
        <f>SUM(Table39[[#This Row],[RN Hours Contract (W/ Admin, DON)]], Table39[[#This Row],[LPN Contract Hours (w/ Admin)]], Table39[[#This Row],[CNA/NA/Med Aide Contract Hours]])</f>
        <v>0</v>
      </c>
      <c r="H20" s="4">
        <f>Table39[[#This Row],[Total Contract Hours]]/Table39[[#This Row],[Total Hours Nurse Staffing]]</f>
        <v>0</v>
      </c>
      <c r="I20" s="3">
        <f>SUM(Table39[[#This Row],[RN Hours]], Table39[[#This Row],[RN Admin Hours]], Table39[[#This Row],[RN DON Hours]])</f>
        <v>36.364555555555562</v>
      </c>
      <c r="J20" s="3">
        <f t="shared" si="3"/>
        <v>0</v>
      </c>
      <c r="K20" s="4">
        <f>Table39[[#This Row],[RN Hours Contract (W/ Admin, DON)]]/Table39[[#This Row],[RN Hours (w/ Admin, DON)]]</f>
        <v>0</v>
      </c>
      <c r="L20" s="3">
        <v>28.679000000000002</v>
      </c>
      <c r="M20" s="3">
        <v>0</v>
      </c>
      <c r="N20" s="4">
        <f>Table39[[#This Row],[RN Hours Contract]]/Table39[[#This Row],[RN Hours]]</f>
        <v>0</v>
      </c>
      <c r="O20" s="3">
        <v>2.0374444444444446</v>
      </c>
      <c r="P20" s="3">
        <v>0</v>
      </c>
      <c r="Q20" s="4">
        <f>Table39[[#This Row],[RN Admin Hours Contract]]/Table39[[#This Row],[RN Admin Hours]]</f>
        <v>0</v>
      </c>
      <c r="R20" s="3">
        <v>5.6481111111111106</v>
      </c>
      <c r="S20" s="3">
        <v>0</v>
      </c>
      <c r="T20" s="4">
        <f>Table39[[#This Row],[RN DON Hours Contract]]/Table39[[#This Row],[RN DON Hours]]</f>
        <v>0</v>
      </c>
      <c r="U20" s="3">
        <f>SUM(Table39[[#This Row],[LPN Hours]], Table39[[#This Row],[LPN Admin Hours]])</f>
        <v>53.082333333333324</v>
      </c>
      <c r="V20" s="3">
        <f>Table39[[#This Row],[LPN Hours Contract]]+Table39[[#This Row],[LPN Admin Hours Contract]]</f>
        <v>0</v>
      </c>
      <c r="W20" s="4">
        <f t="shared" si="4"/>
        <v>0</v>
      </c>
      <c r="X20" s="3">
        <v>45.513333333333328</v>
      </c>
      <c r="Y20" s="3">
        <v>0</v>
      </c>
      <c r="Z20" s="4">
        <f>Table39[[#This Row],[LPN Hours Contract]]/Table39[[#This Row],[LPN Hours]]</f>
        <v>0</v>
      </c>
      <c r="AA20" s="3">
        <v>7.5689999999999982</v>
      </c>
      <c r="AB20" s="3">
        <v>0</v>
      </c>
      <c r="AC20" s="4">
        <f>Table39[[#This Row],[LPN Admin Hours Contract]]/Table39[[#This Row],[LPN Admin Hours]]</f>
        <v>0</v>
      </c>
      <c r="AD20" s="3">
        <f>SUM(Table39[[#This Row],[CNA Hours]], Table39[[#This Row],[NA in Training Hours]], Table39[[#This Row],[Med Aide/Tech Hours]])</f>
        <v>150.07911111111113</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150.07911111111113</v>
      </c>
      <c r="AH20" s="3">
        <v>0</v>
      </c>
      <c r="AI20" s="4">
        <f>Table39[[#This Row],[CNA Hours Contract]]/Table39[[#This Row],[CNA Hours]]</f>
        <v>0</v>
      </c>
      <c r="AJ20" s="3">
        <v>0</v>
      </c>
      <c r="AK20" s="3">
        <v>0</v>
      </c>
      <c r="AL20" s="4">
        <v>0</v>
      </c>
      <c r="AM20" s="3">
        <v>0</v>
      </c>
      <c r="AN20" s="3">
        <v>0</v>
      </c>
      <c r="AO20" s="4">
        <v>0</v>
      </c>
      <c r="AP20" s="1" t="s">
        <v>18</v>
      </c>
      <c r="AQ20" s="1">
        <v>4</v>
      </c>
    </row>
    <row r="21" spans="1:43" x14ac:dyDescent="0.2">
      <c r="A21" s="1" t="s">
        <v>201</v>
      </c>
      <c r="B21" s="1" t="s">
        <v>222</v>
      </c>
      <c r="C21" s="1" t="s">
        <v>407</v>
      </c>
      <c r="D21" s="1" t="s">
        <v>563</v>
      </c>
      <c r="E21" s="3">
        <v>69.988888888888894</v>
      </c>
      <c r="F21" s="3">
        <f t="shared" si="0"/>
        <v>315.31100000000004</v>
      </c>
      <c r="G21" s="3">
        <f>SUM(Table39[[#This Row],[RN Hours Contract (W/ Admin, DON)]], Table39[[#This Row],[LPN Contract Hours (w/ Admin)]], Table39[[#This Row],[CNA/NA/Med Aide Contract Hours]])</f>
        <v>6.6584444444444451</v>
      </c>
      <c r="H21" s="4">
        <f>Table39[[#This Row],[Total Contract Hours]]/Table39[[#This Row],[Total Hours Nurse Staffing]]</f>
        <v>2.11170699545669E-2</v>
      </c>
      <c r="I21" s="3">
        <f>SUM(Table39[[#This Row],[RN Hours]], Table39[[#This Row],[RN Admin Hours]], Table39[[#This Row],[RN DON Hours]])</f>
        <v>16.843444444444444</v>
      </c>
      <c r="J21" s="3">
        <f t="shared" si="3"/>
        <v>0.1111111111111111</v>
      </c>
      <c r="K21" s="4">
        <f>Table39[[#This Row],[RN Hours Contract (W/ Admin, DON)]]/Table39[[#This Row],[RN Hours (w/ Admin, DON)]]</f>
        <v>6.5966976931348164E-3</v>
      </c>
      <c r="L21" s="3">
        <v>10.189555555555556</v>
      </c>
      <c r="M21" s="3">
        <v>0.1111111111111111</v>
      </c>
      <c r="N21" s="4">
        <f>Table39[[#This Row],[RN Hours Contract]]/Table39[[#This Row],[RN Hours]]</f>
        <v>1.090441192506488E-2</v>
      </c>
      <c r="O21" s="3">
        <v>2.4761111111111114</v>
      </c>
      <c r="P21" s="3">
        <v>0</v>
      </c>
      <c r="Q21" s="4">
        <f>Table39[[#This Row],[RN Admin Hours Contract]]/Table39[[#This Row],[RN Admin Hours]]</f>
        <v>0</v>
      </c>
      <c r="R21" s="3">
        <v>4.177777777777778</v>
      </c>
      <c r="S21" s="3">
        <v>0</v>
      </c>
      <c r="T21" s="4">
        <f>Table39[[#This Row],[RN DON Hours Contract]]/Table39[[#This Row],[RN DON Hours]]</f>
        <v>0</v>
      </c>
      <c r="U21" s="3">
        <f>SUM(Table39[[#This Row],[LPN Hours]], Table39[[#This Row],[LPN Admin Hours]])</f>
        <v>117.84366666666666</v>
      </c>
      <c r="V21" s="3">
        <f>Table39[[#This Row],[LPN Hours Contract]]+Table39[[#This Row],[LPN Admin Hours Contract]]</f>
        <v>6.5473333333333343</v>
      </c>
      <c r="W21" s="4">
        <f t="shared" si="4"/>
        <v>5.5559484175362286E-2</v>
      </c>
      <c r="X21" s="3">
        <v>91.612888888888889</v>
      </c>
      <c r="Y21" s="3">
        <v>6.5473333333333343</v>
      </c>
      <c r="Z21" s="4">
        <f>Table39[[#This Row],[LPN Hours Contract]]/Table39[[#This Row],[LPN Hours]]</f>
        <v>7.1467382076272637E-2</v>
      </c>
      <c r="AA21" s="3">
        <v>26.230777777777771</v>
      </c>
      <c r="AB21" s="3">
        <v>0</v>
      </c>
      <c r="AC21" s="4">
        <f>Table39[[#This Row],[LPN Admin Hours Contract]]/Table39[[#This Row],[LPN Admin Hours]]</f>
        <v>0</v>
      </c>
      <c r="AD21" s="3">
        <f>SUM(Table39[[#This Row],[CNA Hours]], Table39[[#This Row],[NA in Training Hours]], Table39[[#This Row],[Med Aide/Tech Hours]])</f>
        <v>180.6238888888889</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173.93744444444445</v>
      </c>
      <c r="AH21" s="3">
        <v>0</v>
      </c>
      <c r="AI21" s="4">
        <f>Table39[[#This Row],[CNA Hours Contract]]/Table39[[#This Row],[CNA Hours]]</f>
        <v>0</v>
      </c>
      <c r="AJ21" s="3">
        <v>6.6864444444444429</v>
      </c>
      <c r="AK21" s="3">
        <v>0</v>
      </c>
      <c r="AL21" s="4">
        <f>Table39[[#This Row],[NA in Training Hours Contract]]/Table39[[#This Row],[NA in Training Hours]]</f>
        <v>0</v>
      </c>
      <c r="AM21" s="3">
        <v>0</v>
      </c>
      <c r="AN21" s="3">
        <v>0</v>
      </c>
      <c r="AO21" s="4">
        <v>0</v>
      </c>
      <c r="AP21" s="1" t="s">
        <v>19</v>
      </c>
      <c r="AQ21" s="1">
        <v>4</v>
      </c>
    </row>
    <row r="22" spans="1:43" x14ac:dyDescent="0.2">
      <c r="A22" s="1" t="s">
        <v>201</v>
      </c>
      <c r="B22" s="1" t="s">
        <v>223</v>
      </c>
      <c r="C22" s="1" t="s">
        <v>453</v>
      </c>
      <c r="D22" s="1" t="s">
        <v>568</v>
      </c>
      <c r="E22" s="3">
        <v>100.97777777777777</v>
      </c>
      <c r="F22" s="3">
        <f t="shared" si="0"/>
        <v>310.42433333333332</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50.762555555555558</v>
      </c>
      <c r="J22" s="3">
        <f t="shared" si="3"/>
        <v>0</v>
      </c>
      <c r="K22" s="4">
        <f>Table39[[#This Row],[RN Hours Contract (W/ Admin, DON)]]/Table39[[#This Row],[RN Hours (w/ Admin, DON)]]</f>
        <v>0</v>
      </c>
      <c r="L22" s="3">
        <v>43.894666666666666</v>
      </c>
      <c r="M22" s="3">
        <v>0</v>
      </c>
      <c r="N22" s="4">
        <f>Table39[[#This Row],[RN Hours Contract]]/Table39[[#This Row],[RN Hours]]</f>
        <v>0</v>
      </c>
      <c r="O22" s="3">
        <v>1.3567777777777779</v>
      </c>
      <c r="P22" s="3">
        <v>0</v>
      </c>
      <c r="Q22" s="4">
        <f>Table39[[#This Row],[RN Admin Hours Contract]]/Table39[[#This Row],[RN Admin Hours]]</f>
        <v>0</v>
      </c>
      <c r="R22" s="3">
        <v>5.5111111111111111</v>
      </c>
      <c r="S22" s="3">
        <v>0</v>
      </c>
      <c r="T22" s="4">
        <f>Table39[[#This Row],[RN DON Hours Contract]]/Table39[[#This Row],[RN DON Hours]]</f>
        <v>0</v>
      </c>
      <c r="U22" s="3">
        <f>SUM(Table39[[#This Row],[LPN Hours]], Table39[[#This Row],[LPN Admin Hours]])</f>
        <v>89.924888888888887</v>
      </c>
      <c r="V22" s="3">
        <f>Table39[[#This Row],[LPN Hours Contract]]+Table39[[#This Row],[LPN Admin Hours Contract]]</f>
        <v>0</v>
      </c>
      <c r="W22" s="4">
        <f t="shared" si="4"/>
        <v>0</v>
      </c>
      <c r="X22" s="3">
        <v>80.441000000000003</v>
      </c>
      <c r="Y22" s="3">
        <v>0</v>
      </c>
      <c r="Z22" s="4">
        <f>Table39[[#This Row],[LPN Hours Contract]]/Table39[[#This Row],[LPN Hours]]</f>
        <v>0</v>
      </c>
      <c r="AA22" s="3">
        <v>9.4838888888888881</v>
      </c>
      <c r="AB22" s="3">
        <v>0</v>
      </c>
      <c r="AC22" s="4">
        <f>Table39[[#This Row],[LPN Admin Hours Contract]]/Table39[[#This Row],[LPN Admin Hours]]</f>
        <v>0</v>
      </c>
      <c r="AD22" s="3">
        <f>SUM(Table39[[#This Row],[CNA Hours]], Table39[[#This Row],[NA in Training Hours]], Table39[[#This Row],[Med Aide/Tech Hours]])</f>
        <v>169.73688888888887</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136.958</v>
      </c>
      <c r="AH22" s="3">
        <v>0</v>
      </c>
      <c r="AI22" s="4">
        <f>Table39[[#This Row],[CNA Hours Contract]]/Table39[[#This Row],[CNA Hours]]</f>
        <v>0</v>
      </c>
      <c r="AJ22" s="3">
        <v>32.778888888888886</v>
      </c>
      <c r="AK22" s="3">
        <v>0</v>
      </c>
      <c r="AL22" s="4">
        <f>Table39[[#This Row],[NA in Training Hours Contract]]/Table39[[#This Row],[NA in Training Hours]]</f>
        <v>0</v>
      </c>
      <c r="AM22" s="3">
        <v>0</v>
      </c>
      <c r="AN22" s="3">
        <v>0</v>
      </c>
      <c r="AO22" s="4">
        <v>0</v>
      </c>
      <c r="AP22" s="1" t="s">
        <v>20</v>
      </c>
      <c r="AQ22" s="1">
        <v>4</v>
      </c>
    </row>
    <row r="23" spans="1:43" x14ac:dyDescent="0.2">
      <c r="A23" s="1" t="s">
        <v>201</v>
      </c>
      <c r="B23" s="1" t="s">
        <v>224</v>
      </c>
      <c r="C23" s="1" t="s">
        <v>424</v>
      </c>
      <c r="D23" s="1" t="s">
        <v>569</v>
      </c>
      <c r="E23" s="3">
        <v>97.077777777777783</v>
      </c>
      <c r="F23" s="3">
        <f t="shared" si="0"/>
        <v>309.18688888888892</v>
      </c>
      <c r="G23" s="3">
        <f>SUM(Table39[[#This Row],[RN Hours Contract (W/ Admin, DON)]], Table39[[#This Row],[LPN Contract Hours (w/ Admin)]], Table39[[#This Row],[CNA/NA/Med Aide Contract Hours]])</f>
        <v>3.6638888888888888</v>
      </c>
      <c r="H23" s="4">
        <f>Table39[[#This Row],[Total Contract Hours]]/Table39[[#This Row],[Total Hours Nurse Staffing]]</f>
        <v>1.1850078449495845E-2</v>
      </c>
      <c r="I23" s="3">
        <f>SUM(Table39[[#This Row],[RN Hours]], Table39[[#This Row],[RN Admin Hours]], Table39[[#This Row],[RN DON Hours]])</f>
        <v>35.719000000000001</v>
      </c>
      <c r="J23" s="3">
        <f t="shared" si="3"/>
        <v>0</v>
      </c>
      <c r="K23" s="4">
        <f>Table39[[#This Row],[RN Hours Contract (W/ Admin, DON)]]/Table39[[#This Row],[RN Hours (w/ Admin, DON)]]</f>
        <v>0</v>
      </c>
      <c r="L23" s="3">
        <v>27.199444444444442</v>
      </c>
      <c r="M23" s="3">
        <v>0</v>
      </c>
      <c r="N23" s="4">
        <f>Table39[[#This Row],[RN Hours Contract]]/Table39[[#This Row],[RN Hours]]</f>
        <v>0</v>
      </c>
      <c r="O23" s="3">
        <v>5.6802222222222225</v>
      </c>
      <c r="P23" s="3">
        <v>0</v>
      </c>
      <c r="Q23" s="4">
        <f>Table39[[#This Row],[RN Admin Hours Contract]]/Table39[[#This Row],[RN Admin Hours]]</f>
        <v>0</v>
      </c>
      <c r="R23" s="3">
        <v>2.8393333333333333</v>
      </c>
      <c r="S23" s="3">
        <v>0</v>
      </c>
      <c r="T23" s="4">
        <f>Table39[[#This Row],[RN DON Hours Contract]]/Table39[[#This Row],[RN DON Hours]]</f>
        <v>0</v>
      </c>
      <c r="U23" s="3">
        <f>SUM(Table39[[#This Row],[LPN Hours]], Table39[[#This Row],[LPN Admin Hours]])</f>
        <v>76.064000000000007</v>
      </c>
      <c r="V23" s="3">
        <f>Table39[[#This Row],[LPN Hours Contract]]+Table39[[#This Row],[LPN Admin Hours Contract]]</f>
        <v>3.6638888888888888</v>
      </c>
      <c r="W23" s="4">
        <f t="shared" si="4"/>
        <v>4.8168501378955723E-2</v>
      </c>
      <c r="X23" s="3">
        <v>72.585333333333338</v>
      </c>
      <c r="Y23" s="3">
        <v>3.6638888888888888</v>
      </c>
      <c r="Z23" s="4">
        <f>Table39[[#This Row],[LPN Hours Contract]]/Table39[[#This Row],[LPN Hours]]</f>
        <v>5.0476986474157617E-2</v>
      </c>
      <c r="AA23" s="3">
        <v>3.4786666666666672</v>
      </c>
      <c r="AB23" s="3">
        <v>0</v>
      </c>
      <c r="AC23" s="4">
        <f>Table39[[#This Row],[LPN Admin Hours Contract]]/Table39[[#This Row],[LPN Admin Hours]]</f>
        <v>0</v>
      </c>
      <c r="AD23" s="3">
        <f>SUM(Table39[[#This Row],[CNA Hours]], Table39[[#This Row],[NA in Training Hours]], Table39[[#This Row],[Med Aide/Tech Hours]])</f>
        <v>197.4038888888889</v>
      </c>
      <c r="AE23" s="3">
        <f>SUM(Table39[[#This Row],[CNA Hours Contract]], Table39[[#This Row],[NA in Training Hours Contract]], Table39[[#This Row],[Med Aide/Tech Hours Contract]])</f>
        <v>0</v>
      </c>
      <c r="AF23" s="4">
        <f>Table39[[#This Row],[CNA/NA/Med Aide Contract Hours]]/Table39[[#This Row],[Total CNA, NA in Training, Med Aide/Tech Hours]]</f>
        <v>0</v>
      </c>
      <c r="AG23" s="3">
        <v>90.192111111111117</v>
      </c>
      <c r="AH23" s="3">
        <v>0</v>
      </c>
      <c r="AI23" s="4">
        <f>Table39[[#This Row],[CNA Hours Contract]]/Table39[[#This Row],[CNA Hours]]</f>
        <v>0</v>
      </c>
      <c r="AJ23" s="3">
        <v>107.2117777777778</v>
      </c>
      <c r="AK23" s="3">
        <v>0</v>
      </c>
      <c r="AL23" s="4">
        <f>Table39[[#This Row],[NA in Training Hours Contract]]/Table39[[#This Row],[NA in Training Hours]]</f>
        <v>0</v>
      </c>
      <c r="AM23" s="3">
        <v>0</v>
      </c>
      <c r="AN23" s="3">
        <v>0</v>
      </c>
      <c r="AO23" s="4">
        <v>0</v>
      </c>
      <c r="AP23" s="1" t="s">
        <v>21</v>
      </c>
      <c r="AQ23" s="1">
        <v>4</v>
      </c>
    </row>
    <row r="24" spans="1:43" x14ac:dyDescent="0.2">
      <c r="A24" s="1" t="s">
        <v>201</v>
      </c>
      <c r="B24" s="1" t="s">
        <v>225</v>
      </c>
      <c r="C24" s="1" t="s">
        <v>407</v>
      </c>
      <c r="D24" s="1" t="s">
        <v>563</v>
      </c>
      <c r="E24" s="3">
        <v>123.84444444444445</v>
      </c>
      <c r="F24" s="3">
        <f t="shared" si="0"/>
        <v>414.27288888888887</v>
      </c>
      <c r="G24" s="3">
        <f>SUM(Table39[[#This Row],[RN Hours Contract (W/ Admin, DON)]], Table39[[#This Row],[LPN Contract Hours (w/ Admin)]], Table39[[#This Row],[CNA/NA/Med Aide Contract Hours]])</f>
        <v>0</v>
      </c>
      <c r="H24" s="4">
        <f>Table39[[#This Row],[Total Contract Hours]]/Table39[[#This Row],[Total Hours Nurse Staffing]]</f>
        <v>0</v>
      </c>
      <c r="I24" s="3">
        <f>SUM(Table39[[#This Row],[RN Hours]], Table39[[#This Row],[RN Admin Hours]], Table39[[#This Row],[RN DON Hours]])</f>
        <v>54.533000000000001</v>
      </c>
      <c r="J24" s="3">
        <f t="shared" si="3"/>
        <v>0</v>
      </c>
      <c r="K24" s="4">
        <f>Table39[[#This Row],[RN Hours Contract (W/ Admin, DON)]]/Table39[[#This Row],[RN Hours (w/ Admin, DON)]]</f>
        <v>0</v>
      </c>
      <c r="L24" s="3">
        <v>35.468111111111114</v>
      </c>
      <c r="M24" s="3">
        <v>0</v>
      </c>
      <c r="N24" s="4">
        <f>Table39[[#This Row],[RN Hours Contract]]/Table39[[#This Row],[RN Hours]]</f>
        <v>0</v>
      </c>
      <c r="O24" s="3">
        <v>14.176000000000002</v>
      </c>
      <c r="P24" s="3">
        <v>0</v>
      </c>
      <c r="Q24" s="4">
        <f>Table39[[#This Row],[RN Admin Hours Contract]]/Table39[[#This Row],[RN Admin Hours]]</f>
        <v>0</v>
      </c>
      <c r="R24" s="3">
        <v>4.8888888888888893</v>
      </c>
      <c r="S24" s="3">
        <v>0</v>
      </c>
      <c r="T24" s="4">
        <f>Table39[[#This Row],[RN DON Hours Contract]]/Table39[[#This Row],[RN DON Hours]]</f>
        <v>0</v>
      </c>
      <c r="U24" s="3">
        <f>SUM(Table39[[#This Row],[LPN Hours]], Table39[[#This Row],[LPN Admin Hours]])</f>
        <v>156.45377777777779</v>
      </c>
      <c r="V24" s="3">
        <f>Table39[[#This Row],[LPN Hours Contract]]+Table39[[#This Row],[LPN Admin Hours Contract]]</f>
        <v>0</v>
      </c>
      <c r="W24" s="4">
        <f t="shared" si="4"/>
        <v>0</v>
      </c>
      <c r="X24" s="3">
        <v>146.18766666666667</v>
      </c>
      <c r="Y24" s="3">
        <v>0</v>
      </c>
      <c r="Z24" s="4">
        <f>Table39[[#This Row],[LPN Hours Contract]]/Table39[[#This Row],[LPN Hours]]</f>
        <v>0</v>
      </c>
      <c r="AA24" s="3">
        <v>10.266111111111114</v>
      </c>
      <c r="AB24" s="3">
        <v>0</v>
      </c>
      <c r="AC24" s="4">
        <f>Table39[[#This Row],[LPN Admin Hours Contract]]/Table39[[#This Row],[LPN Admin Hours]]</f>
        <v>0</v>
      </c>
      <c r="AD24" s="3">
        <f>SUM(Table39[[#This Row],[CNA Hours]], Table39[[#This Row],[NA in Training Hours]], Table39[[#This Row],[Med Aide/Tech Hours]])</f>
        <v>203.2861111111111</v>
      </c>
      <c r="AE24" s="3">
        <f>SUM(Table39[[#This Row],[CNA Hours Contract]], Table39[[#This Row],[NA in Training Hours Contract]], Table39[[#This Row],[Med Aide/Tech Hours Contract]])</f>
        <v>0</v>
      </c>
      <c r="AF24" s="4">
        <f>Table39[[#This Row],[CNA/NA/Med Aide Contract Hours]]/Table39[[#This Row],[Total CNA, NA in Training, Med Aide/Tech Hours]]</f>
        <v>0</v>
      </c>
      <c r="AG24" s="3">
        <v>186.4301111111111</v>
      </c>
      <c r="AH24" s="3">
        <v>0</v>
      </c>
      <c r="AI24" s="4">
        <f>Table39[[#This Row],[CNA Hours Contract]]/Table39[[#This Row],[CNA Hours]]</f>
        <v>0</v>
      </c>
      <c r="AJ24" s="3">
        <v>16.855999999999998</v>
      </c>
      <c r="AK24" s="3">
        <v>0</v>
      </c>
      <c r="AL24" s="4">
        <f>Table39[[#This Row],[NA in Training Hours Contract]]/Table39[[#This Row],[NA in Training Hours]]</f>
        <v>0</v>
      </c>
      <c r="AM24" s="3">
        <v>0</v>
      </c>
      <c r="AN24" s="3">
        <v>0</v>
      </c>
      <c r="AO24" s="4">
        <v>0</v>
      </c>
      <c r="AP24" s="1" t="s">
        <v>22</v>
      </c>
      <c r="AQ24" s="1">
        <v>4</v>
      </c>
    </row>
    <row r="25" spans="1:43" x14ac:dyDescent="0.2">
      <c r="A25" s="1" t="s">
        <v>201</v>
      </c>
      <c r="B25" s="1" t="s">
        <v>226</v>
      </c>
      <c r="C25" s="1" t="s">
        <v>407</v>
      </c>
      <c r="D25" s="1" t="s">
        <v>563</v>
      </c>
      <c r="E25" s="3">
        <v>85.87777777777778</v>
      </c>
      <c r="F25" s="3">
        <f t="shared" si="0"/>
        <v>261.42966666666666</v>
      </c>
      <c r="G25" s="3">
        <f>SUM(Table39[[#This Row],[RN Hours Contract (W/ Admin, DON)]], Table39[[#This Row],[LPN Contract Hours (w/ Admin)]], Table39[[#This Row],[CNA/NA/Med Aide Contract Hours]])</f>
        <v>45.291999999999987</v>
      </c>
      <c r="H25" s="4">
        <f>Table39[[#This Row],[Total Contract Hours]]/Table39[[#This Row],[Total Hours Nurse Staffing]]</f>
        <v>0.17324736162307514</v>
      </c>
      <c r="I25" s="3">
        <f>SUM(Table39[[#This Row],[RN Hours]], Table39[[#This Row],[RN Admin Hours]], Table39[[#This Row],[RN DON Hours]])</f>
        <v>40.967777777777776</v>
      </c>
      <c r="J25" s="3">
        <f t="shared" si="3"/>
        <v>0</v>
      </c>
      <c r="K25" s="4">
        <f>Table39[[#This Row],[RN Hours Contract (W/ Admin, DON)]]/Table39[[#This Row],[RN Hours (w/ Admin, DON)]]</f>
        <v>0</v>
      </c>
      <c r="L25" s="3">
        <v>31.018666666666665</v>
      </c>
      <c r="M25" s="3">
        <v>0</v>
      </c>
      <c r="N25" s="4">
        <f>Table39[[#This Row],[RN Hours Contract]]/Table39[[#This Row],[RN Hours]]</f>
        <v>0</v>
      </c>
      <c r="O25" s="3">
        <v>4.7046666666666663</v>
      </c>
      <c r="P25" s="3">
        <v>0</v>
      </c>
      <c r="Q25" s="4">
        <f>Table39[[#This Row],[RN Admin Hours Contract]]/Table39[[#This Row],[RN Admin Hours]]</f>
        <v>0</v>
      </c>
      <c r="R25" s="3">
        <v>5.2444444444444445</v>
      </c>
      <c r="S25" s="3">
        <v>0</v>
      </c>
      <c r="T25" s="4">
        <f>Table39[[#This Row],[RN DON Hours Contract]]/Table39[[#This Row],[RN DON Hours]]</f>
        <v>0</v>
      </c>
      <c r="U25" s="3">
        <f>SUM(Table39[[#This Row],[LPN Hours]], Table39[[#This Row],[LPN Admin Hours]])</f>
        <v>87.893111111111111</v>
      </c>
      <c r="V25" s="3">
        <f>Table39[[#This Row],[LPN Hours Contract]]+Table39[[#This Row],[LPN Admin Hours Contract]]</f>
        <v>7.0212222222222209</v>
      </c>
      <c r="W25" s="4">
        <f t="shared" si="4"/>
        <v>7.988364655048176E-2</v>
      </c>
      <c r="X25" s="3">
        <v>76.980666666666664</v>
      </c>
      <c r="Y25" s="3">
        <v>7.0212222222222209</v>
      </c>
      <c r="Z25" s="4">
        <f>Table39[[#This Row],[LPN Hours Contract]]/Table39[[#This Row],[LPN Hours]]</f>
        <v>9.1207604795432023E-2</v>
      </c>
      <c r="AA25" s="3">
        <v>10.912444444444445</v>
      </c>
      <c r="AB25" s="3">
        <v>0</v>
      </c>
      <c r="AC25" s="4">
        <f>Table39[[#This Row],[LPN Admin Hours Contract]]/Table39[[#This Row],[LPN Admin Hours]]</f>
        <v>0</v>
      </c>
      <c r="AD25" s="3">
        <f>SUM(Table39[[#This Row],[CNA Hours]], Table39[[#This Row],[NA in Training Hours]], Table39[[#This Row],[Med Aide/Tech Hours]])</f>
        <v>132.5687777777778</v>
      </c>
      <c r="AE25" s="3">
        <f>SUM(Table39[[#This Row],[CNA Hours Contract]], Table39[[#This Row],[NA in Training Hours Contract]], Table39[[#This Row],[Med Aide/Tech Hours Contract]])</f>
        <v>38.270777777777766</v>
      </c>
      <c r="AF25" s="4">
        <f>Table39[[#This Row],[CNA/NA/Med Aide Contract Hours]]/Table39[[#This Row],[Total CNA, NA in Training, Med Aide/Tech Hours]]</f>
        <v>0.2886862081653212</v>
      </c>
      <c r="AG25" s="3">
        <v>124.61044444444445</v>
      </c>
      <c r="AH25" s="3">
        <v>38.270777777777766</v>
      </c>
      <c r="AI25" s="4">
        <f>Table39[[#This Row],[CNA Hours Contract]]/Table39[[#This Row],[CNA Hours]]</f>
        <v>0.30712335509597011</v>
      </c>
      <c r="AJ25" s="3">
        <v>7.958333333333333</v>
      </c>
      <c r="AK25" s="3">
        <v>0</v>
      </c>
      <c r="AL25" s="4">
        <f>Table39[[#This Row],[NA in Training Hours Contract]]/Table39[[#This Row],[NA in Training Hours]]</f>
        <v>0</v>
      </c>
      <c r="AM25" s="3">
        <v>0</v>
      </c>
      <c r="AN25" s="3">
        <v>0</v>
      </c>
      <c r="AO25" s="4">
        <v>0</v>
      </c>
      <c r="AP25" s="1" t="s">
        <v>23</v>
      </c>
      <c r="AQ25" s="1">
        <v>4</v>
      </c>
    </row>
    <row r="26" spans="1:43" x14ac:dyDescent="0.2">
      <c r="A26" s="1" t="s">
        <v>201</v>
      </c>
      <c r="B26" s="1" t="s">
        <v>227</v>
      </c>
      <c r="C26" s="1" t="s">
        <v>454</v>
      </c>
      <c r="D26" s="1" t="s">
        <v>555</v>
      </c>
      <c r="E26" s="3">
        <v>98.6</v>
      </c>
      <c r="F26" s="3">
        <f t="shared" si="0"/>
        <v>309.21222222222224</v>
      </c>
      <c r="G26" s="3">
        <f>SUM(Table39[[#This Row],[RN Hours Contract (W/ Admin, DON)]], Table39[[#This Row],[LPN Contract Hours (w/ Admin)]], Table39[[#This Row],[CNA/NA/Med Aide Contract Hours]])</f>
        <v>18.620666666666668</v>
      </c>
      <c r="H26" s="4">
        <f>Table39[[#This Row],[Total Contract Hours]]/Table39[[#This Row],[Total Hours Nurse Staffing]]</f>
        <v>6.0219698085816648E-2</v>
      </c>
      <c r="I26" s="3">
        <f>SUM(Table39[[#This Row],[RN Hours]], Table39[[#This Row],[RN Admin Hours]], Table39[[#This Row],[RN DON Hours]])</f>
        <v>60.561444444444447</v>
      </c>
      <c r="J26" s="3">
        <f t="shared" si="3"/>
        <v>0.58888888888888891</v>
      </c>
      <c r="K26" s="4">
        <f>Table39[[#This Row],[RN Hours Contract (W/ Admin, DON)]]/Table39[[#This Row],[RN Hours (w/ Admin, DON)]]</f>
        <v>9.7238250225207459E-3</v>
      </c>
      <c r="L26" s="3">
        <v>34.524777777777778</v>
      </c>
      <c r="M26" s="3">
        <v>0</v>
      </c>
      <c r="N26" s="4">
        <f>Table39[[#This Row],[RN Hours Contract]]/Table39[[#This Row],[RN Hours]]</f>
        <v>0</v>
      </c>
      <c r="O26" s="3">
        <v>21.77</v>
      </c>
      <c r="P26" s="3">
        <v>0.58888888888888891</v>
      </c>
      <c r="Q26" s="4">
        <f>Table39[[#This Row],[RN Admin Hours Contract]]/Table39[[#This Row],[RN Admin Hours]]</f>
        <v>2.7050477211248918E-2</v>
      </c>
      <c r="R26" s="3">
        <v>4.2666666666666666</v>
      </c>
      <c r="S26" s="3">
        <v>0</v>
      </c>
      <c r="T26" s="4">
        <f>Table39[[#This Row],[RN DON Hours Contract]]/Table39[[#This Row],[RN DON Hours]]</f>
        <v>0</v>
      </c>
      <c r="U26" s="3">
        <f>SUM(Table39[[#This Row],[LPN Hours]], Table39[[#This Row],[LPN Admin Hours]])</f>
        <v>77.573444444444448</v>
      </c>
      <c r="V26" s="3">
        <f>Table39[[#This Row],[LPN Hours Contract]]+Table39[[#This Row],[LPN Admin Hours Contract]]</f>
        <v>0</v>
      </c>
      <c r="W26" s="4">
        <f t="shared" si="4"/>
        <v>0</v>
      </c>
      <c r="X26" s="3">
        <v>76.24122222222222</v>
      </c>
      <c r="Y26" s="3">
        <v>0</v>
      </c>
      <c r="Z26" s="4">
        <f>Table39[[#This Row],[LPN Hours Contract]]/Table39[[#This Row],[LPN Hours]]</f>
        <v>0</v>
      </c>
      <c r="AA26" s="3">
        <v>1.3322222222222222</v>
      </c>
      <c r="AB26" s="3">
        <v>0</v>
      </c>
      <c r="AC26" s="4">
        <f>Table39[[#This Row],[LPN Admin Hours Contract]]/Table39[[#This Row],[LPN Admin Hours]]</f>
        <v>0</v>
      </c>
      <c r="AD26" s="3">
        <f>SUM(Table39[[#This Row],[CNA Hours]], Table39[[#This Row],[NA in Training Hours]], Table39[[#This Row],[Med Aide/Tech Hours]])</f>
        <v>171.07733333333334</v>
      </c>
      <c r="AE26" s="3">
        <f>SUM(Table39[[#This Row],[CNA Hours Contract]], Table39[[#This Row],[NA in Training Hours Contract]], Table39[[#This Row],[Med Aide/Tech Hours Contract]])</f>
        <v>18.03177777777778</v>
      </c>
      <c r="AF26" s="4">
        <f>Table39[[#This Row],[CNA/NA/Med Aide Contract Hours]]/Table39[[#This Row],[Total CNA, NA in Training, Med Aide/Tech Hours]]</f>
        <v>0.10540132597603684</v>
      </c>
      <c r="AG26" s="3">
        <v>161.66611111111112</v>
      </c>
      <c r="AH26" s="3">
        <v>18.03177777777778</v>
      </c>
      <c r="AI26" s="4">
        <f>Table39[[#This Row],[CNA Hours Contract]]/Table39[[#This Row],[CNA Hours]]</f>
        <v>0.11153715304863591</v>
      </c>
      <c r="AJ26" s="3">
        <v>9.4112222222222197</v>
      </c>
      <c r="AK26" s="3">
        <v>0</v>
      </c>
      <c r="AL26" s="4">
        <f>Table39[[#This Row],[NA in Training Hours Contract]]/Table39[[#This Row],[NA in Training Hours]]</f>
        <v>0</v>
      </c>
      <c r="AM26" s="3">
        <v>0</v>
      </c>
      <c r="AN26" s="3">
        <v>0</v>
      </c>
      <c r="AO26" s="4">
        <v>0</v>
      </c>
      <c r="AP26" s="1" t="s">
        <v>24</v>
      </c>
      <c r="AQ26" s="1">
        <v>4</v>
      </c>
    </row>
    <row r="27" spans="1:43" x14ac:dyDescent="0.2">
      <c r="A27" s="1" t="s">
        <v>201</v>
      </c>
      <c r="B27" s="1" t="s">
        <v>228</v>
      </c>
      <c r="C27" s="1" t="s">
        <v>426</v>
      </c>
      <c r="D27" s="1" t="s">
        <v>516</v>
      </c>
      <c r="E27" s="3">
        <v>76.37777777777778</v>
      </c>
      <c r="F27" s="3">
        <f t="shared" si="0"/>
        <v>298.68099999999998</v>
      </c>
      <c r="G27" s="3">
        <f>SUM(Table39[[#This Row],[RN Hours Contract (W/ Admin, DON)]], Table39[[#This Row],[LPN Contract Hours (w/ Admin)]], Table39[[#This Row],[CNA/NA/Med Aide Contract Hours]])</f>
        <v>72.283222222222236</v>
      </c>
      <c r="H27" s="4">
        <f>Table39[[#This Row],[Total Contract Hours]]/Table39[[#This Row],[Total Hours Nurse Staffing]]</f>
        <v>0.24200810303374584</v>
      </c>
      <c r="I27" s="3">
        <f>SUM(Table39[[#This Row],[RN Hours]], Table39[[#This Row],[RN Admin Hours]], Table39[[#This Row],[RN DON Hours]])</f>
        <v>69.22999999999999</v>
      </c>
      <c r="J27" s="3">
        <f t="shared" si="3"/>
        <v>0.14166666666666666</v>
      </c>
      <c r="K27" s="4">
        <f>Table39[[#This Row],[RN Hours Contract (W/ Admin, DON)]]/Table39[[#This Row],[RN Hours (w/ Admin, DON)]]</f>
        <v>2.0463190331744428E-3</v>
      </c>
      <c r="L27" s="3">
        <v>36.635888888888886</v>
      </c>
      <c r="M27" s="3">
        <v>8.611111111111111E-2</v>
      </c>
      <c r="N27" s="4">
        <f>Table39[[#This Row],[RN Hours Contract]]/Table39[[#This Row],[RN Hours]]</f>
        <v>2.3504578085241251E-3</v>
      </c>
      <c r="O27" s="3">
        <v>26.994111111111103</v>
      </c>
      <c r="P27" s="3">
        <v>5.5555555555555552E-2</v>
      </c>
      <c r="Q27" s="4">
        <f>Table39[[#This Row],[RN Admin Hours Contract]]/Table39[[#This Row],[RN Admin Hours]]</f>
        <v>2.058062046454577E-3</v>
      </c>
      <c r="R27" s="3">
        <v>5.6</v>
      </c>
      <c r="S27" s="3">
        <v>0</v>
      </c>
      <c r="T27" s="4">
        <f>Table39[[#This Row],[RN DON Hours Contract]]/Table39[[#This Row],[RN DON Hours]]</f>
        <v>0</v>
      </c>
      <c r="U27" s="3">
        <f>SUM(Table39[[#This Row],[LPN Hours]], Table39[[#This Row],[LPN Admin Hours]])</f>
        <v>69.922888888888878</v>
      </c>
      <c r="V27" s="3">
        <f>Table39[[#This Row],[LPN Hours Contract]]+Table39[[#This Row],[LPN Admin Hours Contract]]</f>
        <v>33.472999999999999</v>
      </c>
      <c r="W27" s="4">
        <f t="shared" si="4"/>
        <v>0.4787130585120753</v>
      </c>
      <c r="X27" s="3">
        <v>64.302111111111103</v>
      </c>
      <c r="Y27" s="3">
        <v>33.472999999999999</v>
      </c>
      <c r="Z27" s="4">
        <f>Table39[[#This Row],[LPN Hours Contract]]/Table39[[#This Row],[LPN Hours]]</f>
        <v>0.52055833660204698</v>
      </c>
      <c r="AA27" s="3">
        <v>5.6207777777777777</v>
      </c>
      <c r="AB27" s="3">
        <v>0</v>
      </c>
      <c r="AC27" s="4">
        <f>Table39[[#This Row],[LPN Admin Hours Contract]]/Table39[[#This Row],[LPN Admin Hours]]</f>
        <v>0</v>
      </c>
      <c r="AD27" s="3">
        <f>SUM(Table39[[#This Row],[CNA Hours]], Table39[[#This Row],[NA in Training Hours]], Table39[[#This Row],[Med Aide/Tech Hours]])</f>
        <v>159.52811111111112</v>
      </c>
      <c r="AE27" s="3">
        <f>SUM(Table39[[#This Row],[CNA Hours Contract]], Table39[[#This Row],[NA in Training Hours Contract]], Table39[[#This Row],[Med Aide/Tech Hours Contract]])</f>
        <v>38.668555555555564</v>
      </c>
      <c r="AF27" s="4">
        <f>Table39[[#This Row],[CNA/NA/Med Aide Contract Hours]]/Table39[[#This Row],[Total CNA, NA in Training, Med Aide/Tech Hours]]</f>
        <v>0.24239336431823585</v>
      </c>
      <c r="AG27" s="3">
        <v>145.31322222222224</v>
      </c>
      <c r="AH27" s="3">
        <v>38.668555555555564</v>
      </c>
      <c r="AI27" s="4">
        <f>Table39[[#This Row],[CNA Hours Contract]]/Table39[[#This Row],[CNA Hours]]</f>
        <v>0.26610486619325768</v>
      </c>
      <c r="AJ27" s="3">
        <v>14.21488888888889</v>
      </c>
      <c r="AK27" s="3">
        <v>0</v>
      </c>
      <c r="AL27" s="4">
        <f>Table39[[#This Row],[NA in Training Hours Contract]]/Table39[[#This Row],[NA in Training Hours]]</f>
        <v>0</v>
      </c>
      <c r="AM27" s="3">
        <v>0</v>
      </c>
      <c r="AN27" s="3">
        <v>0</v>
      </c>
      <c r="AO27" s="4">
        <v>0</v>
      </c>
      <c r="AP27" s="1" t="s">
        <v>25</v>
      </c>
      <c r="AQ27" s="1">
        <v>4</v>
      </c>
    </row>
    <row r="28" spans="1:43" x14ac:dyDescent="0.2">
      <c r="A28" s="1" t="s">
        <v>201</v>
      </c>
      <c r="B28" s="1" t="s">
        <v>229</v>
      </c>
      <c r="C28" s="1" t="s">
        <v>455</v>
      </c>
      <c r="D28" s="1" t="s">
        <v>534</v>
      </c>
      <c r="E28" s="3">
        <v>97.233333333333334</v>
      </c>
      <c r="F28" s="3">
        <f t="shared" si="0"/>
        <v>311.05455555555557</v>
      </c>
      <c r="G28" s="3">
        <f>SUM(Table39[[#This Row],[RN Hours Contract (W/ Admin, DON)]], Table39[[#This Row],[LPN Contract Hours (w/ Admin)]], Table39[[#This Row],[CNA/NA/Med Aide Contract Hours]])</f>
        <v>4.0138888888888893</v>
      </c>
      <c r="H28" s="4">
        <f>Table39[[#This Row],[Total Contract Hours]]/Table39[[#This Row],[Total Hours Nurse Staffing]]</f>
        <v>1.2904131501047869E-2</v>
      </c>
      <c r="I28" s="3">
        <f>SUM(Table39[[#This Row],[RN Hours]], Table39[[#This Row],[RN Admin Hours]], Table39[[#This Row],[RN DON Hours]])</f>
        <v>70.745111111111115</v>
      </c>
      <c r="J28" s="3">
        <f t="shared" si="3"/>
        <v>1.1333333333333333</v>
      </c>
      <c r="K28" s="4">
        <f>Table39[[#This Row],[RN Hours Contract (W/ Admin, DON)]]/Table39[[#This Row],[RN Hours (w/ Admin, DON)]]</f>
        <v>1.6019952694022045E-2</v>
      </c>
      <c r="L28" s="3">
        <v>49.324222222222225</v>
      </c>
      <c r="M28" s="3">
        <v>0</v>
      </c>
      <c r="N28" s="4">
        <f>Table39[[#This Row],[RN Hours Contract]]/Table39[[#This Row],[RN Hours]]</f>
        <v>0</v>
      </c>
      <c r="O28" s="3">
        <v>15.82088888888889</v>
      </c>
      <c r="P28" s="3">
        <v>1.1333333333333333</v>
      </c>
      <c r="Q28" s="4">
        <f>Table39[[#This Row],[RN Admin Hours Contract]]/Table39[[#This Row],[RN Admin Hours]]</f>
        <v>7.1635250161530467E-2</v>
      </c>
      <c r="R28" s="3">
        <v>5.6</v>
      </c>
      <c r="S28" s="3">
        <v>0</v>
      </c>
      <c r="T28" s="4">
        <f>Table39[[#This Row],[RN DON Hours Contract]]/Table39[[#This Row],[RN DON Hours]]</f>
        <v>0</v>
      </c>
      <c r="U28" s="3">
        <f>SUM(Table39[[#This Row],[LPN Hours]], Table39[[#This Row],[LPN Admin Hours]])</f>
        <v>65.38366666666667</v>
      </c>
      <c r="V28" s="3">
        <f>Table39[[#This Row],[LPN Hours Contract]]+Table39[[#This Row],[LPN Admin Hours Contract]]</f>
        <v>2.8805555555555555</v>
      </c>
      <c r="W28" s="4">
        <f t="shared" si="4"/>
        <v>4.4056194802303668E-2</v>
      </c>
      <c r="X28" s="3">
        <v>65.38366666666667</v>
      </c>
      <c r="Y28" s="3">
        <v>2.8805555555555555</v>
      </c>
      <c r="Z28" s="4">
        <f>Table39[[#This Row],[LPN Hours Contract]]/Table39[[#This Row],[LPN Hours]]</f>
        <v>4.4056194802303668E-2</v>
      </c>
      <c r="AA28" s="3">
        <v>0</v>
      </c>
      <c r="AB28" s="3">
        <v>0</v>
      </c>
      <c r="AC28" s="4">
        <v>0</v>
      </c>
      <c r="AD28" s="3">
        <f>SUM(Table39[[#This Row],[CNA Hours]], Table39[[#This Row],[NA in Training Hours]], Table39[[#This Row],[Med Aide/Tech Hours]])</f>
        <v>174.92577777777777</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154.48988888888888</v>
      </c>
      <c r="AH28" s="3">
        <v>0</v>
      </c>
      <c r="AI28" s="4">
        <f>Table39[[#This Row],[CNA Hours Contract]]/Table39[[#This Row],[CNA Hours]]</f>
        <v>0</v>
      </c>
      <c r="AJ28" s="3">
        <v>20.43588888888889</v>
      </c>
      <c r="AK28" s="3">
        <v>0</v>
      </c>
      <c r="AL28" s="4">
        <f>Table39[[#This Row],[NA in Training Hours Contract]]/Table39[[#This Row],[NA in Training Hours]]</f>
        <v>0</v>
      </c>
      <c r="AM28" s="3">
        <v>0</v>
      </c>
      <c r="AN28" s="3">
        <v>0</v>
      </c>
      <c r="AO28" s="4">
        <v>0</v>
      </c>
      <c r="AP28" s="1" t="s">
        <v>26</v>
      </c>
      <c r="AQ28" s="1">
        <v>4</v>
      </c>
    </row>
    <row r="29" spans="1:43" x14ac:dyDescent="0.2">
      <c r="A29" s="1" t="s">
        <v>201</v>
      </c>
      <c r="B29" s="1" t="s">
        <v>230</v>
      </c>
      <c r="C29" s="1" t="s">
        <v>407</v>
      </c>
      <c r="D29" s="1" t="s">
        <v>563</v>
      </c>
      <c r="E29" s="3">
        <v>77.055555555555557</v>
      </c>
      <c r="F29" s="3">
        <f t="shared" si="0"/>
        <v>278.85633333333334</v>
      </c>
      <c r="G29" s="3">
        <f>SUM(Table39[[#This Row],[RN Hours Contract (W/ Admin, DON)]], Table39[[#This Row],[LPN Contract Hours (w/ Admin)]], Table39[[#This Row],[CNA/NA/Med Aide Contract Hours]])</f>
        <v>98.722222222222229</v>
      </c>
      <c r="H29" s="4">
        <f>Table39[[#This Row],[Total Contract Hours]]/Table39[[#This Row],[Total Hours Nurse Staffing]]</f>
        <v>0.35402539021487373</v>
      </c>
      <c r="I29" s="3">
        <f>SUM(Table39[[#This Row],[RN Hours]], Table39[[#This Row],[RN Admin Hours]], Table39[[#This Row],[RN DON Hours]])</f>
        <v>26.983000000000001</v>
      </c>
      <c r="J29" s="3">
        <f t="shared" si="3"/>
        <v>4.25</v>
      </c>
      <c r="K29" s="4">
        <f>Table39[[#This Row],[RN Hours Contract (W/ Admin, DON)]]/Table39[[#This Row],[RN Hours (w/ Admin, DON)]]</f>
        <v>0.15750657821591371</v>
      </c>
      <c r="L29" s="3">
        <v>17.288555555555554</v>
      </c>
      <c r="M29" s="3">
        <v>4.25</v>
      </c>
      <c r="N29" s="4">
        <f>Table39[[#This Row],[RN Hours Contract]]/Table39[[#This Row],[RN Hours]]</f>
        <v>0.2458273617100587</v>
      </c>
      <c r="O29" s="3">
        <v>3.9166666666666665</v>
      </c>
      <c r="P29" s="3">
        <v>0</v>
      </c>
      <c r="Q29" s="4">
        <f>Table39[[#This Row],[RN Admin Hours Contract]]/Table39[[#This Row],[RN Admin Hours]]</f>
        <v>0</v>
      </c>
      <c r="R29" s="3">
        <v>5.7777777777777777</v>
      </c>
      <c r="S29" s="3">
        <v>0</v>
      </c>
      <c r="T29" s="4">
        <f>Table39[[#This Row],[RN DON Hours Contract]]/Table39[[#This Row],[RN DON Hours]]</f>
        <v>0</v>
      </c>
      <c r="U29" s="3">
        <f>SUM(Table39[[#This Row],[LPN Hours]], Table39[[#This Row],[LPN Admin Hours]])</f>
        <v>94.491222222222234</v>
      </c>
      <c r="V29" s="3">
        <f>Table39[[#This Row],[LPN Hours Contract]]+Table39[[#This Row],[LPN Admin Hours Contract]]</f>
        <v>39.244444444444447</v>
      </c>
      <c r="W29" s="4">
        <f t="shared" si="4"/>
        <v>0.41532370437700855</v>
      </c>
      <c r="X29" s="3">
        <v>93.40044444444446</v>
      </c>
      <c r="Y29" s="3">
        <v>39.244444444444447</v>
      </c>
      <c r="Z29" s="4">
        <f>Table39[[#This Row],[LPN Hours Contract]]/Table39[[#This Row],[LPN Hours]]</f>
        <v>0.42017406531494017</v>
      </c>
      <c r="AA29" s="3">
        <v>1.0907777777777778</v>
      </c>
      <c r="AB29" s="3">
        <v>0</v>
      </c>
      <c r="AC29" s="4">
        <f>Table39[[#This Row],[LPN Admin Hours Contract]]/Table39[[#This Row],[LPN Admin Hours]]</f>
        <v>0</v>
      </c>
      <c r="AD29" s="3">
        <f>SUM(Table39[[#This Row],[CNA Hours]], Table39[[#This Row],[NA in Training Hours]], Table39[[#This Row],[Med Aide/Tech Hours]])</f>
        <v>157.3821111111111</v>
      </c>
      <c r="AE29" s="3">
        <f>SUM(Table39[[#This Row],[CNA Hours Contract]], Table39[[#This Row],[NA in Training Hours Contract]], Table39[[#This Row],[Med Aide/Tech Hours Contract]])</f>
        <v>55.227777777777774</v>
      </c>
      <c r="AF29" s="4">
        <f>Table39[[#This Row],[CNA/NA/Med Aide Contract Hours]]/Table39[[#This Row],[Total CNA, NA in Training, Med Aide/Tech Hours]]</f>
        <v>0.35091521766909833</v>
      </c>
      <c r="AG29" s="3">
        <v>143.81255555555555</v>
      </c>
      <c r="AH29" s="3">
        <v>55.227777777777774</v>
      </c>
      <c r="AI29" s="4">
        <f>Table39[[#This Row],[CNA Hours Contract]]/Table39[[#This Row],[CNA Hours]]</f>
        <v>0.38402612042064016</v>
      </c>
      <c r="AJ29" s="3">
        <v>13.569555555555555</v>
      </c>
      <c r="AK29" s="3">
        <v>0</v>
      </c>
      <c r="AL29" s="4">
        <f>Table39[[#This Row],[NA in Training Hours Contract]]/Table39[[#This Row],[NA in Training Hours]]</f>
        <v>0</v>
      </c>
      <c r="AM29" s="3">
        <v>0</v>
      </c>
      <c r="AN29" s="3">
        <v>0</v>
      </c>
      <c r="AO29" s="4">
        <v>0</v>
      </c>
      <c r="AP29" s="1" t="s">
        <v>27</v>
      </c>
      <c r="AQ29" s="1">
        <v>4</v>
      </c>
    </row>
    <row r="30" spans="1:43" x14ac:dyDescent="0.2">
      <c r="A30" s="1" t="s">
        <v>201</v>
      </c>
      <c r="B30" s="1" t="s">
        <v>231</v>
      </c>
      <c r="C30" s="1" t="s">
        <v>410</v>
      </c>
      <c r="D30" s="1" t="s">
        <v>550</v>
      </c>
      <c r="E30" s="3">
        <v>69.677777777777777</v>
      </c>
      <c r="F30" s="3">
        <f t="shared" si="0"/>
        <v>285.625</v>
      </c>
      <c r="G30" s="3">
        <f>SUM(Table39[[#This Row],[RN Hours Contract (W/ Admin, DON)]], Table39[[#This Row],[LPN Contract Hours (w/ Admin)]], Table39[[#This Row],[CNA/NA/Med Aide Contract Hours]])</f>
        <v>0</v>
      </c>
      <c r="H30" s="4">
        <f>Table39[[#This Row],[Total Contract Hours]]/Table39[[#This Row],[Total Hours Nurse Staffing]]</f>
        <v>0</v>
      </c>
      <c r="I30" s="3">
        <f>SUM(Table39[[#This Row],[RN Hours]], Table39[[#This Row],[RN Admin Hours]], Table39[[#This Row],[RN DON Hours]])</f>
        <v>26.977777777777778</v>
      </c>
      <c r="J30" s="3">
        <f t="shared" si="3"/>
        <v>0</v>
      </c>
      <c r="K30" s="4">
        <f>Table39[[#This Row],[RN Hours Contract (W/ Admin, DON)]]/Table39[[#This Row],[RN Hours (w/ Admin, DON)]]</f>
        <v>0</v>
      </c>
      <c r="L30" s="3">
        <v>19.444444444444443</v>
      </c>
      <c r="M30" s="3">
        <v>0</v>
      </c>
      <c r="N30" s="4">
        <f>Table39[[#This Row],[RN Hours Contract]]/Table39[[#This Row],[RN Hours]]</f>
        <v>0</v>
      </c>
      <c r="O30" s="3">
        <v>1.8444444444444446</v>
      </c>
      <c r="P30" s="3">
        <v>0</v>
      </c>
      <c r="Q30" s="4">
        <f>Table39[[#This Row],[RN Admin Hours Contract]]/Table39[[#This Row],[RN Admin Hours]]</f>
        <v>0</v>
      </c>
      <c r="R30" s="3">
        <v>5.6888888888888891</v>
      </c>
      <c r="S30" s="3">
        <v>0</v>
      </c>
      <c r="T30" s="4">
        <f>Table39[[#This Row],[RN DON Hours Contract]]/Table39[[#This Row],[RN DON Hours]]</f>
        <v>0</v>
      </c>
      <c r="U30" s="3">
        <f>SUM(Table39[[#This Row],[LPN Hours]], Table39[[#This Row],[LPN Admin Hours]])</f>
        <v>75.708333333333329</v>
      </c>
      <c r="V30" s="3">
        <f>Table39[[#This Row],[LPN Hours Contract]]+Table39[[#This Row],[LPN Admin Hours Contract]]</f>
        <v>0</v>
      </c>
      <c r="W30" s="4">
        <f t="shared" si="4"/>
        <v>0</v>
      </c>
      <c r="X30" s="3">
        <v>58.783333333333331</v>
      </c>
      <c r="Y30" s="3">
        <v>0</v>
      </c>
      <c r="Z30" s="4">
        <f>Table39[[#This Row],[LPN Hours Contract]]/Table39[[#This Row],[LPN Hours]]</f>
        <v>0</v>
      </c>
      <c r="AA30" s="3">
        <v>16.925000000000001</v>
      </c>
      <c r="AB30" s="3">
        <v>0</v>
      </c>
      <c r="AC30" s="4">
        <f>Table39[[#This Row],[LPN Admin Hours Contract]]/Table39[[#This Row],[LPN Admin Hours]]</f>
        <v>0</v>
      </c>
      <c r="AD30" s="3">
        <f>SUM(Table39[[#This Row],[CNA Hours]], Table39[[#This Row],[NA in Training Hours]], Table39[[#This Row],[Med Aide/Tech Hours]])</f>
        <v>182.9388888888889</v>
      </c>
      <c r="AE30" s="3">
        <f>SUM(Table39[[#This Row],[CNA Hours Contract]], Table39[[#This Row],[NA in Training Hours Contract]], Table39[[#This Row],[Med Aide/Tech Hours Contract]])</f>
        <v>0</v>
      </c>
      <c r="AF30" s="4">
        <f>Table39[[#This Row],[CNA/NA/Med Aide Contract Hours]]/Table39[[#This Row],[Total CNA, NA in Training, Med Aide/Tech Hours]]</f>
        <v>0</v>
      </c>
      <c r="AG30" s="3">
        <v>182.9388888888889</v>
      </c>
      <c r="AH30" s="3">
        <v>0</v>
      </c>
      <c r="AI30" s="4">
        <f>Table39[[#This Row],[CNA Hours Contract]]/Table39[[#This Row],[CNA Hours]]</f>
        <v>0</v>
      </c>
      <c r="AJ30" s="3">
        <v>0</v>
      </c>
      <c r="AK30" s="3">
        <v>0</v>
      </c>
      <c r="AL30" s="4">
        <v>0</v>
      </c>
      <c r="AM30" s="3">
        <v>0</v>
      </c>
      <c r="AN30" s="3">
        <v>0</v>
      </c>
      <c r="AO30" s="4">
        <v>0</v>
      </c>
      <c r="AP30" s="1" t="s">
        <v>28</v>
      </c>
      <c r="AQ30" s="1">
        <v>4</v>
      </c>
    </row>
    <row r="31" spans="1:43" x14ac:dyDescent="0.2">
      <c r="A31" s="1" t="s">
        <v>201</v>
      </c>
      <c r="B31" s="1" t="s">
        <v>232</v>
      </c>
      <c r="C31" s="1" t="s">
        <v>456</v>
      </c>
      <c r="D31" s="1" t="s">
        <v>570</v>
      </c>
      <c r="E31" s="3">
        <v>68.411111111111111</v>
      </c>
      <c r="F31" s="3">
        <f t="shared" si="0"/>
        <v>272.36055555555555</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68.700333333333333</v>
      </c>
      <c r="J31" s="3">
        <f t="shared" si="3"/>
        <v>0</v>
      </c>
      <c r="K31" s="4">
        <f>Table39[[#This Row],[RN Hours Contract (W/ Admin, DON)]]/Table39[[#This Row],[RN Hours (w/ Admin, DON)]]</f>
        <v>0</v>
      </c>
      <c r="L31" s="3">
        <v>56.921000000000006</v>
      </c>
      <c r="M31" s="3">
        <v>0</v>
      </c>
      <c r="N31" s="4">
        <f>Table39[[#This Row],[RN Hours Contract]]/Table39[[#This Row],[RN Hours]]</f>
        <v>0</v>
      </c>
      <c r="O31" s="3">
        <v>6.0904444444444428</v>
      </c>
      <c r="P31" s="3">
        <v>0</v>
      </c>
      <c r="Q31" s="4">
        <f>Table39[[#This Row],[RN Admin Hours Contract]]/Table39[[#This Row],[RN Admin Hours]]</f>
        <v>0</v>
      </c>
      <c r="R31" s="3">
        <v>5.6888888888888891</v>
      </c>
      <c r="S31" s="3">
        <v>0</v>
      </c>
      <c r="T31" s="4">
        <f>Table39[[#This Row],[RN DON Hours Contract]]/Table39[[#This Row],[RN DON Hours]]</f>
        <v>0</v>
      </c>
      <c r="U31" s="3">
        <f>SUM(Table39[[#This Row],[LPN Hours]], Table39[[#This Row],[LPN Admin Hours]])</f>
        <v>54.193333333333342</v>
      </c>
      <c r="V31" s="3">
        <f>Table39[[#This Row],[LPN Hours Contract]]+Table39[[#This Row],[LPN Admin Hours Contract]]</f>
        <v>0</v>
      </c>
      <c r="W31" s="4">
        <f t="shared" si="4"/>
        <v>0</v>
      </c>
      <c r="X31" s="3">
        <v>39.537111111111116</v>
      </c>
      <c r="Y31" s="3">
        <v>0</v>
      </c>
      <c r="Z31" s="4">
        <f>Table39[[#This Row],[LPN Hours Contract]]/Table39[[#This Row],[LPN Hours]]</f>
        <v>0</v>
      </c>
      <c r="AA31" s="3">
        <v>14.656222222222224</v>
      </c>
      <c r="AB31" s="3">
        <v>0</v>
      </c>
      <c r="AC31" s="4">
        <f>Table39[[#This Row],[LPN Admin Hours Contract]]/Table39[[#This Row],[LPN Admin Hours]]</f>
        <v>0</v>
      </c>
      <c r="AD31" s="3">
        <f>SUM(Table39[[#This Row],[CNA Hours]], Table39[[#This Row],[NA in Training Hours]], Table39[[#This Row],[Med Aide/Tech Hours]])</f>
        <v>149.46688888888889</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149.46688888888889</v>
      </c>
      <c r="AH31" s="3">
        <v>0</v>
      </c>
      <c r="AI31" s="4">
        <f>Table39[[#This Row],[CNA Hours Contract]]/Table39[[#This Row],[CNA Hours]]</f>
        <v>0</v>
      </c>
      <c r="AJ31" s="3">
        <v>0</v>
      </c>
      <c r="AK31" s="3">
        <v>0</v>
      </c>
      <c r="AL31" s="4">
        <v>0</v>
      </c>
      <c r="AM31" s="3">
        <v>0</v>
      </c>
      <c r="AN31" s="3">
        <v>0</v>
      </c>
      <c r="AO31" s="4">
        <v>0</v>
      </c>
      <c r="AP31" s="1" t="s">
        <v>29</v>
      </c>
      <c r="AQ31" s="1">
        <v>4</v>
      </c>
    </row>
    <row r="32" spans="1:43" x14ac:dyDescent="0.2">
      <c r="A32" s="1" t="s">
        <v>201</v>
      </c>
      <c r="B32" s="1" t="s">
        <v>233</v>
      </c>
      <c r="C32" s="1" t="s">
        <v>446</v>
      </c>
      <c r="D32" s="1" t="s">
        <v>562</v>
      </c>
      <c r="E32" s="3">
        <v>26.944444444444443</v>
      </c>
      <c r="F32" s="3">
        <f t="shared" si="0"/>
        <v>138.17888888888888</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25.883333333333333</v>
      </c>
      <c r="J32" s="3">
        <f t="shared" si="3"/>
        <v>0</v>
      </c>
      <c r="K32" s="4">
        <f>Table39[[#This Row],[RN Hours Contract (W/ Admin, DON)]]/Table39[[#This Row],[RN Hours (w/ Admin, DON)]]</f>
        <v>0</v>
      </c>
      <c r="L32" s="3">
        <v>25.869444444444444</v>
      </c>
      <c r="M32" s="3">
        <v>0</v>
      </c>
      <c r="N32" s="4">
        <f>Table39[[#This Row],[RN Hours Contract]]/Table39[[#This Row],[RN Hours]]</f>
        <v>0</v>
      </c>
      <c r="O32" s="3">
        <v>1.3888888888888888E-2</v>
      </c>
      <c r="P32" s="3">
        <v>0</v>
      </c>
      <c r="Q32" s="4">
        <f>Table39[[#This Row],[RN Admin Hours Contract]]/Table39[[#This Row],[RN Admin Hours]]</f>
        <v>0</v>
      </c>
      <c r="R32" s="3">
        <v>0</v>
      </c>
      <c r="S32" s="3">
        <v>0</v>
      </c>
      <c r="T32" s="4">
        <v>0</v>
      </c>
      <c r="U32" s="3">
        <f>SUM(Table39[[#This Row],[LPN Hours]], Table39[[#This Row],[LPN Admin Hours]])</f>
        <v>31.083888888888886</v>
      </c>
      <c r="V32" s="3">
        <f>Table39[[#This Row],[LPN Hours Contract]]+Table39[[#This Row],[LPN Admin Hours Contract]]</f>
        <v>0</v>
      </c>
      <c r="W32" s="4">
        <f t="shared" si="4"/>
        <v>0</v>
      </c>
      <c r="X32" s="3">
        <v>25.538888888888888</v>
      </c>
      <c r="Y32" s="3">
        <v>0</v>
      </c>
      <c r="Z32" s="4">
        <f>Table39[[#This Row],[LPN Hours Contract]]/Table39[[#This Row],[LPN Hours]]</f>
        <v>0</v>
      </c>
      <c r="AA32" s="3">
        <v>5.5449999999999999</v>
      </c>
      <c r="AB32" s="3">
        <v>0</v>
      </c>
      <c r="AC32" s="4">
        <f>Table39[[#This Row],[LPN Admin Hours Contract]]/Table39[[#This Row],[LPN Admin Hours]]</f>
        <v>0</v>
      </c>
      <c r="AD32" s="3">
        <f>SUM(Table39[[#This Row],[CNA Hours]], Table39[[#This Row],[NA in Training Hours]], Table39[[#This Row],[Med Aide/Tech Hours]])</f>
        <v>81.211666666666673</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81.211666666666673</v>
      </c>
      <c r="AH32" s="3">
        <v>0</v>
      </c>
      <c r="AI32" s="4">
        <f>Table39[[#This Row],[CNA Hours Contract]]/Table39[[#This Row],[CNA Hours]]</f>
        <v>0</v>
      </c>
      <c r="AJ32" s="3">
        <v>0</v>
      </c>
      <c r="AK32" s="3">
        <v>0</v>
      </c>
      <c r="AL32" s="4">
        <v>0</v>
      </c>
      <c r="AM32" s="3">
        <v>0</v>
      </c>
      <c r="AN32" s="3">
        <v>0</v>
      </c>
      <c r="AO32" s="4">
        <v>0</v>
      </c>
      <c r="AP32" s="1" t="s">
        <v>30</v>
      </c>
      <c r="AQ32" s="1">
        <v>4</v>
      </c>
    </row>
    <row r="33" spans="1:43" x14ac:dyDescent="0.2">
      <c r="A33" s="1" t="s">
        <v>201</v>
      </c>
      <c r="B33" s="1" t="s">
        <v>234</v>
      </c>
      <c r="C33" s="1" t="s">
        <v>449</v>
      </c>
      <c r="D33" s="1" t="s">
        <v>530</v>
      </c>
      <c r="E33" s="3">
        <v>97.422222222222217</v>
      </c>
      <c r="F33" s="3">
        <f t="shared" si="0"/>
        <v>310.88333333333333</v>
      </c>
      <c r="G33" s="3">
        <f>SUM(Table39[[#This Row],[RN Hours Contract (W/ Admin, DON)]], Table39[[#This Row],[LPN Contract Hours (w/ Admin)]], Table39[[#This Row],[CNA/NA/Med Aide Contract Hours]])</f>
        <v>0</v>
      </c>
      <c r="H33" s="4">
        <f>Table39[[#This Row],[Total Contract Hours]]/Table39[[#This Row],[Total Hours Nurse Staffing]]</f>
        <v>0</v>
      </c>
      <c r="I33" s="3">
        <f>SUM(Table39[[#This Row],[RN Hours]], Table39[[#This Row],[RN Admin Hours]], Table39[[#This Row],[RN DON Hours]])</f>
        <v>28.932444444444435</v>
      </c>
      <c r="J33" s="3">
        <f t="shared" si="3"/>
        <v>0</v>
      </c>
      <c r="K33" s="4">
        <f>Table39[[#This Row],[RN Hours Contract (W/ Admin, DON)]]/Table39[[#This Row],[RN Hours (w/ Admin, DON)]]</f>
        <v>0</v>
      </c>
      <c r="L33" s="3">
        <v>13.658777777777777</v>
      </c>
      <c r="M33" s="3">
        <v>0</v>
      </c>
      <c r="N33" s="4">
        <f>Table39[[#This Row],[RN Hours Contract]]/Table39[[#This Row],[RN Hours]]</f>
        <v>0</v>
      </c>
      <c r="O33" s="3">
        <v>9.8637777777777735</v>
      </c>
      <c r="P33" s="3">
        <v>0</v>
      </c>
      <c r="Q33" s="4">
        <f>Table39[[#This Row],[RN Admin Hours Contract]]/Table39[[#This Row],[RN Admin Hours]]</f>
        <v>0</v>
      </c>
      <c r="R33" s="3">
        <v>5.4098888888888883</v>
      </c>
      <c r="S33" s="3">
        <v>0</v>
      </c>
      <c r="T33" s="4">
        <f>Table39[[#This Row],[RN DON Hours Contract]]/Table39[[#This Row],[RN DON Hours]]</f>
        <v>0</v>
      </c>
      <c r="U33" s="3">
        <f>SUM(Table39[[#This Row],[LPN Hours]], Table39[[#This Row],[LPN Admin Hours]])</f>
        <v>106.32788888888889</v>
      </c>
      <c r="V33" s="3">
        <f>Table39[[#This Row],[LPN Hours Contract]]+Table39[[#This Row],[LPN Admin Hours Contract]]</f>
        <v>0</v>
      </c>
      <c r="W33" s="4">
        <f t="shared" si="4"/>
        <v>0</v>
      </c>
      <c r="X33" s="3">
        <v>102.73911111111111</v>
      </c>
      <c r="Y33" s="3">
        <v>0</v>
      </c>
      <c r="Z33" s="4">
        <f>Table39[[#This Row],[LPN Hours Contract]]/Table39[[#This Row],[LPN Hours]]</f>
        <v>0</v>
      </c>
      <c r="AA33" s="3">
        <v>3.5887777777777772</v>
      </c>
      <c r="AB33" s="3">
        <v>0</v>
      </c>
      <c r="AC33" s="4">
        <f>Table39[[#This Row],[LPN Admin Hours Contract]]/Table39[[#This Row],[LPN Admin Hours]]</f>
        <v>0</v>
      </c>
      <c r="AD33" s="3">
        <f>SUM(Table39[[#This Row],[CNA Hours]], Table39[[#This Row],[NA in Training Hours]], Table39[[#This Row],[Med Aide/Tech Hours]])</f>
        <v>175.62300000000002</v>
      </c>
      <c r="AE33" s="3">
        <f>SUM(Table39[[#This Row],[CNA Hours Contract]], Table39[[#This Row],[NA in Training Hours Contract]], Table39[[#This Row],[Med Aide/Tech Hours Contract]])</f>
        <v>0</v>
      </c>
      <c r="AF33" s="4">
        <f>Table39[[#This Row],[CNA/NA/Med Aide Contract Hours]]/Table39[[#This Row],[Total CNA, NA in Training, Med Aide/Tech Hours]]</f>
        <v>0</v>
      </c>
      <c r="AG33" s="3">
        <v>172.90122222222223</v>
      </c>
      <c r="AH33" s="3">
        <v>0</v>
      </c>
      <c r="AI33" s="4">
        <f>Table39[[#This Row],[CNA Hours Contract]]/Table39[[#This Row],[CNA Hours]]</f>
        <v>0</v>
      </c>
      <c r="AJ33" s="3">
        <v>2.7217777777777781</v>
      </c>
      <c r="AK33" s="3">
        <v>0</v>
      </c>
      <c r="AL33" s="4">
        <f>Table39[[#This Row],[NA in Training Hours Contract]]/Table39[[#This Row],[NA in Training Hours]]</f>
        <v>0</v>
      </c>
      <c r="AM33" s="3">
        <v>0</v>
      </c>
      <c r="AN33" s="3">
        <v>0</v>
      </c>
      <c r="AO33" s="4">
        <v>0</v>
      </c>
      <c r="AP33" s="1" t="s">
        <v>31</v>
      </c>
      <c r="AQ33" s="1">
        <v>4</v>
      </c>
    </row>
    <row r="34" spans="1:43" x14ac:dyDescent="0.2">
      <c r="A34" s="1" t="s">
        <v>201</v>
      </c>
      <c r="B34" s="1" t="s">
        <v>235</v>
      </c>
      <c r="C34" s="1" t="s">
        <v>457</v>
      </c>
      <c r="D34" s="1" t="s">
        <v>571</v>
      </c>
      <c r="E34" s="3">
        <v>111.17777777777778</v>
      </c>
      <c r="F34" s="3">
        <f t="shared" si="0"/>
        <v>493.63166666666666</v>
      </c>
      <c r="G34" s="3">
        <f>SUM(Table39[[#This Row],[RN Hours Contract (W/ Admin, DON)]], Table39[[#This Row],[LPN Contract Hours (w/ Admin)]], Table39[[#This Row],[CNA/NA/Med Aide Contract Hours]])</f>
        <v>49.601111111111109</v>
      </c>
      <c r="H34" s="4">
        <f>Table39[[#This Row],[Total Contract Hours]]/Table39[[#This Row],[Total Hours Nurse Staffing]]</f>
        <v>0.10048202832296235</v>
      </c>
      <c r="I34" s="3">
        <f>SUM(Table39[[#This Row],[RN Hours]], Table39[[#This Row],[RN Admin Hours]], Table39[[#This Row],[RN DON Hours]])</f>
        <v>71.23244444444444</v>
      </c>
      <c r="J34" s="3">
        <f t="shared" si="3"/>
        <v>2.1796666666666669</v>
      </c>
      <c r="K34" s="4">
        <f>Table39[[#This Row],[RN Hours Contract (W/ Admin, DON)]]/Table39[[#This Row],[RN Hours (w/ Admin, DON)]]</f>
        <v>3.0599352355044209E-2</v>
      </c>
      <c r="L34" s="3">
        <v>71.23244444444444</v>
      </c>
      <c r="M34" s="3">
        <v>2.1796666666666669</v>
      </c>
      <c r="N34" s="4">
        <f>Table39[[#This Row],[RN Hours Contract]]/Table39[[#This Row],[RN Hours]]</f>
        <v>3.0599352355044209E-2</v>
      </c>
      <c r="O34" s="3">
        <v>0</v>
      </c>
      <c r="P34" s="3">
        <v>0</v>
      </c>
      <c r="Q34" s="4">
        <v>0</v>
      </c>
      <c r="R34" s="3">
        <v>0</v>
      </c>
      <c r="S34" s="3">
        <v>0</v>
      </c>
      <c r="T34" s="4">
        <v>0</v>
      </c>
      <c r="U34" s="3">
        <f>SUM(Table39[[#This Row],[LPN Hours]], Table39[[#This Row],[LPN Admin Hours]])</f>
        <v>145.83477777777776</v>
      </c>
      <c r="V34" s="3">
        <f>Table39[[#This Row],[LPN Hours Contract]]+Table39[[#This Row],[LPN Admin Hours Contract]]</f>
        <v>28.420888888888886</v>
      </c>
      <c r="W34" s="4">
        <f t="shared" si="4"/>
        <v>0.19488416495684233</v>
      </c>
      <c r="X34" s="3">
        <v>145.83477777777776</v>
      </c>
      <c r="Y34" s="3">
        <v>28.420888888888886</v>
      </c>
      <c r="Z34" s="4">
        <f>Table39[[#This Row],[LPN Hours Contract]]/Table39[[#This Row],[LPN Hours]]</f>
        <v>0.19488416495684233</v>
      </c>
      <c r="AA34" s="3">
        <v>0</v>
      </c>
      <c r="AB34" s="3">
        <v>0</v>
      </c>
      <c r="AC34" s="4">
        <v>0</v>
      </c>
      <c r="AD34" s="3">
        <f>SUM(Table39[[#This Row],[CNA Hours]], Table39[[#This Row],[NA in Training Hours]], Table39[[#This Row],[Med Aide/Tech Hours]])</f>
        <v>276.56444444444446</v>
      </c>
      <c r="AE34" s="3">
        <f>SUM(Table39[[#This Row],[CNA Hours Contract]], Table39[[#This Row],[NA in Training Hours Contract]], Table39[[#This Row],[Med Aide/Tech Hours Contract]])</f>
        <v>19.000555555555557</v>
      </c>
      <c r="AF34" s="4">
        <f>Table39[[#This Row],[CNA/NA/Med Aide Contract Hours]]/Table39[[#This Row],[Total CNA, NA in Training, Med Aide/Tech Hours]]</f>
        <v>6.8702090732318769E-2</v>
      </c>
      <c r="AG34" s="3">
        <v>276.56444444444446</v>
      </c>
      <c r="AH34" s="3">
        <v>19.000555555555557</v>
      </c>
      <c r="AI34" s="4">
        <f>Table39[[#This Row],[CNA Hours Contract]]/Table39[[#This Row],[CNA Hours]]</f>
        <v>6.8702090732318769E-2</v>
      </c>
      <c r="AJ34" s="3">
        <v>0</v>
      </c>
      <c r="AK34" s="3">
        <v>0</v>
      </c>
      <c r="AL34" s="4">
        <v>0</v>
      </c>
      <c r="AM34" s="3">
        <v>0</v>
      </c>
      <c r="AN34" s="3">
        <v>0</v>
      </c>
      <c r="AO34" s="4">
        <v>0</v>
      </c>
      <c r="AP34" s="1" t="s">
        <v>32</v>
      </c>
      <c r="AQ34" s="1">
        <v>4</v>
      </c>
    </row>
    <row r="35" spans="1:43" x14ac:dyDescent="0.2">
      <c r="A35" s="1" t="s">
        <v>201</v>
      </c>
      <c r="B35" s="1" t="s">
        <v>236</v>
      </c>
      <c r="C35" s="1" t="s">
        <v>405</v>
      </c>
      <c r="D35" s="1" t="s">
        <v>536</v>
      </c>
      <c r="E35" s="3">
        <v>35.988888888888887</v>
      </c>
      <c r="F35" s="3">
        <f t="shared" si="0"/>
        <v>151.50866666666667</v>
      </c>
      <c r="G35" s="3">
        <f>SUM(Table39[[#This Row],[RN Hours Contract (W/ Admin, DON)]], Table39[[#This Row],[LPN Contract Hours (w/ Admin)]], Table39[[#This Row],[CNA/NA/Med Aide Contract Hours]])</f>
        <v>0</v>
      </c>
      <c r="H35" s="4">
        <f>Table39[[#This Row],[Total Contract Hours]]/Table39[[#This Row],[Total Hours Nurse Staffing]]</f>
        <v>0</v>
      </c>
      <c r="I35" s="3">
        <f>SUM(Table39[[#This Row],[RN Hours]], Table39[[#This Row],[RN Admin Hours]], Table39[[#This Row],[RN DON Hours]])</f>
        <v>19.13122222222222</v>
      </c>
      <c r="J35" s="3">
        <f t="shared" si="3"/>
        <v>0</v>
      </c>
      <c r="K35" s="4">
        <f>Table39[[#This Row],[RN Hours Contract (W/ Admin, DON)]]/Table39[[#This Row],[RN Hours (w/ Admin, DON)]]</f>
        <v>0</v>
      </c>
      <c r="L35" s="3">
        <v>7.8423333333333325</v>
      </c>
      <c r="M35" s="3">
        <v>0</v>
      </c>
      <c r="N35" s="4">
        <f>Table39[[#This Row],[RN Hours Contract]]/Table39[[#This Row],[RN Hours]]</f>
        <v>0</v>
      </c>
      <c r="O35" s="3">
        <v>6.5777777777777775</v>
      </c>
      <c r="P35" s="3">
        <v>0</v>
      </c>
      <c r="Q35" s="4">
        <f>Table39[[#This Row],[RN Admin Hours Contract]]/Table39[[#This Row],[RN Admin Hours]]</f>
        <v>0</v>
      </c>
      <c r="R35" s="3">
        <v>4.7111111111111112</v>
      </c>
      <c r="S35" s="3">
        <v>0</v>
      </c>
      <c r="T35" s="4">
        <f>Table39[[#This Row],[RN DON Hours Contract]]/Table39[[#This Row],[RN DON Hours]]</f>
        <v>0</v>
      </c>
      <c r="U35" s="3">
        <f>SUM(Table39[[#This Row],[LPN Hours]], Table39[[#This Row],[LPN Admin Hours]])</f>
        <v>65.540777777777777</v>
      </c>
      <c r="V35" s="3">
        <f>Table39[[#This Row],[LPN Hours Contract]]+Table39[[#This Row],[LPN Admin Hours Contract]]</f>
        <v>0</v>
      </c>
      <c r="W35" s="4">
        <f t="shared" si="4"/>
        <v>0</v>
      </c>
      <c r="X35" s="3">
        <v>61.653333333333336</v>
      </c>
      <c r="Y35" s="3">
        <v>0</v>
      </c>
      <c r="Z35" s="4">
        <f>Table39[[#This Row],[LPN Hours Contract]]/Table39[[#This Row],[LPN Hours]]</f>
        <v>0</v>
      </c>
      <c r="AA35" s="3">
        <v>3.8874444444444438</v>
      </c>
      <c r="AB35" s="3">
        <v>0</v>
      </c>
      <c r="AC35" s="4">
        <f>Table39[[#This Row],[LPN Admin Hours Contract]]/Table39[[#This Row],[LPN Admin Hours]]</f>
        <v>0</v>
      </c>
      <c r="AD35" s="3">
        <f>SUM(Table39[[#This Row],[CNA Hours]], Table39[[#This Row],[NA in Training Hours]], Table39[[#This Row],[Med Aide/Tech Hours]])</f>
        <v>66.836666666666659</v>
      </c>
      <c r="AE35" s="3">
        <f>SUM(Table39[[#This Row],[CNA Hours Contract]], Table39[[#This Row],[NA in Training Hours Contract]], Table39[[#This Row],[Med Aide/Tech Hours Contract]])</f>
        <v>0</v>
      </c>
      <c r="AF35" s="4">
        <f>Table39[[#This Row],[CNA/NA/Med Aide Contract Hours]]/Table39[[#This Row],[Total CNA, NA in Training, Med Aide/Tech Hours]]</f>
        <v>0</v>
      </c>
      <c r="AG35" s="3">
        <v>66.77</v>
      </c>
      <c r="AH35" s="3">
        <v>0</v>
      </c>
      <c r="AI35" s="4">
        <f>Table39[[#This Row],[CNA Hours Contract]]/Table39[[#This Row],[CNA Hours]]</f>
        <v>0</v>
      </c>
      <c r="AJ35" s="3">
        <v>6.6666666666666666E-2</v>
      </c>
      <c r="AK35" s="3">
        <v>0</v>
      </c>
      <c r="AL35" s="4">
        <f>Table39[[#This Row],[NA in Training Hours Contract]]/Table39[[#This Row],[NA in Training Hours]]</f>
        <v>0</v>
      </c>
      <c r="AM35" s="3">
        <v>0</v>
      </c>
      <c r="AN35" s="3">
        <v>0</v>
      </c>
      <c r="AO35" s="4">
        <v>0</v>
      </c>
      <c r="AP35" s="1" t="s">
        <v>33</v>
      </c>
      <c r="AQ35" s="1">
        <v>4</v>
      </c>
    </row>
    <row r="36" spans="1:43" x14ac:dyDescent="0.2">
      <c r="A36" s="1" t="s">
        <v>201</v>
      </c>
      <c r="B36" s="1" t="s">
        <v>237</v>
      </c>
      <c r="C36" s="1" t="s">
        <v>412</v>
      </c>
      <c r="D36" s="1" t="s">
        <v>572</v>
      </c>
      <c r="E36" s="3">
        <v>89.066666666666663</v>
      </c>
      <c r="F36" s="3">
        <f t="shared" si="0"/>
        <v>317.81399999999996</v>
      </c>
      <c r="G36" s="3">
        <f>SUM(Table39[[#This Row],[RN Hours Contract (W/ Admin, DON)]], Table39[[#This Row],[LPN Contract Hours (w/ Admin)]], Table39[[#This Row],[CNA/NA/Med Aide Contract Hours]])</f>
        <v>119.96711111111111</v>
      </c>
      <c r="H36" s="4">
        <f>Table39[[#This Row],[Total Contract Hours]]/Table39[[#This Row],[Total Hours Nurse Staffing]]</f>
        <v>0.37747585415089052</v>
      </c>
      <c r="I36" s="3">
        <f>SUM(Table39[[#This Row],[RN Hours]], Table39[[#This Row],[RN Admin Hours]], Table39[[#This Row],[RN DON Hours]])</f>
        <v>63.576777777777771</v>
      </c>
      <c r="J36" s="3">
        <f t="shared" si="3"/>
        <v>26.99388888888889</v>
      </c>
      <c r="K36" s="4">
        <f>Table39[[#This Row],[RN Hours Contract (W/ Admin, DON)]]/Table39[[#This Row],[RN Hours (w/ Admin, DON)]]</f>
        <v>0.4245872444690672</v>
      </c>
      <c r="L36" s="3">
        <v>34.243444444444442</v>
      </c>
      <c r="M36" s="3">
        <v>20.093888888888891</v>
      </c>
      <c r="N36" s="4">
        <f>Table39[[#This Row],[RN Hours Contract]]/Table39[[#This Row],[RN Hours]]</f>
        <v>0.58679520167688226</v>
      </c>
      <c r="O36" s="3">
        <v>25.111111111111111</v>
      </c>
      <c r="P36" s="3">
        <v>2.6777777777777776</v>
      </c>
      <c r="Q36" s="4">
        <f>Table39[[#This Row],[RN Admin Hours Contract]]/Table39[[#This Row],[RN Admin Hours]]</f>
        <v>0.10663716814159291</v>
      </c>
      <c r="R36" s="3">
        <v>4.2222222222222223</v>
      </c>
      <c r="S36" s="3">
        <v>4.2222222222222223</v>
      </c>
      <c r="T36" s="4">
        <f>Table39[[#This Row],[RN DON Hours Contract]]/Table39[[#This Row],[RN DON Hours]]</f>
        <v>1</v>
      </c>
      <c r="U36" s="3">
        <f>SUM(Table39[[#This Row],[LPN Hours]], Table39[[#This Row],[LPN Admin Hours]])</f>
        <v>93.35522222222221</v>
      </c>
      <c r="V36" s="3">
        <f>Table39[[#This Row],[LPN Hours Contract]]+Table39[[#This Row],[LPN Admin Hours Contract]]</f>
        <v>68.895888888888891</v>
      </c>
      <c r="W36" s="4">
        <f t="shared" si="4"/>
        <v>0.73799716018981276</v>
      </c>
      <c r="X36" s="3">
        <v>93.35522222222221</v>
      </c>
      <c r="Y36" s="3">
        <v>68.895888888888891</v>
      </c>
      <c r="Z36" s="4">
        <f>Table39[[#This Row],[LPN Hours Contract]]/Table39[[#This Row],[LPN Hours]]</f>
        <v>0.73799716018981276</v>
      </c>
      <c r="AA36" s="3">
        <v>0</v>
      </c>
      <c r="AB36" s="3">
        <v>0</v>
      </c>
      <c r="AC36" s="4">
        <v>0</v>
      </c>
      <c r="AD36" s="3">
        <f>SUM(Table39[[#This Row],[CNA Hours]], Table39[[#This Row],[NA in Training Hours]], Table39[[#This Row],[Med Aide/Tech Hours]])</f>
        <v>160.88200000000001</v>
      </c>
      <c r="AE36" s="3">
        <f>SUM(Table39[[#This Row],[CNA Hours Contract]], Table39[[#This Row],[NA in Training Hours Contract]], Table39[[#This Row],[Med Aide/Tech Hours Contract]])</f>
        <v>24.077333333333328</v>
      </c>
      <c r="AF36" s="4">
        <f>Table39[[#This Row],[CNA/NA/Med Aide Contract Hours]]/Table39[[#This Row],[Total CNA, NA in Training, Med Aide/Tech Hours]]</f>
        <v>0.14965834172457657</v>
      </c>
      <c r="AG36" s="3">
        <v>152.37633333333335</v>
      </c>
      <c r="AH36" s="3">
        <v>24.077333333333328</v>
      </c>
      <c r="AI36" s="4">
        <f>Table39[[#This Row],[CNA Hours Contract]]/Table39[[#This Row],[CNA Hours]]</f>
        <v>0.15801228974753292</v>
      </c>
      <c r="AJ36" s="3">
        <v>8.5056666666666683</v>
      </c>
      <c r="AK36" s="3">
        <v>0</v>
      </c>
      <c r="AL36" s="4">
        <f>Table39[[#This Row],[NA in Training Hours Contract]]/Table39[[#This Row],[NA in Training Hours]]</f>
        <v>0</v>
      </c>
      <c r="AM36" s="3">
        <v>0</v>
      </c>
      <c r="AN36" s="3">
        <v>0</v>
      </c>
      <c r="AO36" s="4">
        <v>0</v>
      </c>
      <c r="AP36" s="1" t="s">
        <v>34</v>
      </c>
      <c r="AQ36" s="1">
        <v>4</v>
      </c>
    </row>
    <row r="37" spans="1:43" x14ac:dyDescent="0.2">
      <c r="A37" s="1" t="s">
        <v>201</v>
      </c>
      <c r="B37" s="1" t="s">
        <v>238</v>
      </c>
      <c r="C37" s="1" t="s">
        <v>458</v>
      </c>
      <c r="D37" s="1" t="s">
        <v>547</v>
      </c>
      <c r="E37" s="3">
        <v>91.833333333333329</v>
      </c>
      <c r="F37" s="3">
        <f t="shared" si="0"/>
        <v>303.4421111111111</v>
      </c>
      <c r="G37" s="3">
        <f>SUM(Table39[[#This Row],[RN Hours Contract (W/ Admin, DON)]], Table39[[#This Row],[LPN Contract Hours (w/ Admin)]], Table39[[#This Row],[CNA/NA/Med Aide Contract Hours]])</f>
        <v>16.355222222222221</v>
      </c>
      <c r="H37" s="4">
        <f>Table39[[#This Row],[Total Contract Hours]]/Table39[[#This Row],[Total Hours Nurse Staffing]]</f>
        <v>5.3898986407438502E-2</v>
      </c>
      <c r="I37" s="3">
        <f>SUM(Table39[[#This Row],[RN Hours]], Table39[[#This Row],[RN Admin Hours]], Table39[[#This Row],[RN DON Hours]])</f>
        <v>49.094777777777779</v>
      </c>
      <c r="J37" s="3">
        <f t="shared" si="3"/>
        <v>0</v>
      </c>
      <c r="K37" s="4">
        <f>Table39[[#This Row],[RN Hours Contract (W/ Admin, DON)]]/Table39[[#This Row],[RN Hours (w/ Admin, DON)]]</f>
        <v>0</v>
      </c>
      <c r="L37" s="3">
        <v>9.0587777777777774</v>
      </c>
      <c r="M37" s="3">
        <v>0</v>
      </c>
      <c r="N37" s="4">
        <f>Table39[[#This Row],[RN Hours Contract]]/Table39[[#This Row],[RN Hours]]</f>
        <v>0</v>
      </c>
      <c r="O37" s="3">
        <v>33.147111111111109</v>
      </c>
      <c r="P37" s="3">
        <v>0</v>
      </c>
      <c r="Q37" s="4">
        <f>Table39[[#This Row],[RN Admin Hours Contract]]/Table39[[#This Row],[RN Admin Hours]]</f>
        <v>0</v>
      </c>
      <c r="R37" s="3">
        <v>6.8888888888888893</v>
      </c>
      <c r="S37" s="3">
        <v>0</v>
      </c>
      <c r="T37" s="4">
        <f>Table39[[#This Row],[RN DON Hours Contract]]/Table39[[#This Row],[RN DON Hours]]</f>
        <v>0</v>
      </c>
      <c r="U37" s="3">
        <f>SUM(Table39[[#This Row],[LPN Hours]], Table39[[#This Row],[LPN Admin Hours]])</f>
        <v>76.840555555555554</v>
      </c>
      <c r="V37" s="3">
        <f>Table39[[#This Row],[LPN Hours Contract]]+Table39[[#This Row],[LPN Admin Hours Contract]]</f>
        <v>6.3238888888888889</v>
      </c>
      <c r="W37" s="4">
        <f t="shared" si="4"/>
        <v>8.2298843926456658E-2</v>
      </c>
      <c r="X37" s="3">
        <v>70.897111111111116</v>
      </c>
      <c r="Y37" s="3">
        <v>6.3238888888888889</v>
      </c>
      <c r="Z37" s="4">
        <f>Table39[[#This Row],[LPN Hours Contract]]/Table39[[#This Row],[LPN Hours]]</f>
        <v>8.9198118086616901E-2</v>
      </c>
      <c r="AA37" s="3">
        <v>5.9434444444444425</v>
      </c>
      <c r="AB37" s="3">
        <v>0</v>
      </c>
      <c r="AC37" s="4">
        <f>Table39[[#This Row],[LPN Admin Hours Contract]]/Table39[[#This Row],[LPN Admin Hours]]</f>
        <v>0</v>
      </c>
      <c r="AD37" s="3">
        <f>SUM(Table39[[#This Row],[CNA Hours]], Table39[[#This Row],[NA in Training Hours]], Table39[[#This Row],[Med Aide/Tech Hours]])</f>
        <v>177.50677777777776</v>
      </c>
      <c r="AE37" s="3">
        <f>SUM(Table39[[#This Row],[CNA Hours Contract]], Table39[[#This Row],[NA in Training Hours Contract]], Table39[[#This Row],[Med Aide/Tech Hours Contract]])</f>
        <v>10.031333333333333</v>
      </c>
      <c r="AF37" s="4">
        <f>Table39[[#This Row],[CNA/NA/Med Aide Contract Hours]]/Table39[[#This Row],[Total CNA, NA in Training, Med Aide/Tech Hours]]</f>
        <v>5.6512396083780211E-2</v>
      </c>
      <c r="AG37" s="3">
        <v>131.642</v>
      </c>
      <c r="AH37" s="3">
        <v>10.031333333333333</v>
      </c>
      <c r="AI37" s="4">
        <f>Table39[[#This Row],[CNA Hours Contract]]/Table39[[#This Row],[CNA Hours]]</f>
        <v>7.6201617518218606E-2</v>
      </c>
      <c r="AJ37" s="3">
        <v>45.864777777777753</v>
      </c>
      <c r="AK37" s="3">
        <v>0</v>
      </c>
      <c r="AL37" s="4">
        <f>Table39[[#This Row],[NA in Training Hours Contract]]/Table39[[#This Row],[NA in Training Hours]]</f>
        <v>0</v>
      </c>
      <c r="AM37" s="3">
        <v>0</v>
      </c>
      <c r="AN37" s="3">
        <v>0</v>
      </c>
      <c r="AO37" s="4">
        <v>0</v>
      </c>
      <c r="AP37" s="1" t="s">
        <v>35</v>
      </c>
      <c r="AQ37" s="1">
        <v>4</v>
      </c>
    </row>
    <row r="38" spans="1:43" x14ac:dyDescent="0.2">
      <c r="A38" s="1" t="s">
        <v>201</v>
      </c>
      <c r="B38" s="1" t="s">
        <v>239</v>
      </c>
      <c r="C38" s="1" t="s">
        <v>459</v>
      </c>
      <c r="D38" s="1" t="s">
        <v>573</v>
      </c>
      <c r="E38" s="3">
        <v>91.86666666666666</v>
      </c>
      <c r="F38" s="3">
        <f t="shared" si="0"/>
        <v>379.56966666666665</v>
      </c>
      <c r="G38" s="3">
        <f>SUM(Table39[[#This Row],[RN Hours Contract (W/ Admin, DON)]], Table39[[#This Row],[LPN Contract Hours (w/ Admin)]], Table39[[#This Row],[CNA/NA/Med Aide Contract Hours]])</f>
        <v>0</v>
      </c>
      <c r="H38" s="4">
        <f>Table39[[#This Row],[Total Contract Hours]]/Table39[[#This Row],[Total Hours Nurse Staffing]]</f>
        <v>0</v>
      </c>
      <c r="I38" s="3">
        <f>SUM(Table39[[#This Row],[RN Hours]], Table39[[#This Row],[RN Admin Hours]], Table39[[#This Row],[RN DON Hours]])</f>
        <v>61.972333333333331</v>
      </c>
      <c r="J38" s="3">
        <f t="shared" si="3"/>
        <v>0</v>
      </c>
      <c r="K38" s="4">
        <f>Table39[[#This Row],[RN Hours Contract (W/ Admin, DON)]]/Table39[[#This Row],[RN Hours (w/ Admin, DON)]]</f>
        <v>0</v>
      </c>
      <c r="L38" s="3">
        <v>22.938000000000002</v>
      </c>
      <c r="M38" s="3">
        <v>0</v>
      </c>
      <c r="N38" s="4">
        <f>Table39[[#This Row],[RN Hours Contract]]/Table39[[#This Row],[RN Hours]]</f>
        <v>0</v>
      </c>
      <c r="O38" s="3">
        <v>33.434333333333328</v>
      </c>
      <c r="P38" s="3">
        <v>0</v>
      </c>
      <c r="Q38" s="4">
        <f>Table39[[#This Row],[RN Admin Hours Contract]]/Table39[[#This Row],[RN Admin Hours]]</f>
        <v>0</v>
      </c>
      <c r="R38" s="3">
        <v>5.6</v>
      </c>
      <c r="S38" s="3">
        <v>0</v>
      </c>
      <c r="T38" s="4">
        <f>Table39[[#This Row],[RN DON Hours Contract]]/Table39[[#This Row],[RN DON Hours]]</f>
        <v>0</v>
      </c>
      <c r="U38" s="3">
        <f>SUM(Table39[[#This Row],[LPN Hours]], Table39[[#This Row],[LPN Admin Hours]])</f>
        <v>96.368222222222229</v>
      </c>
      <c r="V38" s="3">
        <f>Table39[[#This Row],[LPN Hours Contract]]+Table39[[#This Row],[LPN Admin Hours Contract]]</f>
        <v>0</v>
      </c>
      <c r="W38" s="4">
        <f t="shared" si="4"/>
        <v>0</v>
      </c>
      <c r="X38" s="3">
        <v>90.805555555555557</v>
      </c>
      <c r="Y38" s="3">
        <v>0</v>
      </c>
      <c r="Z38" s="4">
        <f>Table39[[#This Row],[LPN Hours Contract]]/Table39[[#This Row],[LPN Hours]]</f>
        <v>0</v>
      </c>
      <c r="AA38" s="3">
        <v>5.5626666666666669</v>
      </c>
      <c r="AB38" s="3">
        <v>0</v>
      </c>
      <c r="AC38" s="4">
        <f>Table39[[#This Row],[LPN Admin Hours Contract]]/Table39[[#This Row],[LPN Admin Hours]]</f>
        <v>0</v>
      </c>
      <c r="AD38" s="3">
        <f>SUM(Table39[[#This Row],[CNA Hours]], Table39[[#This Row],[NA in Training Hours]], Table39[[#This Row],[Med Aide/Tech Hours]])</f>
        <v>221.22911111111108</v>
      </c>
      <c r="AE38" s="3">
        <f>SUM(Table39[[#This Row],[CNA Hours Contract]], Table39[[#This Row],[NA in Training Hours Contract]], Table39[[#This Row],[Med Aide/Tech Hours Contract]])</f>
        <v>0</v>
      </c>
      <c r="AF38" s="4">
        <f>Table39[[#This Row],[CNA/NA/Med Aide Contract Hours]]/Table39[[#This Row],[Total CNA, NA in Training, Med Aide/Tech Hours]]</f>
        <v>0</v>
      </c>
      <c r="AG38" s="3">
        <v>207.70355555555554</v>
      </c>
      <c r="AH38" s="3">
        <v>0</v>
      </c>
      <c r="AI38" s="4">
        <f>Table39[[#This Row],[CNA Hours Contract]]/Table39[[#This Row],[CNA Hours]]</f>
        <v>0</v>
      </c>
      <c r="AJ38" s="3">
        <v>13.525555555555554</v>
      </c>
      <c r="AK38" s="3">
        <v>0</v>
      </c>
      <c r="AL38" s="4">
        <f>Table39[[#This Row],[NA in Training Hours Contract]]/Table39[[#This Row],[NA in Training Hours]]</f>
        <v>0</v>
      </c>
      <c r="AM38" s="3">
        <v>0</v>
      </c>
      <c r="AN38" s="3">
        <v>0</v>
      </c>
      <c r="AO38" s="4">
        <v>0</v>
      </c>
      <c r="AP38" s="1" t="s">
        <v>36</v>
      </c>
      <c r="AQ38" s="1">
        <v>4</v>
      </c>
    </row>
    <row r="39" spans="1:43" x14ac:dyDescent="0.2">
      <c r="A39" s="1" t="s">
        <v>201</v>
      </c>
      <c r="B39" s="1" t="s">
        <v>240</v>
      </c>
      <c r="C39" s="1" t="s">
        <v>460</v>
      </c>
      <c r="D39" s="1" t="s">
        <v>515</v>
      </c>
      <c r="E39" s="3">
        <v>81.74444444444444</v>
      </c>
      <c r="F39" s="3">
        <f t="shared" si="0"/>
        <v>344.47944444444443</v>
      </c>
      <c r="G39" s="3">
        <f>SUM(Table39[[#This Row],[RN Hours Contract (W/ Admin, DON)]], Table39[[#This Row],[LPN Contract Hours (w/ Admin)]], Table39[[#This Row],[CNA/NA/Med Aide Contract Hours]])</f>
        <v>10.344444444444445</v>
      </c>
      <c r="H39" s="4">
        <f>Table39[[#This Row],[Total Contract Hours]]/Table39[[#This Row],[Total Hours Nurse Staffing]]</f>
        <v>3.0029206709640797E-2</v>
      </c>
      <c r="I39" s="3">
        <f>SUM(Table39[[#This Row],[RN Hours]], Table39[[#This Row],[RN Admin Hours]], Table39[[#This Row],[RN DON Hours]])</f>
        <v>64.189555555555557</v>
      </c>
      <c r="J39" s="3">
        <f t="shared" si="3"/>
        <v>0</v>
      </c>
      <c r="K39" s="4">
        <f>Table39[[#This Row],[RN Hours Contract (W/ Admin, DON)]]/Table39[[#This Row],[RN Hours (w/ Admin, DON)]]</f>
        <v>0</v>
      </c>
      <c r="L39" s="3">
        <v>27.905333333333335</v>
      </c>
      <c r="M39" s="3">
        <v>0</v>
      </c>
      <c r="N39" s="4">
        <f>Table39[[#This Row],[RN Hours Contract]]/Table39[[#This Row],[RN Hours]]</f>
        <v>0</v>
      </c>
      <c r="O39" s="3">
        <v>30.628444444444444</v>
      </c>
      <c r="P39" s="3">
        <v>0</v>
      </c>
      <c r="Q39" s="4">
        <f>Table39[[#This Row],[RN Admin Hours Contract]]/Table39[[#This Row],[RN Admin Hours]]</f>
        <v>0</v>
      </c>
      <c r="R39" s="3">
        <v>5.6557777777777778</v>
      </c>
      <c r="S39" s="3">
        <v>0</v>
      </c>
      <c r="T39" s="4">
        <f>Table39[[#This Row],[RN DON Hours Contract]]/Table39[[#This Row],[RN DON Hours]]</f>
        <v>0</v>
      </c>
      <c r="U39" s="3">
        <f>SUM(Table39[[#This Row],[LPN Hours]], Table39[[#This Row],[LPN Admin Hours]])</f>
        <v>78.089888888888893</v>
      </c>
      <c r="V39" s="3">
        <f>Table39[[#This Row],[LPN Hours Contract]]+Table39[[#This Row],[LPN Admin Hours Contract]]</f>
        <v>5.905555555555555</v>
      </c>
      <c r="W39" s="4">
        <f t="shared" si="4"/>
        <v>7.5625098711029584E-2</v>
      </c>
      <c r="X39" s="3">
        <v>59.864888888888892</v>
      </c>
      <c r="Y39" s="3">
        <v>4.5944444444444441</v>
      </c>
      <c r="Z39" s="4">
        <f>Table39[[#This Row],[LPN Hours Contract]]/Table39[[#This Row],[LPN Hours]]</f>
        <v>7.6746896715566892E-2</v>
      </c>
      <c r="AA39" s="3">
        <v>18.225000000000001</v>
      </c>
      <c r="AB39" s="3">
        <v>1.3111111111111111</v>
      </c>
      <c r="AC39" s="4">
        <f>Table39[[#This Row],[LPN Admin Hours Contract]]/Table39[[#This Row],[LPN Admin Hours]]</f>
        <v>7.1940253010211855E-2</v>
      </c>
      <c r="AD39" s="3">
        <f>SUM(Table39[[#This Row],[CNA Hours]], Table39[[#This Row],[NA in Training Hours]], Table39[[#This Row],[Med Aide/Tech Hours]])</f>
        <v>202.2</v>
      </c>
      <c r="AE39" s="3">
        <f>SUM(Table39[[#This Row],[CNA Hours Contract]], Table39[[#This Row],[NA in Training Hours Contract]], Table39[[#This Row],[Med Aide/Tech Hours Contract]])</f>
        <v>4.4388888888888891</v>
      </c>
      <c r="AF39" s="4">
        <f>Table39[[#This Row],[CNA/NA/Med Aide Contract Hours]]/Table39[[#This Row],[Total CNA, NA in Training, Med Aide/Tech Hours]]</f>
        <v>2.1952961863941096E-2</v>
      </c>
      <c r="AG39" s="3">
        <v>165.9361111111111</v>
      </c>
      <c r="AH39" s="3">
        <v>4.4388888888888891</v>
      </c>
      <c r="AI39" s="4">
        <f>Table39[[#This Row],[CNA Hours Contract]]/Table39[[#This Row],[CNA Hours]]</f>
        <v>2.6750590086546028E-2</v>
      </c>
      <c r="AJ39" s="3">
        <v>36.263888888888886</v>
      </c>
      <c r="AK39" s="3">
        <v>0</v>
      </c>
      <c r="AL39" s="4">
        <f>Table39[[#This Row],[NA in Training Hours Contract]]/Table39[[#This Row],[NA in Training Hours]]</f>
        <v>0</v>
      </c>
      <c r="AM39" s="3">
        <v>0</v>
      </c>
      <c r="AN39" s="3">
        <v>0</v>
      </c>
      <c r="AO39" s="4">
        <v>0</v>
      </c>
      <c r="AP39" s="1" t="s">
        <v>37</v>
      </c>
      <c r="AQ39" s="1">
        <v>4</v>
      </c>
    </row>
    <row r="40" spans="1:43" x14ac:dyDescent="0.2">
      <c r="A40" s="1" t="s">
        <v>201</v>
      </c>
      <c r="B40" s="1" t="s">
        <v>241</v>
      </c>
      <c r="C40" s="1" t="s">
        <v>445</v>
      </c>
      <c r="D40" s="1" t="s">
        <v>532</v>
      </c>
      <c r="E40" s="3">
        <v>108.08888888888889</v>
      </c>
      <c r="F40" s="3">
        <f t="shared" si="0"/>
        <v>363.91144444444444</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31.688222222222223</v>
      </c>
      <c r="J40" s="3">
        <f t="shared" si="3"/>
        <v>0</v>
      </c>
      <c r="K40" s="4">
        <f>Table39[[#This Row],[RN Hours Contract (W/ Admin, DON)]]/Table39[[#This Row],[RN Hours (w/ Admin, DON)]]</f>
        <v>0</v>
      </c>
      <c r="L40" s="3">
        <v>18.710444444444445</v>
      </c>
      <c r="M40" s="3">
        <v>0</v>
      </c>
      <c r="N40" s="4">
        <f>Table39[[#This Row],[RN Hours Contract]]/Table39[[#This Row],[RN Hours]]</f>
        <v>0</v>
      </c>
      <c r="O40" s="3">
        <v>7.822222222222222</v>
      </c>
      <c r="P40" s="3">
        <v>0</v>
      </c>
      <c r="Q40" s="4">
        <f>Table39[[#This Row],[RN Admin Hours Contract]]/Table39[[#This Row],[RN Admin Hours]]</f>
        <v>0</v>
      </c>
      <c r="R40" s="3">
        <v>5.1555555555555559</v>
      </c>
      <c r="S40" s="3">
        <v>0</v>
      </c>
      <c r="T40" s="4">
        <f>Table39[[#This Row],[RN DON Hours Contract]]/Table39[[#This Row],[RN DON Hours]]</f>
        <v>0</v>
      </c>
      <c r="U40" s="3">
        <f>SUM(Table39[[#This Row],[LPN Hours]], Table39[[#This Row],[LPN Admin Hours]])</f>
        <v>123.21155555555555</v>
      </c>
      <c r="V40" s="3">
        <f>Table39[[#This Row],[LPN Hours Contract]]+Table39[[#This Row],[LPN Admin Hours Contract]]</f>
        <v>0</v>
      </c>
      <c r="W40" s="4">
        <f t="shared" si="4"/>
        <v>0</v>
      </c>
      <c r="X40" s="3">
        <v>117.749</v>
      </c>
      <c r="Y40" s="3">
        <v>0</v>
      </c>
      <c r="Z40" s="4">
        <f>Table39[[#This Row],[LPN Hours Contract]]/Table39[[#This Row],[LPN Hours]]</f>
        <v>0</v>
      </c>
      <c r="AA40" s="3">
        <v>5.4625555555555545</v>
      </c>
      <c r="AB40" s="3">
        <v>0</v>
      </c>
      <c r="AC40" s="4">
        <f>Table39[[#This Row],[LPN Admin Hours Contract]]/Table39[[#This Row],[LPN Admin Hours]]</f>
        <v>0</v>
      </c>
      <c r="AD40" s="3">
        <f>SUM(Table39[[#This Row],[CNA Hours]], Table39[[#This Row],[NA in Training Hours]], Table39[[#This Row],[Med Aide/Tech Hours]])</f>
        <v>209.01166666666666</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209.01166666666666</v>
      </c>
      <c r="AH40" s="3">
        <v>0</v>
      </c>
      <c r="AI40" s="4">
        <f>Table39[[#This Row],[CNA Hours Contract]]/Table39[[#This Row],[CNA Hours]]</f>
        <v>0</v>
      </c>
      <c r="AJ40" s="3">
        <v>0</v>
      </c>
      <c r="AK40" s="3">
        <v>0</v>
      </c>
      <c r="AL40" s="4">
        <v>0</v>
      </c>
      <c r="AM40" s="3">
        <v>0</v>
      </c>
      <c r="AN40" s="3">
        <v>0</v>
      </c>
      <c r="AO40" s="4">
        <v>0</v>
      </c>
      <c r="AP40" s="1" t="s">
        <v>38</v>
      </c>
      <c r="AQ40" s="1">
        <v>4</v>
      </c>
    </row>
    <row r="41" spans="1:43" x14ac:dyDescent="0.2">
      <c r="A41" s="1" t="s">
        <v>201</v>
      </c>
      <c r="B41" s="1" t="s">
        <v>242</v>
      </c>
      <c r="C41" s="1" t="s">
        <v>461</v>
      </c>
      <c r="D41" s="1" t="s">
        <v>574</v>
      </c>
      <c r="E41" s="3">
        <v>130.23333333333332</v>
      </c>
      <c r="F41" s="3">
        <f t="shared" si="0"/>
        <v>550.55622222222223</v>
      </c>
      <c r="G41" s="3">
        <f>SUM(Table39[[#This Row],[RN Hours Contract (W/ Admin, DON)]], Table39[[#This Row],[LPN Contract Hours (w/ Admin)]], Table39[[#This Row],[CNA/NA/Med Aide Contract Hours]])</f>
        <v>128.29888888888888</v>
      </c>
      <c r="H41" s="4">
        <f>Table39[[#This Row],[Total Contract Hours]]/Table39[[#This Row],[Total Hours Nurse Staffing]]</f>
        <v>0.23303503567906877</v>
      </c>
      <c r="I41" s="3">
        <f>SUM(Table39[[#This Row],[RN Hours]], Table39[[#This Row],[RN Admin Hours]], Table39[[#This Row],[RN DON Hours]])</f>
        <v>65.399000000000001</v>
      </c>
      <c r="J41" s="3">
        <f t="shared" si="3"/>
        <v>0.16111111111111112</v>
      </c>
      <c r="K41" s="4">
        <f>Table39[[#This Row],[RN Hours Contract (W/ Admin, DON)]]/Table39[[#This Row],[RN Hours (w/ Admin, DON)]]</f>
        <v>2.4635103153123309E-3</v>
      </c>
      <c r="L41" s="3">
        <v>17.296555555555557</v>
      </c>
      <c r="M41" s="3">
        <v>0.16111111111111112</v>
      </c>
      <c r="N41" s="4">
        <f>Table39[[#This Row],[RN Hours Contract]]/Table39[[#This Row],[RN Hours]]</f>
        <v>9.3146355407948914E-3</v>
      </c>
      <c r="O41" s="3">
        <v>40.546888888888894</v>
      </c>
      <c r="P41" s="3">
        <v>0</v>
      </c>
      <c r="Q41" s="4">
        <f>Table39[[#This Row],[RN Admin Hours Contract]]/Table39[[#This Row],[RN Admin Hours]]</f>
        <v>0</v>
      </c>
      <c r="R41" s="3">
        <v>7.5555555555555554</v>
      </c>
      <c r="S41" s="3">
        <v>0</v>
      </c>
      <c r="T41" s="4">
        <f>Table39[[#This Row],[RN DON Hours Contract]]/Table39[[#This Row],[RN DON Hours]]</f>
        <v>0</v>
      </c>
      <c r="U41" s="3">
        <f>SUM(Table39[[#This Row],[LPN Hours]], Table39[[#This Row],[LPN Admin Hours]])</f>
        <v>145.50577777777778</v>
      </c>
      <c r="V41" s="3">
        <f>Table39[[#This Row],[LPN Hours Contract]]+Table39[[#This Row],[LPN Admin Hours Contract]]</f>
        <v>15.143666666666668</v>
      </c>
      <c r="W41" s="4">
        <f t="shared" si="4"/>
        <v>0.10407605043556882</v>
      </c>
      <c r="X41" s="3">
        <v>140.50222222222223</v>
      </c>
      <c r="Y41" s="3">
        <v>15.143666666666668</v>
      </c>
      <c r="Z41" s="4">
        <f>Table39[[#This Row],[LPN Hours Contract]]/Table39[[#This Row],[LPN Hours]]</f>
        <v>0.10778239964571537</v>
      </c>
      <c r="AA41" s="3">
        <v>5.0035555555555549</v>
      </c>
      <c r="AB41" s="3">
        <v>0</v>
      </c>
      <c r="AC41" s="4">
        <f>Table39[[#This Row],[LPN Admin Hours Contract]]/Table39[[#This Row],[LPN Admin Hours]]</f>
        <v>0</v>
      </c>
      <c r="AD41" s="3">
        <f>SUM(Table39[[#This Row],[CNA Hours]], Table39[[#This Row],[NA in Training Hours]], Table39[[#This Row],[Med Aide/Tech Hours]])</f>
        <v>339.65144444444439</v>
      </c>
      <c r="AE41" s="3">
        <f>SUM(Table39[[#This Row],[CNA Hours Contract]], Table39[[#This Row],[NA in Training Hours Contract]], Table39[[#This Row],[Med Aide/Tech Hours Contract]])</f>
        <v>112.99411111111111</v>
      </c>
      <c r="AF41" s="4">
        <f>Table39[[#This Row],[CNA/NA/Med Aide Contract Hours]]/Table39[[#This Row],[Total CNA, NA in Training, Med Aide/Tech Hours]]</f>
        <v>0.33267666885954655</v>
      </c>
      <c r="AG41" s="3">
        <v>318.13766666666663</v>
      </c>
      <c r="AH41" s="3">
        <v>112.99411111111111</v>
      </c>
      <c r="AI41" s="4">
        <f>Table39[[#This Row],[CNA Hours Contract]]/Table39[[#This Row],[CNA Hours]]</f>
        <v>0.35517363377629324</v>
      </c>
      <c r="AJ41" s="3">
        <v>21.513777777777779</v>
      </c>
      <c r="AK41" s="3">
        <v>0</v>
      </c>
      <c r="AL41" s="4">
        <f>Table39[[#This Row],[NA in Training Hours Contract]]/Table39[[#This Row],[NA in Training Hours]]</f>
        <v>0</v>
      </c>
      <c r="AM41" s="3">
        <v>0</v>
      </c>
      <c r="AN41" s="3">
        <v>0</v>
      </c>
      <c r="AO41" s="4">
        <v>0</v>
      </c>
      <c r="AP41" s="1" t="s">
        <v>39</v>
      </c>
      <c r="AQ41" s="1">
        <v>4</v>
      </c>
    </row>
    <row r="42" spans="1:43" x14ac:dyDescent="0.2">
      <c r="A42" s="1" t="s">
        <v>201</v>
      </c>
      <c r="B42" s="1" t="s">
        <v>243</v>
      </c>
      <c r="C42" s="1" t="s">
        <v>414</v>
      </c>
      <c r="D42" s="1" t="s">
        <v>563</v>
      </c>
      <c r="E42" s="3">
        <v>115.78888888888889</v>
      </c>
      <c r="F42" s="3">
        <f t="shared" si="0"/>
        <v>531.43233333333342</v>
      </c>
      <c r="G42" s="3">
        <f>SUM(Table39[[#This Row],[RN Hours Contract (W/ Admin, DON)]], Table39[[#This Row],[LPN Contract Hours (w/ Admin)]], Table39[[#This Row],[CNA/NA/Med Aide Contract Hours]])</f>
        <v>185.01</v>
      </c>
      <c r="H42" s="4">
        <f>Table39[[#This Row],[Total Contract Hours]]/Table39[[#This Row],[Total Hours Nurse Staffing]]</f>
        <v>0.34813463238029041</v>
      </c>
      <c r="I42" s="3">
        <f>SUM(Table39[[#This Row],[RN Hours]], Table39[[#This Row],[RN Admin Hours]], Table39[[#This Row],[RN DON Hours]])</f>
        <v>75.60733333333333</v>
      </c>
      <c r="J42" s="3">
        <f t="shared" si="3"/>
        <v>4.9593333333333334</v>
      </c>
      <c r="K42" s="4">
        <f>Table39[[#This Row],[RN Hours Contract (W/ Admin, DON)]]/Table39[[#This Row],[RN Hours (w/ Admin, DON)]]</f>
        <v>6.5593284602022739E-2</v>
      </c>
      <c r="L42" s="3">
        <v>28.459555555555557</v>
      </c>
      <c r="M42" s="3">
        <v>4.9593333333333334</v>
      </c>
      <c r="N42" s="4">
        <f>Table39[[#This Row],[RN Hours Contract]]/Table39[[#This Row],[RN Hours]]</f>
        <v>0.17425898741293688</v>
      </c>
      <c r="O42" s="3">
        <v>41.297777777777782</v>
      </c>
      <c r="P42" s="3">
        <v>0</v>
      </c>
      <c r="Q42" s="4">
        <f>Table39[[#This Row],[RN Admin Hours Contract]]/Table39[[#This Row],[RN Admin Hours]]</f>
        <v>0</v>
      </c>
      <c r="R42" s="3">
        <v>5.85</v>
      </c>
      <c r="S42" s="3">
        <v>0</v>
      </c>
      <c r="T42" s="4">
        <f>Table39[[#This Row],[RN DON Hours Contract]]/Table39[[#This Row],[RN DON Hours]]</f>
        <v>0</v>
      </c>
      <c r="U42" s="3">
        <f>SUM(Table39[[#This Row],[LPN Hours]], Table39[[#This Row],[LPN Admin Hours]])</f>
        <v>140.87122222222223</v>
      </c>
      <c r="V42" s="3">
        <f>Table39[[#This Row],[LPN Hours Contract]]+Table39[[#This Row],[LPN Admin Hours Contract]]</f>
        <v>27.123555555555555</v>
      </c>
      <c r="W42" s="4">
        <f t="shared" si="4"/>
        <v>0.19254149376775162</v>
      </c>
      <c r="X42" s="3">
        <v>120.72288888888889</v>
      </c>
      <c r="Y42" s="3">
        <v>27.123555555555555</v>
      </c>
      <c r="Z42" s="4">
        <f>Table39[[#This Row],[LPN Hours Contract]]/Table39[[#This Row],[LPN Hours]]</f>
        <v>0.22467616377636201</v>
      </c>
      <c r="AA42" s="3">
        <v>20.148333333333333</v>
      </c>
      <c r="AB42" s="3">
        <v>0</v>
      </c>
      <c r="AC42" s="4">
        <f>Table39[[#This Row],[LPN Admin Hours Contract]]/Table39[[#This Row],[LPN Admin Hours]]</f>
        <v>0</v>
      </c>
      <c r="AD42" s="3">
        <f>SUM(Table39[[#This Row],[CNA Hours]], Table39[[#This Row],[NA in Training Hours]], Table39[[#This Row],[Med Aide/Tech Hours]])</f>
        <v>314.95377777777782</v>
      </c>
      <c r="AE42" s="3">
        <f>SUM(Table39[[#This Row],[CNA Hours Contract]], Table39[[#This Row],[NA in Training Hours Contract]], Table39[[#This Row],[Med Aide/Tech Hours Contract]])</f>
        <v>152.92711111111109</v>
      </c>
      <c r="AF42" s="4">
        <f>Table39[[#This Row],[CNA/NA/Med Aide Contract Hours]]/Table39[[#This Row],[Total CNA, NA in Training, Med Aide/Tech Hours]]</f>
        <v>0.48555414127787344</v>
      </c>
      <c r="AG42" s="3">
        <v>302.90044444444447</v>
      </c>
      <c r="AH42" s="3">
        <v>152.92711111111109</v>
      </c>
      <c r="AI42" s="4">
        <f>Table39[[#This Row],[CNA Hours Contract]]/Table39[[#This Row],[CNA Hours]]</f>
        <v>0.50487582278592436</v>
      </c>
      <c r="AJ42" s="3">
        <v>12.053333333333333</v>
      </c>
      <c r="AK42" s="3">
        <v>0</v>
      </c>
      <c r="AL42" s="4">
        <f>Table39[[#This Row],[NA in Training Hours Contract]]/Table39[[#This Row],[NA in Training Hours]]</f>
        <v>0</v>
      </c>
      <c r="AM42" s="3">
        <v>0</v>
      </c>
      <c r="AN42" s="3">
        <v>0</v>
      </c>
      <c r="AO42" s="4">
        <v>0</v>
      </c>
      <c r="AP42" s="1" t="s">
        <v>40</v>
      </c>
      <c r="AQ42" s="1">
        <v>4</v>
      </c>
    </row>
    <row r="43" spans="1:43" x14ac:dyDescent="0.2">
      <c r="A43" s="1" t="s">
        <v>201</v>
      </c>
      <c r="B43" s="1" t="s">
        <v>244</v>
      </c>
      <c r="C43" s="1" t="s">
        <v>462</v>
      </c>
      <c r="D43" s="1" t="s">
        <v>575</v>
      </c>
      <c r="E43" s="3">
        <v>53.322222222222223</v>
      </c>
      <c r="F43" s="3">
        <f t="shared" si="0"/>
        <v>209.64499999999998</v>
      </c>
      <c r="G43" s="3">
        <f>SUM(Table39[[#This Row],[RN Hours Contract (W/ Admin, DON)]], Table39[[#This Row],[LPN Contract Hours (w/ Admin)]], Table39[[#This Row],[CNA/NA/Med Aide Contract Hours]])</f>
        <v>10.006555555555554</v>
      </c>
      <c r="H43" s="4">
        <f>Table39[[#This Row],[Total Contract Hours]]/Table39[[#This Row],[Total Hours Nurse Staffing]]</f>
        <v>4.7730952589165279E-2</v>
      </c>
      <c r="I43" s="3">
        <f>SUM(Table39[[#This Row],[RN Hours]], Table39[[#This Row],[RN Admin Hours]], Table39[[#This Row],[RN DON Hours]])</f>
        <v>36.230777777777774</v>
      </c>
      <c r="J43" s="3">
        <f t="shared" si="3"/>
        <v>0</v>
      </c>
      <c r="K43" s="4">
        <f>Table39[[#This Row],[RN Hours Contract (W/ Admin, DON)]]/Table39[[#This Row],[RN Hours (w/ Admin, DON)]]</f>
        <v>0</v>
      </c>
      <c r="L43" s="3">
        <v>24.149666666666665</v>
      </c>
      <c r="M43" s="3">
        <v>0</v>
      </c>
      <c r="N43" s="4">
        <f>Table39[[#This Row],[RN Hours Contract]]/Table39[[#This Row],[RN Hours]]</f>
        <v>0</v>
      </c>
      <c r="O43" s="3">
        <v>6.1296666666666662</v>
      </c>
      <c r="P43" s="3">
        <v>0</v>
      </c>
      <c r="Q43" s="4">
        <f>Table39[[#This Row],[RN Admin Hours Contract]]/Table39[[#This Row],[RN Admin Hours]]</f>
        <v>0</v>
      </c>
      <c r="R43" s="3">
        <v>5.9514444444444443</v>
      </c>
      <c r="S43" s="3">
        <v>0</v>
      </c>
      <c r="T43" s="4">
        <f>Table39[[#This Row],[RN DON Hours Contract]]/Table39[[#This Row],[RN DON Hours]]</f>
        <v>0</v>
      </c>
      <c r="U43" s="3">
        <f>SUM(Table39[[#This Row],[LPN Hours]], Table39[[#This Row],[LPN Admin Hours]])</f>
        <v>48.32</v>
      </c>
      <c r="V43" s="3">
        <f>Table39[[#This Row],[LPN Hours Contract]]+Table39[[#This Row],[LPN Admin Hours Contract]]</f>
        <v>1.4212222222222222</v>
      </c>
      <c r="W43" s="4">
        <f t="shared" si="4"/>
        <v>2.9412711552612214E-2</v>
      </c>
      <c r="X43" s="3">
        <v>48.32</v>
      </c>
      <c r="Y43" s="3">
        <v>1.4212222222222222</v>
      </c>
      <c r="Z43" s="4">
        <f>Table39[[#This Row],[LPN Hours Contract]]/Table39[[#This Row],[LPN Hours]]</f>
        <v>2.9412711552612214E-2</v>
      </c>
      <c r="AA43" s="3">
        <v>0</v>
      </c>
      <c r="AB43" s="3">
        <v>0</v>
      </c>
      <c r="AC43" s="4">
        <v>0</v>
      </c>
      <c r="AD43" s="3">
        <f>SUM(Table39[[#This Row],[CNA Hours]], Table39[[#This Row],[NA in Training Hours]], Table39[[#This Row],[Med Aide/Tech Hours]])</f>
        <v>125.09422222222221</v>
      </c>
      <c r="AE43" s="3">
        <f>SUM(Table39[[#This Row],[CNA Hours Contract]], Table39[[#This Row],[NA in Training Hours Contract]], Table39[[#This Row],[Med Aide/Tech Hours Contract]])</f>
        <v>8.585333333333331</v>
      </c>
      <c r="AF43" s="4">
        <f>Table39[[#This Row],[CNA/NA/Med Aide Contract Hours]]/Table39[[#This Row],[Total CNA, NA in Training, Med Aide/Tech Hours]]</f>
        <v>6.8630934193603388E-2</v>
      </c>
      <c r="AG43" s="3">
        <v>125.09422222222221</v>
      </c>
      <c r="AH43" s="3">
        <v>8.585333333333331</v>
      </c>
      <c r="AI43" s="4">
        <f>Table39[[#This Row],[CNA Hours Contract]]/Table39[[#This Row],[CNA Hours]]</f>
        <v>6.8630934193603388E-2</v>
      </c>
      <c r="AJ43" s="3">
        <v>0</v>
      </c>
      <c r="AK43" s="3">
        <v>0</v>
      </c>
      <c r="AL43" s="4">
        <v>0</v>
      </c>
      <c r="AM43" s="3">
        <v>0</v>
      </c>
      <c r="AN43" s="3">
        <v>0</v>
      </c>
      <c r="AO43" s="4">
        <v>0</v>
      </c>
      <c r="AP43" s="1" t="s">
        <v>41</v>
      </c>
      <c r="AQ43" s="1">
        <v>4</v>
      </c>
    </row>
    <row r="44" spans="1:43" x14ac:dyDescent="0.2">
      <c r="A44" s="1" t="s">
        <v>201</v>
      </c>
      <c r="B44" s="1" t="s">
        <v>245</v>
      </c>
      <c r="C44" s="1" t="s">
        <v>463</v>
      </c>
      <c r="D44" s="1" t="s">
        <v>558</v>
      </c>
      <c r="E44" s="3">
        <v>39.388888888888886</v>
      </c>
      <c r="F44" s="3">
        <f t="shared" si="0"/>
        <v>165.54544444444446</v>
      </c>
      <c r="G44" s="3">
        <f>SUM(Table39[[#This Row],[RN Hours Contract (W/ Admin, DON)]], Table39[[#This Row],[LPN Contract Hours (w/ Admin)]], Table39[[#This Row],[CNA/NA/Med Aide Contract Hours]])</f>
        <v>48.209777777777774</v>
      </c>
      <c r="H44" s="4">
        <f>Table39[[#This Row],[Total Contract Hours]]/Table39[[#This Row],[Total Hours Nurse Staffing]]</f>
        <v>0.29121778578423241</v>
      </c>
      <c r="I44" s="3">
        <f>SUM(Table39[[#This Row],[RN Hours]], Table39[[#This Row],[RN Admin Hours]], Table39[[#This Row],[RN DON Hours]])</f>
        <v>34.838000000000001</v>
      </c>
      <c r="J44" s="3">
        <f t="shared" si="3"/>
        <v>0</v>
      </c>
      <c r="K44" s="4">
        <f>Table39[[#This Row],[RN Hours Contract (W/ Admin, DON)]]/Table39[[#This Row],[RN Hours (w/ Admin, DON)]]</f>
        <v>0</v>
      </c>
      <c r="L44" s="3">
        <v>24.271777777777778</v>
      </c>
      <c r="M44" s="3">
        <v>0</v>
      </c>
      <c r="N44" s="4">
        <f>Table39[[#This Row],[RN Hours Contract]]/Table39[[#This Row],[RN Hours]]</f>
        <v>0</v>
      </c>
      <c r="O44" s="3">
        <v>5.3682222222222205</v>
      </c>
      <c r="P44" s="3">
        <v>0</v>
      </c>
      <c r="Q44" s="4">
        <f>Table39[[#This Row],[RN Admin Hours Contract]]/Table39[[#This Row],[RN Admin Hours]]</f>
        <v>0</v>
      </c>
      <c r="R44" s="3">
        <v>5.1979999999999995</v>
      </c>
      <c r="S44" s="3">
        <v>0</v>
      </c>
      <c r="T44" s="4">
        <f>Table39[[#This Row],[RN DON Hours Contract]]/Table39[[#This Row],[RN DON Hours]]</f>
        <v>0</v>
      </c>
      <c r="U44" s="3">
        <f>SUM(Table39[[#This Row],[LPN Hours]], Table39[[#This Row],[LPN Admin Hours]])</f>
        <v>41.200666666666663</v>
      </c>
      <c r="V44" s="3">
        <f>Table39[[#This Row],[LPN Hours Contract]]+Table39[[#This Row],[LPN Admin Hours Contract]]</f>
        <v>13.014777777777777</v>
      </c>
      <c r="W44" s="4">
        <f t="shared" si="4"/>
        <v>0.31588755306009075</v>
      </c>
      <c r="X44" s="3">
        <v>41.200666666666663</v>
      </c>
      <c r="Y44" s="3">
        <v>13.014777777777777</v>
      </c>
      <c r="Z44" s="4">
        <f>Table39[[#This Row],[LPN Hours Contract]]/Table39[[#This Row],[LPN Hours]]</f>
        <v>0.31588755306009075</v>
      </c>
      <c r="AA44" s="3">
        <v>0</v>
      </c>
      <c r="AB44" s="3">
        <v>0</v>
      </c>
      <c r="AC44" s="4">
        <v>0</v>
      </c>
      <c r="AD44" s="3">
        <f>SUM(Table39[[#This Row],[CNA Hours]], Table39[[#This Row],[NA in Training Hours]], Table39[[#This Row],[Med Aide/Tech Hours]])</f>
        <v>89.506777777777771</v>
      </c>
      <c r="AE44" s="3">
        <f>SUM(Table39[[#This Row],[CNA Hours Contract]], Table39[[#This Row],[NA in Training Hours Contract]], Table39[[#This Row],[Med Aide/Tech Hours Contract]])</f>
        <v>35.195</v>
      </c>
      <c r="AF44" s="4">
        <f>Table39[[#This Row],[CNA/NA/Med Aide Contract Hours]]/Table39[[#This Row],[Total CNA, NA in Training, Med Aide/Tech Hours]]</f>
        <v>0.39321044588802095</v>
      </c>
      <c r="AG44" s="3">
        <v>89.506777777777771</v>
      </c>
      <c r="AH44" s="3">
        <v>35.195</v>
      </c>
      <c r="AI44" s="4">
        <f>Table39[[#This Row],[CNA Hours Contract]]/Table39[[#This Row],[CNA Hours]]</f>
        <v>0.39321044588802095</v>
      </c>
      <c r="AJ44" s="3">
        <v>0</v>
      </c>
      <c r="AK44" s="3">
        <v>0</v>
      </c>
      <c r="AL44" s="4">
        <v>0</v>
      </c>
      <c r="AM44" s="3">
        <v>0</v>
      </c>
      <c r="AN44" s="3">
        <v>0</v>
      </c>
      <c r="AO44" s="4">
        <v>0</v>
      </c>
      <c r="AP44" s="1" t="s">
        <v>42</v>
      </c>
      <c r="AQ44" s="1">
        <v>4</v>
      </c>
    </row>
    <row r="45" spans="1:43" x14ac:dyDescent="0.2">
      <c r="A45" s="1" t="s">
        <v>201</v>
      </c>
      <c r="B45" s="1" t="s">
        <v>246</v>
      </c>
      <c r="C45" s="1" t="s">
        <v>430</v>
      </c>
      <c r="D45" s="1" t="s">
        <v>543</v>
      </c>
      <c r="E45" s="3">
        <v>66.288888888888891</v>
      </c>
      <c r="F45" s="3">
        <f t="shared" si="0"/>
        <v>254.51355555555554</v>
      </c>
      <c r="G45" s="3">
        <f>SUM(Table39[[#This Row],[RN Hours Contract (W/ Admin, DON)]], Table39[[#This Row],[LPN Contract Hours (w/ Admin)]], Table39[[#This Row],[CNA/NA/Med Aide Contract Hours]])</f>
        <v>25.430666666666674</v>
      </c>
      <c r="H45" s="4">
        <f>Table39[[#This Row],[Total Contract Hours]]/Table39[[#This Row],[Total Hours Nurse Staffing]]</f>
        <v>9.9918712035420978E-2</v>
      </c>
      <c r="I45" s="3">
        <f>SUM(Table39[[#This Row],[RN Hours]], Table39[[#This Row],[RN Admin Hours]], Table39[[#This Row],[RN DON Hours]])</f>
        <v>39.833222222222219</v>
      </c>
      <c r="J45" s="3">
        <f t="shared" si="3"/>
        <v>3.3337777777777782</v>
      </c>
      <c r="K45" s="4">
        <f>Table39[[#This Row],[RN Hours Contract (W/ Admin, DON)]]/Table39[[#This Row],[RN Hours (w/ Admin, DON)]]</f>
        <v>8.3693399423708306E-2</v>
      </c>
      <c r="L45" s="3">
        <v>20.383888888888887</v>
      </c>
      <c r="M45" s="3">
        <v>3.3337777777777782</v>
      </c>
      <c r="N45" s="4">
        <f>Table39[[#This Row],[RN Hours Contract]]/Table39[[#This Row],[RN Hours]]</f>
        <v>0.16354964432694669</v>
      </c>
      <c r="O45" s="3">
        <v>13.07122222222222</v>
      </c>
      <c r="P45" s="3">
        <v>0</v>
      </c>
      <c r="Q45" s="4">
        <f>Table39[[#This Row],[RN Admin Hours Contract]]/Table39[[#This Row],[RN Admin Hours]]</f>
        <v>0</v>
      </c>
      <c r="R45" s="3">
        <v>6.378111111111112</v>
      </c>
      <c r="S45" s="3">
        <v>0</v>
      </c>
      <c r="T45" s="4">
        <f>Table39[[#This Row],[RN DON Hours Contract]]/Table39[[#This Row],[RN DON Hours]]</f>
        <v>0</v>
      </c>
      <c r="U45" s="3">
        <f>SUM(Table39[[#This Row],[LPN Hours]], Table39[[#This Row],[LPN Admin Hours]])</f>
        <v>61.431666666666665</v>
      </c>
      <c r="V45" s="3">
        <f>Table39[[#This Row],[LPN Hours Contract]]+Table39[[#This Row],[LPN Admin Hours Contract]]</f>
        <v>5.126444444444445</v>
      </c>
      <c r="W45" s="4">
        <f t="shared" si="4"/>
        <v>8.3449541948144745E-2</v>
      </c>
      <c r="X45" s="3">
        <v>61.292555555555552</v>
      </c>
      <c r="Y45" s="3">
        <v>5.126444444444445</v>
      </c>
      <c r="Z45" s="4">
        <f>Table39[[#This Row],[LPN Hours Contract]]/Table39[[#This Row],[LPN Hours]]</f>
        <v>8.3638941107584228E-2</v>
      </c>
      <c r="AA45" s="3">
        <v>0.1391111111111111</v>
      </c>
      <c r="AB45" s="3">
        <v>0</v>
      </c>
      <c r="AC45" s="4">
        <f>Table39[[#This Row],[LPN Admin Hours Contract]]/Table39[[#This Row],[LPN Admin Hours]]</f>
        <v>0</v>
      </c>
      <c r="AD45" s="3">
        <f>SUM(Table39[[#This Row],[CNA Hours]], Table39[[#This Row],[NA in Training Hours]], Table39[[#This Row],[Med Aide/Tech Hours]])</f>
        <v>153.24866666666665</v>
      </c>
      <c r="AE45" s="3">
        <f>SUM(Table39[[#This Row],[CNA Hours Contract]], Table39[[#This Row],[NA in Training Hours Contract]], Table39[[#This Row],[Med Aide/Tech Hours Contract]])</f>
        <v>16.97044444444445</v>
      </c>
      <c r="AF45" s="4">
        <f>Table39[[#This Row],[CNA/NA/Med Aide Contract Hours]]/Table39[[#This Row],[Total CNA, NA in Training, Med Aide/Tech Hours]]</f>
        <v>0.11073795820590794</v>
      </c>
      <c r="AG45" s="3">
        <v>153.24866666666665</v>
      </c>
      <c r="AH45" s="3">
        <v>16.97044444444445</v>
      </c>
      <c r="AI45" s="4">
        <f>Table39[[#This Row],[CNA Hours Contract]]/Table39[[#This Row],[CNA Hours]]</f>
        <v>0.11073795820590794</v>
      </c>
      <c r="AJ45" s="3">
        <v>0</v>
      </c>
      <c r="AK45" s="3">
        <v>0</v>
      </c>
      <c r="AL45" s="4">
        <v>0</v>
      </c>
      <c r="AM45" s="3">
        <v>0</v>
      </c>
      <c r="AN45" s="3">
        <v>0</v>
      </c>
      <c r="AO45" s="4">
        <v>0</v>
      </c>
      <c r="AP45" s="1" t="s">
        <v>43</v>
      </c>
      <c r="AQ45" s="1">
        <v>4</v>
      </c>
    </row>
    <row r="46" spans="1:43" x14ac:dyDescent="0.2">
      <c r="A46" s="1" t="s">
        <v>201</v>
      </c>
      <c r="B46" s="1" t="s">
        <v>247</v>
      </c>
      <c r="C46" s="1" t="s">
        <v>415</v>
      </c>
      <c r="D46" s="1" t="s">
        <v>576</v>
      </c>
      <c r="E46" s="3">
        <v>79.188888888888883</v>
      </c>
      <c r="F46" s="3">
        <f t="shared" si="0"/>
        <v>305.67244444444441</v>
      </c>
      <c r="G46" s="3">
        <f>SUM(Table39[[#This Row],[RN Hours Contract (W/ Admin, DON)]], Table39[[#This Row],[LPN Contract Hours (w/ Admin)]], Table39[[#This Row],[CNA/NA/Med Aide Contract Hours]])</f>
        <v>128.66233333333335</v>
      </c>
      <c r="H46" s="4">
        <f>Table39[[#This Row],[Total Contract Hours]]/Table39[[#This Row],[Total Hours Nurse Staffing]]</f>
        <v>0.42091570788193039</v>
      </c>
      <c r="I46" s="3">
        <f>SUM(Table39[[#This Row],[RN Hours]], Table39[[#This Row],[RN Admin Hours]], Table39[[#This Row],[RN DON Hours]])</f>
        <v>38.680999999999997</v>
      </c>
      <c r="J46" s="3">
        <f t="shared" si="3"/>
        <v>0.92944444444444452</v>
      </c>
      <c r="K46" s="4">
        <f>Table39[[#This Row],[RN Hours Contract (W/ Admin, DON)]]/Table39[[#This Row],[RN Hours (w/ Admin, DON)]]</f>
        <v>2.4028449224281809E-2</v>
      </c>
      <c r="L46" s="3">
        <v>6.6551111111111112</v>
      </c>
      <c r="M46" s="3">
        <v>0.92944444444444452</v>
      </c>
      <c r="N46" s="4">
        <f>Table39[[#This Row],[RN Hours Contract]]/Table39[[#This Row],[RN Hours]]</f>
        <v>0.13965874181915322</v>
      </c>
      <c r="O46" s="3">
        <v>27.134222222222217</v>
      </c>
      <c r="P46" s="3">
        <v>0</v>
      </c>
      <c r="Q46" s="4">
        <f>Table39[[#This Row],[RN Admin Hours Contract]]/Table39[[#This Row],[RN Admin Hours]]</f>
        <v>0</v>
      </c>
      <c r="R46" s="3">
        <v>4.8916666666666666</v>
      </c>
      <c r="S46" s="3">
        <v>0</v>
      </c>
      <c r="T46" s="4">
        <f>Table39[[#This Row],[RN DON Hours Contract]]/Table39[[#This Row],[RN DON Hours]]</f>
        <v>0</v>
      </c>
      <c r="U46" s="3">
        <f>SUM(Table39[[#This Row],[LPN Hours]], Table39[[#This Row],[LPN Admin Hours]])</f>
        <v>79.49122222222222</v>
      </c>
      <c r="V46" s="3">
        <f>Table39[[#This Row],[LPN Hours Contract]]+Table39[[#This Row],[LPN Admin Hours Contract]]</f>
        <v>43.732777777777791</v>
      </c>
      <c r="W46" s="4">
        <f t="shared" si="4"/>
        <v>0.5501585779561966</v>
      </c>
      <c r="X46" s="3">
        <v>79.49122222222222</v>
      </c>
      <c r="Y46" s="3">
        <v>43.732777777777791</v>
      </c>
      <c r="Z46" s="4">
        <f>Table39[[#This Row],[LPN Hours Contract]]/Table39[[#This Row],[LPN Hours]]</f>
        <v>0.5501585779561966</v>
      </c>
      <c r="AA46" s="3">
        <v>0</v>
      </c>
      <c r="AB46" s="3">
        <v>0</v>
      </c>
      <c r="AC46" s="4">
        <v>0</v>
      </c>
      <c r="AD46" s="3">
        <f>SUM(Table39[[#This Row],[CNA Hours]], Table39[[#This Row],[NA in Training Hours]], Table39[[#This Row],[Med Aide/Tech Hours]])</f>
        <v>187.50022222222222</v>
      </c>
      <c r="AE46" s="3">
        <f>SUM(Table39[[#This Row],[CNA Hours Contract]], Table39[[#This Row],[NA in Training Hours Contract]], Table39[[#This Row],[Med Aide/Tech Hours Contract]])</f>
        <v>84.00011111111111</v>
      </c>
      <c r="AF46" s="4">
        <f>Table39[[#This Row],[CNA/NA/Med Aide Contract Hours]]/Table39[[#This Row],[Total CNA, NA in Training, Med Aide/Tech Hours]]</f>
        <v>0.44800006162955658</v>
      </c>
      <c r="AG46" s="3">
        <v>174.51933333333332</v>
      </c>
      <c r="AH46" s="3">
        <v>84.00011111111111</v>
      </c>
      <c r="AI46" s="4">
        <f>Table39[[#This Row],[CNA Hours Contract]]/Table39[[#This Row],[CNA Hours]]</f>
        <v>0.481322667848325</v>
      </c>
      <c r="AJ46" s="3">
        <v>12.980888888888892</v>
      </c>
      <c r="AK46" s="3">
        <v>0</v>
      </c>
      <c r="AL46" s="4">
        <f>Table39[[#This Row],[NA in Training Hours Contract]]/Table39[[#This Row],[NA in Training Hours]]</f>
        <v>0</v>
      </c>
      <c r="AM46" s="3">
        <v>0</v>
      </c>
      <c r="AN46" s="3">
        <v>0</v>
      </c>
      <c r="AO46" s="4">
        <v>0</v>
      </c>
      <c r="AP46" s="1" t="s">
        <v>44</v>
      </c>
      <c r="AQ46" s="1">
        <v>4</v>
      </c>
    </row>
    <row r="47" spans="1:43" x14ac:dyDescent="0.2">
      <c r="A47" s="1" t="s">
        <v>201</v>
      </c>
      <c r="B47" s="1" t="s">
        <v>248</v>
      </c>
      <c r="C47" s="1" t="s">
        <v>448</v>
      </c>
      <c r="D47" s="1" t="s">
        <v>564</v>
      </c>
      <c r="E47" s="3">
        <v>77.777777777777771</v>
      </c>
      <c r="F47" s="3">
        <f t="shared" si="0"/>
        <v>351.95299999999997</v>
      </c>
      <c r="G47" s="3">
        <f>SUM(Table39[[#This Row],[RN Hours Contract (W/ Admin, DON)]], Table39[[#This Row],[LPN Contract Hours (w/ Admin)]], Table39[[#This Row],[CNA/NA/Med Aide Contract Hours]])</f>
        <v>58.061111111111117</v>
      </c>
      <c r="H47" s="4">
        <f>Table39[[#This Row],[Total Contract Hours]]/Table39[[#This Row],[Total Hours Nurse Staffing]]</f>
        <v>0.16496836540990167</v>
      </c>
      <c r="I47" s="3">
        <f>SUM(Table39[[#This Row],[RN Hours]], Table39[[#This Row],[RN Admin Hours]], Table39[[#This Row],[RN DON Hours]])</f>
        <v>57.161999999999999</v>
      </c>
      <c r="J47" s="3">
        <f t="shared" si="3"/>
        <v>1.706666666666667</v>
      </c>
      <c r="K47" s="4">
        <f>Table39[[#This Row],[RN Hours Contract (W/ Admin, DON)]]/Table39[[#This Row],[RN Hours (w/ Admin, DON)]]</f>
        <v>2.9856664683997534E-2</v>
      </c>
      <c r="L47" s="3">
        <v>33.847111111111111</v>
      </c>
      <c r="M47" s="3">
        <v>1.706666666666667</v>
      </c>
      <c r="N47" s="4">
        <f>Table39[[#This Row],[RN Hours Contract]]/Table39[[#This Row],[RN Hours]]</f>
        <v>5.0422816324386797E-2</v>
      </c>
      <c r="O47" s="3">
        <v>17.537111111111109</v>
      </c>
      <c r="P47" s="3">
        <v>0</v>
      </c>
      <c r="Q47" s="4">
        <f>Table39[[#This Row],[RN Admin Hours Contract]]/Table39[[#This Row],[RN Admin Hours]]</f>
        <v>0</v>
      </c>
      <c r="R47" s="3">
        <v>5.7777777777777777</v>
      </c>
      <c r="S47" s="3">
        <v>0</v>
      </c>
      <c r="T47" s="4">
        <f>Table39[[#This Row],[RN DON Hours Contract]]/Table39[[#This Row],[RN DON Hours]]</f>
        <v>0</v>
      </c>
      <c r="U47" s="3">
        <f>SUM(Table39[[#This Row],[LPN Hours]], Table39[[#This Row],[LPN Admin Hours]])</f>
        <v>88.669111111111107</v>
      </c>
      <c r="V47" s="3">
        <f>Table39[[#This Row],[LPN Hours Contract]]+Table39[[#This Row],[LPN Admin Hours Contract]]</f>
        <v>15.960000000000004</v>
      </c>
      <c r="W47" s="4">
        <f t="shared" si="4"/>
        <v>0.17999503773078943</v>
      </c>
      <c r="X47" s="3">
        <v>83.897222222222226</v>
      </c>
      <c r="Y47" s="3">
        <v>15.960000000000004</v>
      </c>
      <c r="Z47" s="4">
        <f>Table39[[#This Row],[LPN Hours Contract]]/Table39[[#This Row],[LPN Hours]]</f>
        <v>0.19023275833526476</v>
      </c>
      <c r="AA47" s="3">
        <v>4.7718888888888875</v>
      </c>
      <c r="AB47" s="3">
        <v>0</v>
      </c>
      <c r="AC47" s="4">
        <f>Table39[[#This Row],[LPN Admin Hours Contract]]/Table39[[#This Row],[LPN Admin Hours]]</f>
        <v>0</v>
      </c>
      <c r="AD47" s="3">
        <f>SUM(Table39[[#This Row],[CNA Hours]], Table39[[#This Row],[NA in Training Hours]], Table39[[#This Row],[Med Aide/Tech Hours]])</f>
        <v>206.12188888888886</v>
      </c>
      <c r="AE47" s="3">
        <f>SUM(Table39[[#This Row],[CNA Hours Contract]], Table39[[#This Row],[NA in Training Hours Contract]], Table39[[#This Row],[Med Aide/Tech Hours Contract]])</f>
        <v>40.394444444444446</v>
      </c>
      <c r="AF47" s="4">
        <f>Table39[[#This Row],[CNA/NA/Med Aide Contract Hours]]/Table39[[#This Row],[Total CNA, NA in Training, Med Aide/Tech Hours]]</f>
        <v>0.19597357981819821</v>
      </c>
      <c r="AG47" s="3">
        <v>184.2713333333333</v>
      </c>
      <c r="AH47" s="3">
        <v>40.394444444444446</v>
      </c>
      <c r="AI47" s="4">
        <f>Table39[[#This Row],[CNA Hours Contract]]/Table39[[#This Row],[CNA Hours]]</f>
        <v>0.21921176622396205</v>
      </c>
      <c r="AJ47" s="3">
        <v>21.850555555555562</v>
      </c>
      <c r="AK47" s="3">
        <v>0</v>
      </c>
      <c r="AL47" s="4">
        <f>Table39[[#This Row],[NA in Training Hours Contract]]/Table39[[#This Row],[NA in Training Hours]]</f>
        <v>0</v>
      </c>
      <c r="AM47" s="3">
        <v>0</v>
      </c>
      <c r="AN47" s="3">
        <v>0</v>
      </c>
      <c r="AO47" s="4">
        <v>0</v>
      </c>
      <c r="AP47" s="1" t="s">
        <v>45</v>
      </c>
      <c r="AQ47" s="1">
        <v>4</v>
      </c>
    </row>
    <row r="48" spans="1:43" x14ac:dyDescent="0.2">
      <c r="A48" s="1" t="s">
        <v>201</v>
      </c>
      <c r="B48" s="1" t="s">
        <v>249</v>
      </c>
      <c r="C48" s="1" t="s">
        <v>464</v>
      </c>
      <c r="D48" s="1" t="s">
        <v>575</v>
      </c>
      <c r="E48" s="3">
        <v>70.444444444444443</v>
      </c>
      <c r="F48" s="3">
        <f t="shared" si="0"/>
        <v>305.12255555555555</v>
      </c>
      <c r="G48" s="3">
        <f>SUM(Table39[[#This Row],[RN Hours Contract (W/ Admin, DON)]], Table39[[#This Row],[LPN Contract Hours (w/ Admin)]], Table39[[#This Row],[CNA/NA/Med Aide Contract Hours]])</f>
        <v>27.185333333333329</v>
      </c>
      <c r="H48" s="4">
        <f>Table39[[#This Row],[Total Contract Hours]]/Table39[[#This Row],[Total Hours Nurse Staffing]]</f>
        <v>8.9096439572732694E-2</v>
      </c>
      <c r="I48" s="3">
        <f>SUM(Table39[[#This Row],[RN Hours]], Table39[[#This Row],[RN Admin Hours]], Table39[[#This Row],[RN DON Hours]])</f>
        <v>48.510999999999996</v>
      </c>
      <c r="J48" s="3">
        <f t="shared" si="3"/>
        <v>0.26499999999999996</v>
      </c>
      <c r="K48" s="4">
        <f>Table39[[#This Row],[RN Hours Contract (W/ Admin, DON)]]/Table39[[#This Row],[RN Hours (w/ Admin, DON)]]</f>
        <v>5.4626785677475212E-3</v>
      </c>
      <c r="L48" s="3">
        <v>39.711999999999996</v>
      </c>
      <c r="M48" s="3">
        <v>0.26499999999999996</v>
      </c>
      <c r="N48" s="4">
        <f>Table39[[#This Row],[RN Hours Contract]]/Table39[[#This Row],[RN Hours]]</f>
        <v>6.6730459307010473E-3</v>
      </c>
      <c r="O48" s="3">
        <v>2.2767777777777782</v>
      </c>
      <c r="P48" s="3">
        <v>0</v>
      </c>
      <c r="Q48" s="4">
        <f>Table39[[#This Row],[RN Admin Hours Contract]]/Table39[[#This Row],[RN Admin Hours]]</f>
        <v>0</v>
      </c>
      <c r="R48" s="3">
        <v>6.5222222222222221</v>
      </c>
      <c r="S48" s="3">
        <v>0</v>
      </c>
      <c r="T48" s="4">
        <f>Table39[[#This Row],[RN DON Hours Contract]]/Table39[[#This Row],[RN DON Hours]]</f>
        <v>0</v>
      </c>
      <c r="U48" s="3">
        <f>SUM(Table39[[#This Row],[LPN Hours]], Table39[[#This Row],[LPN Admin Hours]])</f>
        <v>71.329888888888888</v>
      </c>
      <c r="V48" s="3">
        <f>Table39[[#This Row],[LPN Hours Contract]]+Table39[[#This Row],[LPN Admin Hours Contract]]</f>
        <v>18.136444444444443</v>
      </c>
      <c r="W48" s="4">
        <f t="shared" si="4"/>
        <v>0.25426149860818825</v>
      </c>
      <c r="X48" s="3">
        <v>69.819222222222223</v>
      </c>
      <c r="Y48" s="3">
        <v>18.136444444444443</v>
      </c>
      <c r="Z48" s="4">
        <f>Table39[[#This Row],[LPN Hours Contract]]/Table39[[#This Row],[LPN Hours]]</f>
        <v>0.25976291151911363</v>
      </c>
      <c r="AA48" s="3">
        <v>1.5106666666666668</v>
      </c>
      <c r="AB48" s="3">
        <v>0</v>
      </c>
      <c r="AC48" s="4">
        <f>Table39[[#This Row],[LPN Admin Hours Contract]]/Table39[[#This Row],[LPN Admin Hours]]</f>
        <v>0</v>
      </c>
      <c r="AD48" s="3">
        <f>SUM(Table39[[#This Row],[CNA Hours]], Table39[[#This Row],[NA in Training Hours]], Table39[[#This Row],[Med Aide/Tech Hours]])</f>
        <v>185.28166666666664</v>
      </c>
      <c r="AE48" s="3">
        <f>SUM(Table39[[#This Row],[CNA Hours Contract]], Table39[[#This Row],[NA in Training Hours Contract]], Table39[[#This Row],[Med Aide/Tech Hours Contract]])</f>
        <v>8.7838888888888853</v>
      </c>
      <c r="AF48" s="4">
        <f>Table39[[#This Row],[CNA/NA/Med Aide Contract Hours]]/Table39[[#This Row],[Total CNA, NA in Training, Med Aide/Tech Hours]]</f>
        <v>4.7408300275556425E-2</v>
      </c>
      <c r="AG48" s="3">
        <v>185.28166666666664</v>
      </c>
      <c r="AH48" s="3">
        <v>8.7838888888888853</v>
      </c>
      <c r="AI48" s="4">
        <f>Table39[[#This Row],[CNA Hours Contract]]/Table39[[#This Row],[CNA Hours]]</f>
        <v>4.7408300275556425E-2</v>
      </c>
      <c r="AJ48" s="3">
        <v>0</v>
      </c>
      <c r="AK48" s="3">
        <v>0</v>
      </c>
      <c r="AL48" s="4">
        <v>0</v>
      </c>
      <c r="AM48" s="3">
        <v>0</v>
      </c>
      <c r="AN48" s="3">
        <v>0</v>
      </c>
      <c r="AO48" s="4">
        <v>0</v>
      </c>
      <c r="AP48" s="1" t="s">
        <v>46</v>
      </c>
      <c r="AQ48" s="1">
        <v>4</v>
      </c>
    </row>
    <row r="49" spans="1:43" x14ac:dyDescent="0.2">
      <c r="A49" s="1" t="s">
        <v>201</v>
      </c>
      <c r="B49" s="1" t="s">
        <v>250</v>
      </c>
      <c r="C49" s="1" t="s">
        <v>465</v>
      </c>
      <c r="D49" s="1" t="s">
        <v>520</v>
      </c>
      <c r="E49" s="3">
        <v>35.68888888888889</v>
      </c>
      <c r="F49" s="3">
        <f t="shared" si="0"/>
        <v>164.03277777777777</v>
      </c>
      <c r="G49" s="3">
        <f>SUM(Table39[[#This Row],[RN Hours Contract (W/ Admin, DON)]], Table39[[#This Row],[LPN Contract Hours (w/ Admin)]], Table39[[#This Row],[CNA/NA/Med Aide Contract Hours]])</f>
        <v>0.66388888888888886</v>
      </c>
      <c r="H49" s="4">
        <f>Table39[[#This Row],[Total Contract Hours]]/Table39[[#This Row],[Total Hours Nurse Staffing]]</f>
        <v>4.0472940706295151E-3</v>
      </c>
      <c r="I49" s="3">
        <f>SUM(Table39[[#This Row],[RN Hours]], Table39[[#This Row],[RN Admin Hours]], Table39[[#This Row],[RN DON Hours]])</f>
        <v>22.570555555555554</v>
      </c>
      <c r="J49" s="3">
        <f t="shared" si="3"/>
        <v>0.66388888888888886</v>
      </c>
      <c r="K49" s="4">
        <f>Table39[[#This Row],[RN Hours Contract (W/ Admin, DON)]]/Table39[[#This Row],[RN Hours (w/ Admin, DON)]]</f>
        <v>2.9413936544662417E-2</v>
      </c>
      <c r="L49" s="3">
        <v>15.328888888888887</v>
      </c>
      <c r="M49" s="3">
        <v>0</v>
      </c>
      <c r="N49" s="4">
        <f>Table39[[#This Row],[RN Hours Contract]]/Table39[[#This Row],[RN Hours]]</f>
        <v>0</v>
      </c>
      <c r="O49" s="3">
        <v>0.66388888888888886</v>
      </c>
      <c r="P49" s="3">
        <v>0.66388888888888886</v>
      </c>
      <c r="Q49" s="4">
        <f>Table39[[#This Row],[RN Admin Hours Contract]]/Table39[[#This Row],[RN Admin Hours]]</f>
        <v>1</v>
      </c>
      <c r="R49" s="3">
        <v>6.5777777777777775</v>
      </c>
      <c r="S49" s="3">
        <v>0</v>
      </c>
      <c r="T49" s="4">
        <f>Table39[[#This Row],[RN DON Hours Contract]]/Table39[[#This Row],[RN DON Hours]]</f>
        <v>0</v>
      </c>
      <c r="U49" s="3">
        <f>SUM(Table39[[#This Row],[LPN Hours]], Table39[[#This Row],[LPN Admin Hours]])</f>
        <v>51.505555555555553</v>
      </c>
      <c r="V49" s="3">
        <f>Table39[[#This Row],[LPN Hours Contract]]+Table39[[#This Row],[LPN Admin Hours Contract]]</f>
        <v>0</v>
      </c>
      <c r="W49" s="4">
        <f t="shared" si="4"/>
        <v>0</v>
      </c>
      <c r="X49" s="3">
        <v>51.505555555555553</v>
      </c>
      <c r="Y49" s="3">
        <v>0</v>
      </c>
      <c r="Z49" s="4">
        <f>Table39[[#This Row],[LPN Hours Contract]]/Table39[[#This Row],[LPN Hours]]</f>
        <v>0</v>
      </c>
      <c r="AA49" s="3">
        <v>0</v>
      </c>
      <c r="AB49" s="3">
        <v>0</v>
      </c>
      <c r="AC49" s="4">
        <v>0</v>
      </c>
      <c r="AD49" s="3">
        <f>SUM(Table39[[#This Row],[CNA Hours]], Table39[[#This Row],[NA in Training Hours]], Table39[[#This Row],[Med Aide/Tech Hours]])</f>
        <v>89.956666666666678</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89.956666666666678</v>
      </c>
      <c r="AH49" s="3">
        <v>0</v>
      </c>
      <c r="AI49" s="4">
        <f>Table39[[#This Row],[CNA Hours Contract]]/Table39[[#This Row],[CNA Hours]]</f>
        <v>0</v>
      </c>
      <c r="AJ49" s="3">
        <v>0</v>
      </c>
      <c r="AK49" s="3">
        <v>0</v>
      </c>
      <c r="AL49" s="4">
        <v>0</v>
      </c>
      <c r="AM49" s="3">
        <v>0</v>
      </c>
      <c r="AN49" s="3">
        <v>0</v>
      </c>
      <c r="AO49" s="4">
        <v>0</v>
      </c>
      <c r="AP49" s="1" t="s">
        <v>47</v>
      </c>
      <c r="AQ49" s="1">
        <v>4</v>
      </c>
    </row>
    <row r="50" spans="1:43" x14ac:dyDescent="0.2">
      <c r="A50" s="1" t="s">
        <v>201</v>
      </c>
      <c r="B50" s="1" t="s">
        <v>251</v>
      </c>
      <c r="C50" s="1" t="s">
        <v>435</v>
      </c>
      <c r="D50" s="1" t="s">
        <v>577</v>
      </c>
      <c r="E50" s="3">
        <v>113.52222222222223</v>
      </c>
      <c r="F50" s="3">
        <f t="shared" si="0"/>
        <v>454.54444444444448</v>
      </c>
      <c r="G50" s="3">
        <f>SUM(Table39[[#This Row],[RN Hours Contract (W/ Admin, DON)]], Table39[[#This Row],[LPN Contract Hours (w/ Admin)]], Table39[[#This Row],[CNA/NA/Med Aide Contract Hours]])</f>
        <v>0</v>
      </c>
      <c r="H50" s="4">
        <f>Table39[[#This Row],[Total Contract Hours]]/Table39[[#This Row],[Total Hours Nurse Staffing]]</f>
        <v>0</v>
      </c>
      <c r="I50" s="3">
        <f>SUM(Table39[[#This Row],[RN Hours]], Table39[[#This Row],[RN Admin Hours]], Table39[[#This Row],[RN DON Hours]])</f>
        <v>72.430555555555557</v>
      </c>
      <c r="J50" s="3">
        <f t="shared" si="3"/>
        <v>0</v>
      </c>
      <c r="K50" s="4">
        <f>Table39[[#This Row],[RN Hours Contract (W/ Admin, DON)]]/Table39[[#This Row],[RN Hours (w/ Admin, DON)]]</f>
        <v>0</v>
      </c>
      <c r="L50" s="3">
        <v>59.783333333333331</v>
      </c>
      <c r="M50" s="3">
        <v>0</v>
      </c>
      <c r="N50" s="4">
        <f>Table39[[#This Row],[RN Hours Contract]]/Table39[[#This Row],[RN Hours]]</f>
        <v>0</v>
      </c>
      <c r="O50" s="3">
        <v>7.4888888888888889</v>
      </c>
      <c r="P50" s="3">
        <v>0</v>
      </c>
      <c r="Q50" s="4">
        <f>Table39[[#This Row],[RN Admin Hours Contract]]/Table39[[#This Row],[RN Admin Hours]]</f>
        <v>0</v>
      </c>
      <c r="R50" s="3">
        <v>5.1583333333333332</v>
      </c>
      <c r="S50" s="3">
        <v>0</v>
      </c>
      <c r="T50" s="4">
        <f>Table39[[#This Row],[RN DON Hours Contract]]/Table39[[#This Row],[RN DON Hours]]</f>
        <v>0</v>
      </c>
      <c r="U50" s="3">
        <f>SUM(Table39[[#This Row],[LPN Hours]], Table39[[#This Row],[LPN Admin Hours]])</f>
        <v>182.13888888888891</v>
      </c>
      <c r="V50" s="3">
        <f>Table39[[#This Row],[LPN Hours Contract]]+Table39[[#This Row],[LPN Admin Hours Contract]]</f>
        <v>0</v>
      </c>
      <c r="W50" s="4">
        <f t="shared" si="4"/>
        <v>0</v>
      </c>
      <c r="X50" s="3">
        <v>162.53055555555557</v>
      </c>
      <c r="Y50" s="3">
        <v>0</v>
      </c>
      <c r="Z50" s="4">
        <f>Table39[[#This Row],[LPN Hours Contract]]/Table39[[#This Row],[LPN Hours]]</f>
        <v>0</v>
      </c>
      <c r="AA50" s="3">
        <v>19.608333333333334</v>
      </c>
      <c r="AB50" s="3">
        <v>0</v>
      </c>
      <c r="AC50" s="4">
        <f>Table39[[#This Row],[LPN Admin Hours Contract]]/Table39[[#This Row],[LPN Admin Hours]]</f>
        <v>0</v>
      </c>
      <c r="AD50" s="3">
        <f>SUM(Table39[[#This Row],[CNA Hours]], Table39[[#This Row],[NA in Training Hours]], Table39[[#This Row],[Med Aide/Tech Hours]])</f>
        <v>199.97499999999999</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178.78888888888889</v>
      </c>
      <c r="AH50" s="3">
        <v>0</v>
      </c>
      <c r="AI50" s="4">
        <f>Table39[[#This Row],[CNA Hours Contract]]/Table39[[#This Row],[CNA Hours]]</f>
        <v>0</v>
      </c>
      <c r="AJ50" s="3">
        <v>21.18611111111111</v>
      </c>
      <c r="AK50" s="3">
        <v>0</v>
      </c>
      <c r="AL50" s="4">
        <f>Table39[[#This Row],[NA in Training Hours Contract]]/Table39[[#This Row],[NA in Training Hours]]</f>
        <v>0</v>
      </c>
      <c r="AM50" s="3">
        <v>0</v>
      </c>
      <c r="AN50" s="3">
        <v>0</v>
      </c>
      <c r="AO50" s="4">
        <v>0</v>
      </c>
      <c r="AP50" s="1" t="s">
        <v>48</v>
      </c>
      <c r="AQ50" s="1">
        <v>4</v>
      </c>
    </row>
    <row r="51" spans="1:43" x14ac:dyDescent="0.2">
      <c r="A51" s="1" t="s">
        <v>201</v>
      </c>
      <c r="B51" s="1" t="s">
        <v>252</v>
      </c>
      <c r="C51" s="1" t="s">
        <v>466</v>
      </c>
      <c r="D51" s="1" t="s">
        <v>530</v>
      </c>
      <c r="E51" s="3">
        <v>89.011111111111106</v>
      </c>
      <c r="F51" s="3">
        <f t="shared" si="0"/>
        <v>348.89833333333331</v>
      </c>
      <c r="G51" s="3">
        <f>SUM(Table39[[#This Row],[RN Hours Contract (W/ Admin, DON)]], Table39[[#This Row],[LPN Contract Hours (w/ Admin)]], Table39[[#This Row],[CNA/NA/Med Aide Contract Hours]])</f>
        <v>3.4305555555555554</v>
      </c>
      <c r="H51" s="4">
        <f>Table39[[#This Row],[Total Contract Hours]]/Table39[[#This Row],[Total Hours Nurse Staffing]]</f>
        <v>9.8325363803846069E-3</v>
      </c>
      <c r="I51" s="3">
        <f>SUM(Table39[[#This Row],[RN Hours]], Table39[[#This Row],[RN Admin Hours]], Table39[[#This Row],[RN DON Hours]])</f>
        <v>79.031666666666666</v>
      </c>
      <c r="J51" s="3">
        <f t="shared" si="3"/>
        <v>0.68333333333333335</v>
      </c>
      <c r="K51" s="4">
        <f>Table39[[#This Row],[RN Hours Contract (W/ Admin, DON)]]/Table39[[#This Row],[RN Hours (w/ Admin, DON)]]</f>
        <v>8.6463232037790761E-3</v>
      </c>
      <c r="L51" s="3">
        <v>68.865000000000009</v>
      </c>
      <c r="M51" s="3">
        <v>0.68333333333333335</v>
      </c>
      <c r="N51" s="4">
        <f>Table39[[#This Row],[RN Hours Contract]]/Table39[[#This Row],[RN Hours]]</f>
        <v>9.9227958082238176E-3</v>
      </c>
      <c r="O51" s="3">
        <v>5.0111111111111111</v>
      </c>
      <c r="P51" s="3">
        <v>0</v>
      </c>
      <c r="Q51" s="4">
        <f>Table39[[#This Row],[RN Admin Hours Contract]]/Table39[[#This Row],[RN Admin Hours]]</f>
        <v>0</v>
      </c>
      <c r="R51" s="3">
        <v>5.1555555555555559</v>
      </c>
      <c r="S51" s="3">
        <v>0</v>
      </c>
      <c r="T51" s="4">
        <f>Table39[[#This Row],[RN DON Hours Contract]]/Table39[[#This Row],[RN DON Hours]]</f>
        <v>0</v>
      </c>
      <c r="U51" s="3">
        <f>SUM(Table39[[#This Row],[LPN Hours]], Table39[[#This Row],[LPN Admin Hours]])</f>
        <v>97.827777777777783</v>
      </c>
      <c r="V51" s="3">
        <f>Table39[[#This Row],[LPN Hours Contract]]+Table39[[#This Row],[LPN Admin Hours Contract]]</f>
        <v>0</v>
      </c>
      <c r="W51" s="4">
        <f t="shared" si="4"/>
        <v>0</v>
      </c>
      <c r="X51" s="3">
        <v>97.827777777777783</v>
      </c>
      <c r="Y51" s="3">
        <v>0</v>
      </c>
      <c r="Z51" s="4">
        <f>Table39[[#This Row],[LPN Hours Contract]]/Table39[[#This Row],[LPN Hours]]</f>
        <v>0</v>
      </c>
      <c r="AA51" s="3">
        <v>0</v>
      </c>
      <c r="AB51" s="3">
        <v>0</v>
      </c>
      <c r="AC51" s="4">
        <v>0</v>
      </c>
      <c r="AD51" s="3">
        <f>SUM(Table39[[#This Row],[CNA Hours]], Table39[[#This Row],[NA in Training Hours]], Table39[[#This Row],[Med Aide/Tech Hours]])</f>
        <v>172.03888888888889</v>
      </c>
      <c r="AE51" s="3">
        <f>SUM(Table39[[#This Row],[CNA Hours Contract]], Table39[[#This Row],[NA in Training Hours Contract]], Table39[[#This Row],[Med Aide/Tech Hours Contract]])</f>
        <v>2.7472222222222222</v>
      </c>
      <c r="AF51" s="4">
        <f>Table39[[#This Row],[CNA/NA/Med Aide Contract Hours]]/Table39[[#This Row],[Total CNA, NA in Training, Med Aide/Tech Hours]]</f>
        <v>1.5968611747989796E-2</v>
      </c>
      <c r="AG51" s="3">
        <v>169.58055555555555</v>
      </c>
      <c r="AH51" s="3">
        <v>2.7472222222222222</v>
      </c>
      <c r="AI51" s="4">
        <f>Table39[[#This Row],[CNA Hours Contract]]/Table39[[#This Row],[CNA Hours]]</f>
        <v>1.6200101557765075E-2</v>
      </c>
      <c r="AJ51" s="3">
        <v>2.4583333333333335</v>
      </c>
      <c r="AK51" s="3">
        <v>0</v>
      </c>
      <c r="AL51" s="4">
        <f>Table39[[#This Row],[NA in Training Hours Contract]]/Table39[[#This Row],[NA in Training Hours]]</f>
        <v>0</v>
      </c>
      <c r="AM51" s="3">
        <v>0</v>
      </c>
      <c r="AN51" s="3">
        <v>0</v>
      </c>
      <c r="AO51" s="4">
        <v>0</v>
      </c>
      <c r="AP51" s="1" t="s">
        <v>49</v>
      </c>
      <c r="AQ51" s="1">
        <v>4</v>
      </c>
    </row>
    <row r="52" spans="1:43" x14ac:dyDescent="0.2">
      <c r="A52" s="1" t="s">
        <v>201</v>
      </c>
      <c r="B52" s="1" t="s">
        <v>253</v>
      </c>
      <c r="C52" s="1" t="s">
        <v>467</v>
      </c>
      <c r="D52" s="1" t="s">
        <v>542</v>
      </c>
      <c r="E52" s="3">
        <v>51.344444444444441</v>
      </c>
      <c r="F52" s="3">
        <f t="shared" si="0"/>
        <v>205.79555555555555</v>
      </c>
      <c r="G52" s="3">
        <f>SUM(Table39[[#This Row],[RN Hours Contract (W/ Admin, DON)]], Table39[[#This Row],[LPN Contract Hours (w/ Admin)]], Table39[[#This Row],[CNA/NA/Med Aide Contract Hours]])</f>
        <v>17.156666666666666</v>
      </c>
      <c r="H52" s="4">
        <f>Table39[[#This Row],[Total Contract Hours]]/Table39[[#This Row],[Total Hours Nurse Staffing]]</f>
        <v>8.3367527643400136E-2</v>
      </c>
      <c r="I52" s="3">
        <f>SUM(Table39[[#This Row],[RN Hours]], Table39[[#This Row],[RN Admin Hours]], Table39[[#This Row],[RN DON Hours]])</f>
        <v>41.805555555555557</v>
      </c>
      <c r="J52" s="3">
        <f t="shared" si="3"/>
        <v>0.12777777777777777</v>
      </c>
      <c r="K52" s="4">
        <f>Table39[[#This Row],[RN Hours Contract (W/ Admin, DON)]]/Table39[[#This Row],[RN Hours (w/ Admin, DON)]]</f>
        <v>3.0564784053156145E-3</v>
      </c>
      <c r="L52" s="3">
        <v>6.2638888888888893</v>
      </c>
      <c r="M52" s="3">
        <v>0.12777777777777777</v>
      </c>
      <c r="N52" s="4">
        <f>Table39[[#This Row],[RN Hours Contract]]/Table39[[#This Row],[RN Hours]]</f>
        <v>2.039911308203991E-2</v>
      </c>
      <c r="O52" s="3">
        <v>30.030555555555555</v>
      </c>
      <c r="P52" s="3">
        <v>0</v>
      </c>
      <c r="Q52" s="4">
        <f>Table39[[#This Row],[RN Admin Hours Contract]]/Table39[[#This Row],[RN Admin Hours]]</f>
        <v>0</v>
      </c>
      <c r="R52" s="3">
        <v>5.5111111111111111</v>
      </c>
      <c r="S52" s="3">
        <v>0</v>
      </c>
      <c r="T52" s="4">
        <f>Table39[[#This Row],[RN DON Hours Contract]]/Table39[[#This Row],[RN DON Hours]]</f>
        <v>0</v>
      </c>
      <c r="U52" s="3">
        <f>SUM(Table39[[#This Row],[LPN Hours]], Table39[[#This Row],[LPN Admin Hours]])</f>
        <v>55.646222222222221</v>
      </c>
      <c r="V52" s="3">
        <f>Table39[[#This Row],[LPN Hours Contract]]+Table39[[#This Row],[LPN Admin Hours Contract]]</f>
        <v>12.093444444444446</v>
      </c>
      <c r="W52" s="4">
        <f t="shared" si="4"/>
        <v>0.2173273218108048</v>
      </c>
      <c r="X52" s="3">
        <v>50.529555555555554</v>
      </c>
      <c r="Y52" s="3">
        <v>12.093444444444446</v>
      </c>
      <c r="Z52" s="4">
        <f>Table39[[#This Row],[LPN Hours Contract]]/Table39[[#This Row],[LPN Hours]]</f>
        <v>0.23933407510675822</v>
      </c>
      <c r="AA52" s="3">
        <v>5.1166666666666663</v>
      </c>
      <c r="AB52" s="3">
        <v>0</v>
      </c>
      <c r="AC52" s="4">
        <f>Table39[[#This Row],[LPN Admin Hours Contract]]/Table39[[#This Row],[LPN Admin Hours]]</f>
        <v>0</v>
      </c>
      <c r="AD52" s="3">
        <f>SUM(Table39[[#This Row],[CNA Hours]], Table39[[#This Row],[NA in Training Hours]], Table39[[#This Row],[Med Aide/Tech Hours]])</f>
        <v>108.34377777777779</v>
      </c>
      <c r="AE52" s="3">
        <f>SUM(Table39[[#This Row],[CNA Hours Contract]], Table39[[#This Row],[NA in Training Hours Contract]], Table39[[#This Row],[Med Aide/Tech Hours Contract]])</f>
        <v>4.9354444444444434</v>
      </c>
      <c r="AF52" s="4">
        <f>Table39[[#This Row],[CNA/NA/Med Aide Contract Hours]]/Table39[[#This Row],[Total CNA, NA in Training, Med Aide/Tech Hours]]</f>
        <v>4.5553556887848748E-2</v>
      </c>
      <c r="AG52" s="3">
        <v>108.34377777777779</v>
      </c>
      <c r="AH52" s="3">
        <v>4.9354444444444434</v>
      </c>
      <c r="AI52" s="4">
        <f>Table39[[#This Row],[CNA Hours Contract]]/Table39[[#This Row],[CNA Hours]]</f>
        <v>4.5553556887848748E-2</v>
      </c>
      <c r="AJ52" s="3">
        <v>0</v>
      </c>
      <c r="AK52" s="3">
        <v>0</v>
      </c>
      <c r="AL52" s="4">
        <v>0</v>
      </c>
      <c r="AM52" s="3">
        <v>0</v>
      </c>
      <c r="AN52" s="3">
        <v>0</v>
      </c>
      <c r="AO52" s="4">
        <v>0</v>
      </c>
      <c r="AP52" s="1" t="s">
        <v>50</v>
      </c>
      <c r="AQ52" s="1">
        <v>4</v>
      </c>
    </row>
    <row r="53" spans="1:43" x14ac:dyDescent="0.2">
      <c r="A53" s="1" t="s">
        <v>201</v>
      </c>
      <c r="B53" s="1" t="s">
        <v>254</v>
      </c>
      <c r="C53" s="1" t="s">
        <v>468</v>
      </c>
      <c r="D53" s="1" t="s">
        <v>548</v>
      </c>
      <c r="E53" s="3">
        <v>95.411111111111111</v>
      </c>
      <c r="F53" s="3">
        <f t="shared" si="0"/>
        <v>419.99800000000005</v>
      </c>
      <c r="G53" s="3">
        <f>SUM(Table39[[#This Row],[RN Hours Contract (W/ Admin, DON)]], Table39[[#This Row],[LPN Contract Hours (w/ Admin)]], Table39[[#This Row],[CNA/NA/Med Aide Contract Hours]])</f>
        <v>127.63133333333333</v>
      </c>
      <c r="H53" s="4">
        <f>Table39[[#This Row],[Total Contract Hours]]/Table39[[#This Row],[Total Hours Nurse Staffing]]</f>
        <v>0.30388557405828914</v>
      </c>
      <c r="I53" s="3">
        <f>SUM(Table39[[#This Row],[RN Hours]], Table39[[#This Row],[RN Admin Hours]], Table39[[#This Row],[RN DON Hours]])</f>
        <v>47.177777777777777</v>
      </c>
      <c r="J53" s="3">
        <f t="shared" si="3"/>
        <v>0</v>
      </c>
      <c r="K53" s="4">
        <f>Table39[[#This Row],[RN Hours Contract (W/ Admin, DON)]]/Table39[[#This Row],[RN Hours (w/ Admin, DON)]]</f>
        <v>0</v>
      </c>
      <c r="L53" s="3">
        <v>38.883333333333333</v>
      </c>
      <c r="M53" s="3">
        <v>0</v>
      </c>
      <c r="N53" s="4">
        <f>Table39[[#This Row],[RN Hours Contract]]/Table39[[#This Row],[RN Hours]]</f>
        <v>0</v>
      </c>
      <c r="O53" s="3">
        <v>2.6944444444444446</v>
      </c>
      <c r="P53" s="3">
        <v>0</v>
      </c>
      <c r="Q53" s="4">
        <f>Table39[[#This Row],[RN Admin Hours Contract]]/Table39[[#This Row],[RN Admin Hours]]</f>
        <v>0</v>
      </c>
      <c r="R53" s="3">
        <v>5.6</v>
      </c>
      <c r="S53" s="3">
        <v>0</v>
      </c>
      <c r="T53" s="4">
        <f>Table39[[#This Row],[RN DON Hours Contract]]/Table39[[#This Row],[RN DON Hours]]</f>
        <v>0</v>
      </c>
      <c r="U53" s="3">
        <f>SUM(Table39[[#This Row],[LPN Hours]], Table39[[#This Row],[LPN Admin Hours]])</f>
        <v>158.33377777777781</v>
      </c>
      <c r="V53" s="3">
        <f>Table39[[#This Row],[LPN Hours Contract]]+Table39[[#This Row],[LPN Admin Hours Contract]]</f>
        <v>54.975444444444435</v>
      </c>
      <c r="W53" s="4">
        <f t="shared" si="4"/>
        <v>0.34721235870215089</v>
      </c>
      <c r="X53" s="3">
        <v>141.5337777777778</v>
      </c>
      <c r="Y53" s="3">
        <v>54.975444444444435</v>
      </c>
      <c r="Z53" s="4">
        <f>Table39[[#This Row],[LPN Hours Contract]]/Table39[[#This Row],[LPN Hours]]</f>
        <v>0.38842631990478899</v>
      </c>
      <c r="AA53" s="3">
        <v>16.8</v>
      </c>
      <c r="AB53" s="3">
        <v>0</v>
      </c>
      <c r="AC53" s="4">
        <f>Table39[[#This Row],[LPN Admin Hours Contract]]/Table39[[#This Row],[LPN Admin Hours]]</f>
        <v>0</v>
      </c>
      <c r="AD53" s="3">
        <f>SUM(Table39[[#This Row],[CNA Hours]], Table39[[#This Row],[NA in Training Hours]], Table39[[#This Row],[Med Aide/Tech Hours]])</f>
        <v>214.48644444444443</v>
      </c>
      <c r="AE53" s="3">
        <f>SUM(Table39[[#This Row],[CNA Hours Contract]], Table39[[#This Row],[NA in Training Hours Contract]], Table39[[#This Row],[Med Aide/Tech Hours Contract]])</f>
        <v>72.655888888888896</v>
      </c>
      <c r="AF53" s="4">
        <f>Table39[[#This Row],[CNA/NA/Med Aide Contract Hours]]/Table39[[#This Row],[Total CNA, NA in Training, Med Aide/Tech Hours]]</f>
        <v>0.33874349997772463</v>
      </c>
      <c r="AG53" s="3">
        <v>205.45033333333333</v>
      </c>
      <c r="AH53" s="3">
        <v>72.655888888888896</v>
      </c>
      <c r="AI53" s="4">
        <f>Table39[[#This Row],[CNA Hours Contract]]/Table39[[#This Row],[CNA Hours]]</f>
        <v>0.35364210760859749</v>
      </c>
      <c r="AJ53" s="3">
        <v>9.0361111111111114</v>
      </c>
      <c r="AK53" s="3">
        <v>0</v>
      </c>
      <c r="AL53" s="4">
        <f>Table39[[#This Row],[NA in Training Hours Contract]]/Table39[[#This Row],[NA in Training Hours]]</f>
        <v>0</v>
      </c>
      <c r="AM53" s="3">
        <v>0</v>
      </c>
      <c r="AN53" s="3">
        <v>0</v>
      </c>
      <c r="AO53" s="4">
        <v>0</v>
      </c>
      <c r="AP53" s="1" t="s">
        <v>51</v>
      </c>
      <c r="AQ53" s="1">
        <v>4</v>
      </c>
    </row>
    <row r="54" spans="1:43" x14ac:dyDescent="0.2">
      <c r="A54" s="1" t="s">
        <v>201</v>
      </c>
      <c r="B54" s="1" t="s">
        <v>255</v>
      </c>
      <c r="C54" s="1" t="s">
        <v>426</v>
      </c>
      <c r="D54" s="1" t="s">
        <v>516</v>
      </c>
      <c r="E54" s="3">
        <v>53.977777777777774</v>
      </c>
      <c r="F54" s="3">
        <f t="shared" si="0"/>
        <v>187.65100000000001</v>
      </c>
      <c r="G54" s="3">
        <f>SUM(Table39[[#This Row],[RN Hours Contract (W/ Admin, DON)]], Table39[[#This Row],[LPN Contract Hours (w/ Admin)]], Table39[[#This Row],[CNA/NA/Med Aide Contract Hours]])</f>
        <v>0</v>
      </c>
      <c r="H54" s="4">
        <f>Table39[[#This Row],[Total Contract Hours]]/Table39[[#This Row],[Total Hours Nurse Staffing]]</f>
        <v>0</v>
      </c>
      <c r="I54" s="3">
        <f>SUM(Table39[[#This Row],[RN Hours]], Table39[[#This Row],[RN Admin Hours]], Table39[[#This Row],[RN DON Hours]])</f>
        <v>45.140222222222221</v>
      </c>
      <c r="J54" s="3">
        <f t="shared" si="3"/>
        <v>0</v>
      </c>
      <c r="K54" s="4">
        <f>Table39[[#This Row],[RN Hours Contract (W/ Admin, DON)]]/Table39[[#This Row],[RN Hours (w/ Admin, DON)]]</f>
        <v>0</v>
      </c>
      <c r="L54" s="3">
        <v>39.400777777777776</v>
      </c>
      <c r="M54" s="3">
        <v>0</v>
      </c>
      <c r="N54" s="4">
        <f>Table39[[#This Row],[RN Hours Contract]]/Table39[[#This Row],[RN Hours]]</f>
        <v>0</v>
      </c>
      <c r="O54" s="3">
        <v>0</v>
      </c>
      <c r="P54" s="3">
        <v>0</v>
      </c>
      <c r="Q54" s="4">
        <v>0</v>
      </c>
      <c r="R54" s="3">
        <v>5.7394444444444437</v>
      </c>
      <c r="S54" s="3">
        <v>0</v>
      </c>
      <c r="T54" s="4">
        <f>Table39[[#This Row],[RN DON Hours Contract]]/Table39[[#This Row],[RN DON Hours]]</f>
        <v>0</v>
      </c>
      <c r="U54" s="3">
        <f>SUM(Table39[[#This Row],[LPN Hours]], Table39[[#This Row],[LPN Admin Hours]])</f>
        <v>42.360999999999997</v>
      </c>
      <c r="V54" s="3">
        <f>Table39[[#This Row],[LPN Hours Contract]]+Table39[[#This Row],[LPN Admin Hours Contract]]</f>
        <v>0</v>
      </c>
      <c r="W54" s="4">
        <f t="shared" si="4"/>
        <v>0</v>
      </c>
      <c r="X54" s="3">
        <v>42.360999999999997</v>
      </c>
      <c r="Y54" s="3">
        <v>0</v>
      </c>
      <c r="Z54" s="4">
        <f>Table39[[#This Row],[LPN Hours Contract]]/Table39[[#This Row],[LPN Hours]]</f>
        <v>0</v>
      </c>
      <c r="AA54" s="3">
        <v>0</v>
      </c>
      <c r="AB54" s="3">
        <v>0</v>
      </c>
      <c r="AC54" s="4">
        <v>0</v>
      </c>
      <c r="AD54" s="3">
        <f>SUM(Table39[[#This Row],[CNA Hours]], Table39[[#This Row],[NA in Training Hours]], Table39[[#This Row],[Med Aide/Tech Hours]])</f>
        <v>100.14977777777779</v>
      </c>
      <c r="AE54" s="3">
        <f>SUM(Table39[[#This Row],[CNA Hours Contract]], Table39[[#This Row],[NA in Training Hours Contract]], Table39[[#This Row],[Med Aide/Tech Hours Contract]])</f>
        <v>0</v>
      </c>
      <c r="AF54" s="4">
        <f>Table39[[#This Row],[CNA/NA/Med Aide Contract Hours]]/Table39[[#This Row],[Total CNA, NA in Training, Med Aide/Tech Hours]]</f>
        <v>0</v>
      </c>
      <c r="AG54" s="3">
        <v>96.658666666666676</v>
      </c>
      <c r="AH54" s="3">
        <v>0</v>
      </c>
      <c r="AI54" s="4">
        <f>Table39[[#This Row],[CNA Hours Contract]]/Table39[[#This Row],[CNA Hours]]</f>
        <v>0</v>
      </c>
      <c r="AJ54" s="3">
        <v>3.4911111111111111</v>
      </c>
      <c r="AK54" s="3">
        <v>0</v>
      </c>
      <c r="AL54" s="4">
        <f>Table39[[#This Row],[NA in Training Hours Contract]]/Table39[[#This Row],[NA in Training Hours]]</f>
        <v>0</v>
      </c>
      <c r="AM54" s="3">
        <v>0</v>
      </c>
      <c r="AN54" s="3">
        <v>0</v>
      </c>
      <c r="AO54" s="4">
        <v>0</v>
      </c>
      <c r="AP54" s="1" t="s">
        <v>52</v>
      </c>
      <c r="AQ54" s="1">
        <v>4</v>
      </c>
    </row>
    <row r="55" spans="1:43" x14ac:dyDescent="0.2">
      <c r="A55" s="1" t="s">
        <v>201</v>
      </c>
      <c r="B55" s="1" t="s">
        <v>256</v>
      </c>
      <c r="C55" s="1" t="s">
        <v>464</v>
      </c>
      <c r="D55" s="1" t="s">
        <v>575</v>
      </c>
      <c r="E55" s="3">
        <v>22.322222222222223</v>
      </c>
      <c r="F55" s="3">
        <f t="shared" si="0"/>
        <v>149.92333333333332</v>
      </c>
      <c r="G55" s="3">
        <f>SUM(Table39[[#This Row],[RN Hours Contract (W/ Admin, DON)]], Table39[[#This Row],[LPN Contract Hours (w/ Admin)]], Table39[[#This Row],[CNA/NA/Med Aide Contract Hours]])</f>
        <v>0</v>
      </c>
      <c r="H55" s="4">
        <f>Table39[[#This Row],[Total Contract Hours]]/Table39[[#This Row],[Total Hours Nurse Staffing]]</f>
        <v>0</v>
      </c>
      <c r="I55" s="3">
        <f>SUM(Table39[[#This Row],[RN Hours]], Table39[[#This Row],[RN Admin Hours]], Table39[[#This Row],[RN DON Hours]])</f>
        <v>94.427777777777777</v>
      </c>
      <c r="J55" s="3">
        <f t="shared" si="3"/>
        <v>0</v>
      </c>
      <c r="K55" s="4">
        <f>Table39[[#This Row],[RN Hours Contract (W/ Admin, DON)]]/Table39[[#This Row],[RN Hours (w/ Admin, DON)]]</f>
        <v>0</v>
      </c>
      <c r="L55" s="3">
        <v>77.397777777777776</v>
      </c>
      <c r="M55" s="3">
        <v>0</v>
      </c>
      <c r="N55" s="4">
        <f>Table39[[#This Row],[RN Hours Contract]]/Table39[[#This Row],[RN Hours]]</f>
        <v>0</v>
      </c>
      <c r="O55" s="3">
        <v>11.008888888888887</v>
      </c>
      <c r="P55" s="3">
        <v>0</v>
      </c>
      <c r="Q55" s="4">
        <f>Table39[[#This Row],[RN Admin Hours Contract]]/Table39[[#This Row],[RN Admin Hours]]</f>
        <v>0</v>
      </c>
      <c r="R55" s="3">
        <v>6.0211111111111117</v>
      </c>
      <c r="S55" s="3">
        <v>0</v>
      </c>
      <c r="T55" s="4">
        <f>Table39[[#This Row],[RN DON Hours Contract]]/Table39[[#This Row],[RN DON Hours]]</f>
        <v>0</v>
      </c>
      <c r="U55" s="3">
        <f>SUM(Table39[[#This Row],[LPN Hours]], Table39[[#This Row],[LPN Admin Hours]])</f>
        <v>34.633333333333333</v>
      </c>
      <c r="V55" s="3">
        <f>Table39[[#This Row],[LPN Hours Contract]]+Table39[[#This Row],[LPN Admin Hours Contract]]</f>
        <v>0</v>
      </c>
      <c r="W55" s="4">
        <f t="shared" si="4"/>
        <v>0</v>
      </c>
      <c r="X55" s="3">
        <v>32.588888888888889</v>
      </c>
      <c r="Y55" s="3">
        <v>0</v>
      </c>
      <c r="Z55" s="4">
        <f>Table39[[#This Row],[LPN Hours Contract]]/Table39[[#This Row],[LPN Hours]]</f>
        <v>0</v>
      </c>
      <c r="AA55" s="3">
        <v>2.0444444444444443</v>
      </c>
      <c r="AB55" s="3">
        <v>0</v>
      </c>
      <c r="AC55" s="4">
        <f>Table39[[#This Row],[LPN Admin Hours Contract]]/Table39[[#This Row],[LPN Admin Hours]]</f>
        <v>0</v>
      </c>
      <c r="AD55" s="3">
        <f>SUM(Table39[[#This Row],[CNA Hours]], Table39[[#This Row],[NA in Training Hours]], Table39[[#This Row],[Med Aide/Tech Hours]])</f>
        <v>20.862222222222222</v>
      </c>
      <c r="AE55" s="3">
        <f>SUM(Table39[[#This Row],[CNA Hours Contract]], Table39[[#This Row],[NA in Training Hours Contract]], Table39[[#This Row],[Med Aide/Tech Hours Contract]])</f>
        <v>0</v>
      </c>
      <c r="AF55" s="4">
        <f>Table39[[#This Row],[CNA/NA/Med Aide Contract Hours]]/Table39[[#This Row],[Total CNA, NA in Training, Med Aide/Tech Hours]]</f>
        <v>0</v>
      </c>
      <c r="AG55" s="3">
        <v>20.862222222222222</v>
      </c>
      <c r="AH55" s="3">
        <v>0</v>
      </c>
      <c r="AI55" s="4">
        <f>Table39[[#This Row],[CNA Hours Contract]]/Table39[[#This Row],[CNA Hours]]</f>
        <v>0</v>
      </c>
      <c r="AJ55" s="3">
        <v>0</v>
      </c>
      <c r="AK55" s="3">
        <v>0</v>
      </c>
      <c r="AL55" s="4">
        <v>0</v>
      </c>
      <c r="AM55" s="3">
        <v>0</v>
      </c>
      <c r="AN55" s="3">
        <v>0</v>
      </c>
      <c r="AO55" s="4">
        <v>0</v>
      </c>
      <c r="AP55" s="1" t="s">
        <v>53</v>
      </c>
      <c r="AQ55" s="1">
        <v>4</v>
      </c>
    </row>
    <row r="56" spans="1:43" x14ac:dyDescent="0.2">
      <c r="A56" s="1" t="s">
        <v>201</v>
      </c>
      <c r="B56" s="1" t="s">
        <v>257</v>
      </c>
      <c r="C56" s="1" t="s">
        <v>469</v>
      </c>
      <c r="D56" s="1" t="s">
        <v>544</v>
      </c>
      <c r="E56" s="3">
        <v>54.444444444444443</v>
      </c>
      <c r="F56" s="3">
        <f t="shared" si="0"/>
        <v>172.74</v>
      </c>
      <c r="G56" s="3">
        <f>SUM(Table39[[#This Row],[RN Hours Contract (W/ Admin, DON)]], Table39[[#This Row],[LPN Contract Hours (w/ Admin)]], Table39[[#This Row],[CNA/NA/Med Aide Contract Hours]])</f>
        <v>0.42777777777777776</v>
      </c>
      <c r="H56" s="4">
        <f>Table39[[#This Row],[Total Contract Hours]]/Table39[[#This Row],[Total Hours Nurse Staffing]]</f>
        <v>2.4764257136608643E-3</v>
      </c>
      <c r="I56" s="3">
        <f>SUM(Table39[[#This Row],[RN Hours]], Table39[[#This Row],[RN Admin Hours]], Table39[[#This Row],[RN DON Hours]])</f>
        <v>22.022222222222222</v>
      </c>
      <c r="J56" s="3">
        <f t="shared" si="3"/>
        <v>0.42777777777777776</v>
      </c>
      <c r="K56" s="4">
        <f>Table39[[#This Row],[RN Hours Contract (W/ Admin, DON)]]/Table39[[#This Row],[RN Hours (w/ Admin, DON)]]</f>
        <v>1.9424823410696266E-2</v>
      </c>
      <c r="L56" s="3">
        <v>15.905555555555555</v>
      </c>
      <c r="M56" s="3">
        <v>0</v>
      </c>
      <c r="N56" s="4">
        <f>Table39[[#This Row],[RN Hours Contract]]/Table39[[#This Row],[RN Hours]]</f>
        <v>0</v>
      </c>
      <c r="O56" s="3">
        <v>0.42777777777777776</v>
      </c>
      <c r="P56" s="3">
        <v>0.42777777777777776</v>
      </c>
      <c r="Q56" s="4">
        <f>Table39[[#This Row],[RN Admin Hours Contract]]/Table39[[#This Row],[RN Admin Hours]]</f>
        <v>1</v>
      </c>
      <c r="R56" s="3">
        <v>5.6888888888888891</v>
      </c>
      <c r="S56" s="3">
        <v>0</v>
      </c>
      <c r="T56" s="4">
        <f>Table39[[#This Row],[RN DON Hours Contract]]/Table39[[#This Row],[RN DON Hours]]</f>
        <v>0</v>
      </c>
      <c r="U56" s="3">
        <f>SUM(Table39[[#This Row],[LPN Hours]], Table39[[#This Row],[LPN Admin Hours]])</f>
        <v>45.883333333333333</v>
      </c>
      <c r="V56" s="3">
        <f>Table39[[#This Row],[LPN Hours Contract]]+Table39[[#This Row],[LPN Admin Hours Contract]]</f>
        <v>0</v>
      </c>
      <c r="W56" s="4">
        <f t="shared" si="4"/>
        <v>0</v>
      </c>
      <c r="X56" s="3">
        <v>45.883333333333333</v>
      </c>
      <c r="Y56" s="3">
        <v>0</v>
      </c>
      <c r="Z56" s="4">
        <f>Table39[[#This Row],[LPN Hours Contract]]/Table39[[#This Row],[LPN Hours]]</f>
        <v>0</v>
      </c>
      <c r="AA56" s="3">
        <v>0</v>
      </c>
      <c r="AB56" s="3">
        <v>0</v>
      </c>
      <c r="AC56" s="4">
        <v>0</v>
      </c>
      <c r="AD56" s="3">
        <f>SUM(Table39[[#This Row],[CNA Hours]], Table39[[#This Row],[NA in Training Hours]], Table39[[#This Row],[Med Aide/Tech Hours]])</f>
        <v>104.83444444444444</v>
      </c>
      <c r="AE56" s="3">
        <f>SUM(Table39[[#This Row],[CNA Hours Contract]], Table39[[#This Row],[NA in Training Hours Contract]], Table39[[#This Row],[Med Aide/Tech Hours Contract]])</f>
        <v>0</v>
      </c>
      <c r="AF56" s="4">
        <f>Table39[[#This Row],[CNA/NA/Med Aide Contract Hours]]/Table39[[#This Row],[Total CNA, NA in Training, Med Aide/Tech Hours]]</f>
        <v>0</v>
      </c>
      <c r="AG56" s="3">
        <v>104.83444444444444</v>
      </c>
      <c r="AH56" s="3">
        <v>0</v>
      </c>
      <c r="AI56" s="4">
        <f>Table39[[#This Row],[CNA Hours Contract]]/Table39[[#This Row],[CNA Hours]]</f>
        <v>0</v>
      </c>
      <c r="AJ56" s="3">
        <v>0</v>
      </c>
      <c r="AK56" s="3">
        <v>0</v>
      </c>
      <c r="AL56" s="4">
        <v>0</v>
      </c>
      <c r="AM56" s="3">
        <v>0</v>
      </c>
      <c r="AN56" s="3">
        <v>0</v>
      </c>
      <c r="AO56" s="4">
        <v>0</v>
      </c>
      <c r="AP56" s="1" t="s">
        <v>54</v>
      </c>
      <c r="AQ56" s="1">
        <v>4</v>
      </c>
    </row>
    <row r="57" spans="1:43" x14ac:dyDescent="0.2">
      <c r="A57" s="1" t="s">
        <v>201</v>
      </c>
      <c r="B57" s="1" t="s">
        <v>258</v>
      </c>
      <c r="C57" s="1" t="s">
        <v>439</v>
      </c>
      <c r="D57" s="1" t="s">
        <v>517</v>
      </c>
      <c r="E57" s="3">
        <v>78.344444444444449</v>
      </c>
      <c r="F57" s="3">
        <f t="shared" si="0"/>
        <v>287.68333333333334</v>
      </c>
      <c r="G57" s="3">
        <f>SUM(Table39[[#This Row],[RN Hours Contract (W/ Admin, DON)]], Table39[[#This Row],[LPN Contract Hours (w/ Admin)]], Table39[[#This Row],[CNA/NA/Med Aide Contract Hours]])</f>
        <v>0</v>
      </c>
      <c r="H57" s="4">
        <f>Table39[[#This Row],[Total Contract Hours]]/Table39[[#This Row],[Total Hours Nurse Staffing]]</f>
        <v>0</v>
      </c>
      <c r="I57" s="3">
        <f>SUM(Table39[[#This Row],[RN Hours]], Table39[[#This Row],[RN Admin Hours]], Table39[[#This Row],[RN DON Hours]])</f>
        <v>46.51188888888889</v>
      </c>
      <c r="J57" s="3">
        <f t="shared" si="3"/>
        <v>0</v>
      </c>
      <c r="K57" s="4">
        <f>Table39[[#This Row],[RN Hours Contract (W/ Admin, DON)]]/Table39[[#This Row],[RN Hours (w/ Admin, DON)]]</f>
        <v>0</v>
      </c>
      <c r="L57" s="3">
        <v>35.140111111111111</v>
      </c>
      <c r="M57" s="3">
        <v>0</v>
      </c>
      <c r="N57" s="4">
        <f>Table39[[#This Row],[RN Hours Contract]]/Table39[[#This Row],[RN Hours]]</f>
        <v>0</v>
      </c>
      <c r="O57" s="3">
        <v>6.7606666666666673</v>
      </c>
      <c r="P57" s="3">
        <v>0</v>
      </c>
      <c r="Q57" s="4">
        <f>Table39[[#This Row],[RN Admin Hours Contract]]/Table39[[#This Row],[RN Admin Hours]]</f>
        <v>0</v>
      </c>
      <c r="R57" s="3">
        <v>4.6111111111111107</v>
      </c>
      <c r="S57" s="3">
        <v>0</v>
      </c>
      <c r="T57" s="4">
        <f>Table39[[#This Row],[RN DON Hours Contract]]/Table39[[#This Row],[RN DON Hours]]</f>
        <v>0</v>
      </c>
      <c r="U57" s="3">
        <f>SUM(Table39[[#This Row],[LPN Hours]], Table39[[#This Row],[LPN Admin Hours]])</f>
        <v>95.287222222222226</v>
      </c>
      <c r="V57" s="3">
        <f>Table39[[#This Row],[LPN Hours Contract]]+Table39[[#This Row],[LPN Admin Hours Contract]]</f>
        <v>0</v>
      </c>
      <c r="W57" s="4">
        <f t="shared" si="4"/>
        <v>0</v>
      </c>
      <c r="X57" s="3">
        <v>86.955888888888893</v>
      </c>
      <c r="Y57" s="3">
        <v>0</v>
      </c>
      <c r="Z57" s="4">
        <f>Table39[[#This Row],[LPN Hours Contract]]/Table39[[#This Row],[LPN Hours]]</f>
        <v>0</v>
      </c>
      <c r="AA57" s="3">
        <v>8.331333333333335</v>
      </c>
      <c r="AB57" s="3">
        <v>0</v>
      </c>
      <c r="AC57" s="4">
        <f>Table39[[#This Row],[LPN Admin Hours Contract]]/Table39[[#This Row],[LPN Admin Hours]]</f>
        <v>0</v>
      </c>
      <c r="AD57" s="3">
        <f>SUM(Table39[[#This Row],[CNA Hours]], Table39[[#This Row],[NA in Training Hours]], Table39[[#This Row],[Med Aide/Tech Hours]])</f>
        <v>145.88422222222221</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141.90566666666666</v>
      </c>
      <c r="AH57" s="3">
        <v>0</v>
      </c>
      <c r="AI57" s="4">
        <f>Table39[[#This Row],[CNA Hours Contract]]/Table39[[#This Row],[CNA Hours]]</f>
        <v>0</v>
      </c>
      <c r="AJ57" s="3">
        <v>3.978555555555555</v>
      </c>
      <c r="AK57" s="3">
        <v>0</v>
      </c>
      <c r="AL57" s="4">
        <f>Table39[[#This Row],[NA in Training Hours Contract]]/Table39[[#This Row],[NA in Training Hours]]</f>
        <v>0</v>
      </c>
      <c r="AM57" s="3">
        <v>0</v>
      </c>
      <c r="AN57" s="3">
        <v>0</v>
      </c>
      <c r="AO57" s="4">
        <v>0</v>
      </c>
      <c r="AP57" s="1" t="s">
        <v>55</v>
      </c>
      <c r="AQ57" s="1">
        <v>4</v>
      </c>
    </row>
    <row r="58" spans="1:43" x14ac:dyDescent="0.2">
      <c r="A58" s="1" t="s">
        <v>201</v>
      </c>
      <c r="B58" s="1" t="s">
        <v>259</v>
      </c>
      <c r="C58" s="1" t="s">
        <v>470</v>
      </c>
      <c r="D58" s="1" t="s">
        <v>578</v>
      </c>
      <c r="E58" s="3">
        <v>108.54444444444445</v>
      </c>
      <c r="F58" s="3">
        <f t="shared" si="0"/>
        <v>312.20455555555554</v>
      </c>
      <c r="G58" s="3">
        <f>SUM(Table39[[#This Row],[RN Hours Contract (W/ Admin, DON)]], Table39[[#This Row],[LPN Contract Hours (w/ Admin)]], Table39[[#This Row],[CNA/NA/Med Aide Contract Hours]])</f>
        <v>0</v>
      </c>
      <c r="H58" s="4">
        <f>Table39[[#This Row],[Total Contract Hours]]/Table39[[#This Row],[Total Hours Nurse Staffing]]</f>
        <v>0</v>
      </c>
      <c r="I58" s="3">
        <f>SUM(Table39[[#This Row],[RN Hours]], Table39[[#This Row],[RN Admin Hours]], Table39[[#This Row],[RN DON Hours]])</f>
        <v>51.937666666666665</v>
      </c>
      <c r="J58" s="3">
        <f t="shared" si="3"/>
        <v>0</v>
      </c>
      <c r="K58" s="4">
        <f>Table39[[#This Row],[RN Hours Contract (W/ Admin, DON)]]/Table39[[#This Row],[RN Hours (w/ Admin, DON)]]</f>
        <v>0</v>
      </c>
      <c r="L58" s="3">
        <v>31.941111111111109</v>
      </c>
      <c r="M58" s="3">
        <v>0</v>
      </c>
      <c r="N58" s="4">
        <f>Table39[[#This Row],[RN Hours Contract]]/Table39[[#This Row],[RN Hours]]</f>
        <v>0</v>
      </c>
      <c r="O58" s="3">
        <v>14.307666666666663</v>
      </c>
      <c r="P58" s="3">
        <v>0</v>
      </c>
      <c r="Q58" s="4">
        <f>Table39[[#This Row],[RN Admin Hours Contract]]/Table39[[#This Row],[RN Admin Hours]]</f>
        <v>0</v>
      </c>
      <c r="R58" s="3">
        <v>5.6888888888888891</v>
      </c>
      <c r="S58" s="3">
        <v>0</v>
      </c>
      <c r="T58" s="4">
        <f>Table39[[#This Row],[RN DON Hours Contract]]/Table39[[#This Row],[RN DON Hours]]</f>
        <v>0</v>
      </c>
      <c r="U58" s="3">
        <f>SUM(Table39[[#This Row],[LPN Hours]], Table39[[#This Row],[LPN Admin Hours]])</f>
        <v>73.745555555555555</v>
      </c>
      <c r="V58" s="3">
        <f>Table39[[#This Row],[LPN Hours Contract]]+Table39[[#This Row],[LPN Admin Hours Contract]]</f>
        <v>0</v>
      </c>
      <c r="W58" s="4">
        <f t="shared" si="4"/>
        <v>0</v>
      </c>
      <c r="X58" s="3">
        <v>73.745555555555555</v>
      </c>
      <c r="Y58" s="3">
        <v>0</v>
      </c>
      <c r="Z58" s="4">
        <f>Table39[[#This Row],[LPN Hours Contract]]/Table39[[#This Row],[LPN Hours]]</f>
        <v>0</v>
      </c>
      <c r="AA58" s="3">
        <v>0</v>
      </c>
      <c r="AB58" s="3">
        <v>0</v>
      </c>
      <c r="AC58" s="4">
        <v>0</v>
      </c>
      <c r="AD58" s="3">
        <f>SUM(Table39[[#This Row],[CNA Hours]], Table39[[#This Row],[NA in Training Hours]], Table39[[#This Row],[Med Aide/Tech Hours]])</f>
        <v>186.5213333333333</v>
      </c>
      <c r="AE58" s="3">
        <f>SUM(Table39[[#This Row],[CNA Hours Contract]], Table39[[#This Row],[NA in Training Hours Contract]], Table39[[#This Row],[Med Aide/Tech Hours Contract]])</f>
        <v>0</v>
      </c>
      <c r="AF58" s="4">
        <f>Table39[[#This Row],[CNA/NA/Med Aide Contract Hours]]/Table39[[#This Row],[Total CNA, NA in Training, Med Aide/Tech Hours]]</f>
        <v>0</v>
      </c>
      <c r="AG58" s="3">
        <v>186.5213333333333</v>
      </c>
      <c r="AH58" s="3">
        <v>0</v>
      </c>
      <c r="AI58" s="4">
        <f>Table39[[#This Row],[CNA Hours Contract]]/Table39[[#This Row],[CNA Hours]]</f>
        <v>0</v>
      </c>
      <c r="AJ58" s="3">
        <v>0</v>
      </c>
      <c r="AK58" s="3">
        <v>0</v>
      </c>
      <c r="AL58" s="4">
        <v>0</v>
      </c>
      <c r="AM58" s="3">
        <v>0</v>
      </c>
      <c r="AN58" s="3">
        <v>0</v>
      </c>
      <c r="AO58" s="4">
        <v>0</v>
      </c>
      <c r="AP58" s="1" t="s">
        <v>56</v>
      </c>
      <c r="AQ58" s="1">
        <v>4</v>
      </c>
    </row>
    <row r="59" spans="1:43" x14ac:dyDescent="0.2">
      <c r="A59" s="1" t="s">
        <v>201</v>
      </c>
      <c r="B59" s="1" t="s">
        <v>260</v>
      </c>
      <c r="C59" s="1" t="s">
        <v>469</v>
      </c>
      <c r="D59" s="1" t="s">
        <v>544</v>
      </c>
      <c r="E59" s="3">
        <v>63.555555555555557</v>
      </c>
      <c r="F59" s="3">
        <f t="shared" si="0"/>
        <v>204.24655555555555</v>
      </c>
      <c r="G59" s="3">
        <f>SUM(Table39[[#This Row],[RN Hours Contract (W/ Admin, DON)]], Table39[[#This Row],[LPN Contract Hours (w/ Admin)]], Table39[[#This Row],[CNA/NA/Med Aide Contract Hours]])</f>
        <v>0.88611111111111107</v>
      </c>
      <c r="H59" s="4">
        <f>Table39[[#This Row],[Total Contract Hours]]/Table39[[#This Row],[Total Hours Nurse Staffing]]</f>
        <v>4.3384384559184731E-3</v>
      </c>
      <c r="I59" s="3">
        <f>SUM(Table39[[#This Row],[RN Hours]], Table39[[#This Row],[RN Admin Hours]], Table39[[#This Row],[RN DON Hours]])</f>
        <v>39.281666666666666</v>
      </c>
      <c r="J59" s="3">
        <f t="shared" si="3"/>
        <v>0.88611111111111107</v>
      </c>
      <c r="K59" s="4">
        <f>Table39[[#This Row],[RN Hours Contract (W/ Admin, DON)]]/Table39[[#This Row],[RN Hours (w/ Admin, DON)]]</f>
        <v>2.2557879700736843E-2</v>
      </c>
      <c r="L59" s="3">
        <v>28.081666666666667</v>
      </c>
      <c r="M59" s="3">
        <v>0.88611111111111107</v>
      </c>
      <c r="N59" s="4">
        <f>Table39[[#This Row],[RN Hours Contract]]/Table39[[#This Row],[RN Hours]]</f>
        <v>3.1554790590935168E-2</v>
      </c>
      <c r="O59" s="3">
        <v>5.6</v>
      </c>
      <c r="P59" s="3">
        <v>0</v>
      </c>
      <c r="Q59" s="4">
        <f>Table39[[#This Row],[RN Admin Hours Contract]]/Table39[[#This Row],[RN Admin Hours]]</f>
        <v>0</v>
      </c>
      <c r="R59" s="3">
        <v>5.6</v>
      </c>
      <c r="S59" s="3">
        <v>0</v>
      </c>
      <c r="T59" s="4">
        <f>Table39[[#This Row],[RN DON Hours Contract]]/Table39[[#This Row],[RN DON Hours]]</f>
        <v>0</v>
      </c>
      <c r="U59" s="3">
        <f>SUM(Table39[[#This Row],[LPN Hours]], Table39[[#This Row],[LPN Admin Hours]])</f>
        <v>49.906333333333329</v>
      </c>
      <c r="V59" s="3">
        <f>Table39[[#This Row],[LPN Hours Contract]]+Table39[[#This Row],[LPN Admin Hours Contract]]</f>
        <v>0</v>
      </c>
      <c r="W59" s="4">
        <f t="shared" si="4"/>
        <v>0</v>
      </c>
      <c r="X59" s="3">
        <v>49.772999999999996</v>
      </c>
      <c r="Y59" s="3">
        <v>0</v>
      </c>
      <c r="Z59" s="4">
        <f>Table39[[#This Row],[LPN Hours Contract]]/Table39[[#This Row],[LPN Hours]]</f>
        <v>0</v>
      </c>
      <c r="AA59" s="3">
        <v>0.13333333333333333</v>
      </c>
      <c r="AB59" s="3">
        <v>0</v>
      </c>
      <c r="AC59" s="4">
        <f>Table39[[#This Row],[LPN Admin Hours Contract]]/Table39[[#This Row],[LPN Admin Hours]]</f>
        <v>0</v>
      </c>
      <c r="AD59" s="3">
        <f>SUM(Table39[[#This Row],[CNA Hours]], Table39[[#This Row],[NA in Training Hours]], Table39[[#This Row],[Med Aide/Tech Hours]])</f>
        <v>115.05855555555556</v>
      </c>
      <c r="AE59" s="3">
        <f>SUM(Table39[[#This Row],[CNA Hours Contract]], Table39[[#This Row],[NA in Training Hours Contract]], Table39[[#This Row],[Med Aide/Tech Hours Contract]])</f>
        <v>0</v>
      </c>
      <c r="AF59" s="4">
        <f>Table39[[#This Row],[CNA/NA/Med Aide Contract Hours]]/Table39[[#This Row],[Total CNA, NA in Training, Med Aide/Tech Hours]]</f>
        <v>0</v>
      </c>
      <c r="AG59" s="3">
        <v>115.05855555555556</v>
      </c>
      <c r="AH59" s="3">
        <v>0</v>
      </c>
      <c r="AI59" s="4">
        <f>Table39[[#This Row],[CNA Hours Contract]]/Table39[[#This Row],[CNA Hours]]</f>
        <v>0</v>
      </c>
      <c r="AJ59" s="3">
        <v>0</v>
      </c>
      <c r="AK59" s="3">
        <v>0</v>
      </c>
      <c r="AL59" s="4">
        <v>0</v>
      </c>
      <c r="AM59" s="3">
        <v>0</v>
      </c>
      <c r="AN59" s="3">
        <v>0</v>
      </c>
      <c r="AO59" s="4">
        <v>0</v>
      </c>
      <c r="AP59" s="1" t="s">
        <v>57</v>
      </c>
      <c r="AQ59" s="1">
        <v>4</v>
      </c>
    </row>
    <row r="60" spans="1:43" x14ac:dyDescent="0.2">
      <c r="A60" s="1" t="s">
        <v>201</v>
      </c>
      <c r="B60" s="1" t="s">
        <v>261</v>
      </c>
      <c r="C60" s="1" t="s">
        <v>471</v>
      </c>
      <c r="D60" s="1" t="s">
        <v>515</v>
      </c>
      <c r="E60" s="3">
        <v>94.344444444444449</v>
      </c>
      <c r="F60" s="3">
        <f t="shared" si="0"/>
        <v>393.4564444444444</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42.866666666666667</v>
      </c>
      <c r="J60" s="3">
        <f t="shared" si="3"/>
        <v>0</v>
      </c>
      <c r="K60" s="4">
        <f>Table39[[#This Row],[RN Hours Contract (W/ Admin, DON)]]/Table39[[#This Row],[RN Hours (w/ Admin, DON)]]</f>
        <v>0</v>
      </c>
      <c r="L60" s="3">
        <v>15.721555555555556</v>
      </c>
      <c r="M60" s="3">
        <v>0</v>
      </c>
      <c r="N60" s="4">
        <f>Table39[[#This Row],[RN Hours Contract]]/Table39[[#This Row],[RN Hours]]</f>
        <v>0</v>
      </c>
      <c r="O60" s="3">
        <v>20.939555555555554</v>
      </c>
      <c r="P60" s="3">
        <v>0</v>
      </c>
      <c r="Q60" s="4">
        <f>Table39[[#This Row],[RN Admin Hours Contract]]/Table39[[#This Row],[RN Admin Hours]]</f>
        <v>0</v>
      </c>
      <c r="R60" s="3">
        <v>6.2055555555555557</v>
      </c>
      <c r="S60" s="3">
        <v>0</v>
      </c>
      <c r="T60" s="4">
        <f>Table39[[#This Row],[RN DON Hours Contract]]/Table39[[#This Row],[RN DON Hours]]</f>
        <v>0</v>
      </c>
      <c r="U60" s="3">
        <f>SUM(Table39[[#This Row],[LPN Hours]], Table39[[#This Row],[LPN Admin Hours]])</f>
        <v>109.72311111111111</v>
      </c>
      <c r="V60" s="3">
        <f>Table39[[#This Row],[LPN Hours Contract]]+Table39[[#This Row],[LPN Admin Hours Contract]]</f>
        <v>0</v>
      </c>
      <c r="W60" s="4">
        <f t="shared" si="4"/>
        <v>0</v>
      </c>
      <c r="X60" s="3">
        <v>82.369888888888894</v>
      </c>
      <c r="Y60" s="3">
        <v>0</v>
      </c>
      <c r="Z60" s="4">
        <f>Table39[[#This Row],[LPN Hours Contract]]/Table39[[#This Row],[LPN Hours]]</f>
        <v>0</v>
      </c>
      <c r="AA60" s="3">
        <v>27.353222222222218</v>
      </c>
      <c r="AB60" s="3">
        <v>0</v>
      </c>
      <c r="AC60" s="4">
        <f>Table39[[#This Row],[LPN Admin Hours Contract]]/Table39[[#This Row],[LPN Admin Hours]]</f>
        <v>0</v>
      </c>
      <c r="AD60" s="3">
        <f>SUM(Table39[[#This Row],[CNA Hours]], Table39[[#This Row],[NA in Training Hours]], Table39[[#This Row],[Med Aide/Tech Hours]])</f>
        <v>240.86666666666665</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220.29722222222222</v>
      </c>
      <c r="AH60" s="3">
        <v>0</v>
      </c>
      <c r="AI60" s="4">
        <f>Table39[[#This Row],[CNA Hours Contract]]/Table39[[#This Row],[CNA Hours]]</f>
        <v>0</v>
      </c>
      <c r="AJ60" s="3">
        <v>19.705555555555556</v>
      </c>
      <c r="AK60" s="3">
        <v>0</v>
      </c>
      <c r="AL60" s="4">
        <f>Table39[[#This Row],[NA in Training Hours Contract]]/Table39[[#This Row],[NA in Training Hours]]</f>
        <v>0</v>
      </c>
      <c r="AM60" s="3">
        <v>0.86388888888888893</v>
      </c>
      <c r="AN60" s="3">
        <v>0</v>
      </c>
      <c r="AO60" s="4">
        <f>Table39[[#This Row],[Med Aide/Tech Hours Contract]]/Table39[[#This Row],[Med Aide/Tech Hours]]</f>
        <v>0</v>
      </c>
      <c r="AP60" s="1" t="s">
        <v>58</v>
      </c>
      <c r="AQ60" s="1">
        <v>4</v>
      </c>
    </row>
    <row r="61" spans="1:43" x14ac:dyDescent="0.2">
      <c r="A61" s="1" t="s">
        <v>201</v>
      </c>
      <c r="B61" s="1" t="s">
        <v>262</v>
      </c>
      <c r="C61" s="1" t="s">
        <v>467</v>
      </c>
      <c r="D61" s="1" t="s">
        <v>542</v>
      </c>
      <c r="E61" s="3">
        <v>49.81111111111111</v>
      </c>
      <c r="F61" s="3">
        <f t="shared" si="0"/>
        <v>190.77855555555556</v>
      </c>
      <c r="G61" s="3">
        <f>SUM(Table39[[#This Row],[RN Hours Contract (W/ Admin, DON)]], Table39[[#This Row],[LPN Contract Hours (w/ Admin)]], Table39[[#This Row],[CNA/NA/Med Aide Contract Hours]])</f>
        <v>13.897222222222222</v>
      </c>
      <c r="H61" s="4">
        <f>Table39[[#This Row],[Total Contract Hours]]/Table39[[#This Row],[Total Hours Nurse Staffing]]</f>
        <v>7.2844781646201798E-2</v>
      </c>
      <c r="I61" s="3">
        <f>SUM(Table39[[#This Row],[RN Hours]], Table39[[#This Row],[RN Admin Hours]], Table39[[#This Row],[RN DON Hours]])</f>
        <v>35.831000000000003</v>
      </c>
      <c r="J61" s="3">
        <f t="shared" si="3"/>
        <v>0.33333333333333331</v>
      </c>
      <c r="K61" s="4">
        <f>Table39[[#This Row],[RN Hours Contract (W/ Admin, DON)]]/Table39[[#This Row],[RN Hours (w/ Admin, DON)]]</f>
        <v>9.3029313536695402E-3</v>
      </c>
      <c r="L61" s="3">
        <v>15.805111111111112</v>
      </c>
      <c r="M61" s="3">
        <v>0</v>
      </c>
      <c r="N61" s="4">
        <f>Table39[[#This Row],[RN Hours Contract]]/Table39[[#This Row],[RN Hours]]</f>
        <v>0</v>
      </c>
      <c r="O61" s="3">
        <v>14.425888888888888</v>
      </c>
      <c r="P61" s="3">
        <v>0.33333333333333331</v>
      </c>
      <c r="Q61" s="4">
        <f>Table39[[#This Row],[RN Admin Hours Contract]]/Table39[[#This Row],[RN Admin Hours]]</f>
        <v>2.3106606178706492E-2</v>
      </c>
      <c r="R61" s="3">
        <v>5.6</v>
      </c>
      <c r="S61" s="3">
        <v>0</v>
      </c>
      <c r="T61" s="4">
        <f>Table39[[#This Row],[RN DON Hours Contract]]/Table39[[#This Row],[RN DON Hours]]</f>
        <v>0</v>
      </c>
      <c r="U61" s="3">
        <f>SUM(Table39[[#This Row],[LPN Hours]], Table39[[#This Row],[LPN Admin Hours]])</f>
        <v>53.171444444444447</v>
      </c>
      <c r="V61" s="3">
        <f>Table39[[#This Row],[LPN Hours Contract]]+Table39[[#This Row],[LPN Admin Hours Contract]]</f>
        <v>0.16388888888888889</v>
      </c>
      <c r="W61" s="4">
        <f t="shared" si="4"/>
        <v>3.0822726484349369E-3</v>
      </c>
      <c r="X61" s="3">
        <v>53.171444444444447</v>
      </c>
      <c r="Y61" s="3">
        <v>0.16388888888888889</v>
      </c>
      <c r="Z61" s="4">
        <f>Table39[[#This Row],[LPN Hours Contract]]/Table39[[#This Row],[LPN Hours]]</f>
        <v>3.0822726484349369E-3</v>
      </c>
      <c r="AA61" s="3">
        <v>0</v>
      </c>
      <c r="AB61" s="3">
        <v>0</v>
      </c>
      <c r="AC61" s="4">
        <v>0</v>
      </c>
      <c r="AD61" s="3">
        <f>SUM(Table39[[#This Row],[CNA Hours]], Table39[[#This Row],[NA in Training Hours]], Table39[[#This Row],[Med Aide/Tech Hours]])</f>
        <v>101.77611111111112</v>
      </c>
      <c r="AE61" s="3">
        <f>SUM(Table39[[#This Row],[CNA Hours Contract]], Table39[[#This Row],[NA in Training Hours Contract]], Table39[[#This Row],[Med Aide/Tech Hours Contract]])</f>
        <v>13.4</v>
      </c>
      <c r="AF61" s="4">
        <f>Table39[[#This Row],[CNA/NA/Med Aide Contract Hours]]/Table39[[#This Row],[Total CNA, NA in Training, Med Aide/Tech Hours]]</f>
        <v>0.13166154467594993</v>
      </c>
      <c r="AG61" s="3">
        <v>101.77611111111112</v>
      </c>
      <c r="AH61" s="3">
        <v>13.4</v>
      </c>
      <c r="AI61" s="4">
        <f>Table39[[#This Row],[CNA Hours Contract]]/Table39[[#This Row],[CNA Hours]]</f>
        <v>0.13166154467594993</v>
      </c>
      <c r="AJ61" s="3">
        <v>0</v>
      </c>
      <c r="AK61" s="3">
        <v>0</v>
      </c>
      <c r="AL61" s="4">
        <v>0</v>
      </c>
      <c r="AM61" s="3">
        <v>0</v>
      </c>
      <c r="AN61" s="3">
        <v>0</v>
      </c>
      <c r="AO61" s="4">
        <v>0</v>
      </c>
      <c r="AP61" s="1" t="s">
        <v>59</v>
      </c>
      <c r="AQ61" s="1">
        <v>4</v>
      </c>
    </row>
    <row r="62" spans="1:43" x14ac:dyDescent="0.2">
      <c r="A62" s="1" t="s">
        <v>201</v>
      </c>
      <c r="B62" s="1" t="s">
        <v>263</v>
      </c>
      <c r="C62" s="1" t="s">
        <v>472</v>
      </c>
      <c r="D62" s="1" t="s">
        <v>538</v>
      </c>
      <c r="E62" s="3">
        <v>43.666666666666664</v>
      </c>
      <c r="F62" s="3">
        <f t="shared" si="0"/>
        <v>190.83811111111112</v>
      </c>
      <c r="G62" s="3">
        <f>SUM(Table39[[#This Row],[RN Hours Contract (W/ Admin, DON)]], Table39[[#This Row],[LPN Contract Hours (w/ Admin)]], Table39[[#This Row],[CNA/NA/Med Aide Contract Hours]])</f>
        <v>15.670777777777781</v>
      </c>
      <c r="H62" s="4">
        <f>Table39[[#This Row],[Total Contract Hours]]/Table39[[#This Row],[Total Hours Nurse Staffing]]</f>
        <v>8.2115556932199088E-2</v>
      </c>
      <c r="I62" s="3">
        <f>SUM(Table39[[#This Row],[RN Hours]], Table39[[#This Row],[RN Admin Hours]], Table39[[#This Row],[RN DON Hours]])</f>
        <v>25.604444444444443</v>
      </c>
      <c r="J62" s="3">
        <f t="shared" si="3"/>
        <v>0</v>
      </c>
      <c r="K62" s="4">
        <f>Table39[[#This Row],[RN Hours Contract (W/ Admin, DON)]]/Table39[[#This Row],[RN Hours (w/ Admin, DON)]]</f>
        <v>0</v>
      </c>
      <c r="L62" s="3">
        <v>4.9822222222222221</v>
      </c>
      <c r="M62" s="3">
        <v>0</v>
      </c>
      <c r="N62" s="4">
        <f>Table39[[#This Row],[RN Hours Contract]]/Table39[[#This Row],[RN Hours]]</f>
        <v>0</v>
      </c>
      <c r="O62" s="3">
        <v>15.555555555555555</v>
      </c>
      <c r="P62" s="3">
        <v>0</v>
      </c>
      <c r="Q62" s="4">
        <f>Table39[[#This Row],[RN Admin Hours Contract]]/Table39[[#This Row],[RN Admin Hours]]</f>
        <v>0</v>
      </c>
      <c r="R62" s="3">
        <v>5.0666666666666664</v>
      </c>
      <c r="S62" s="3">
        <v>0</v>
      </c>
      <c r="T62" s="4">
        <f>Table39[[#This Row],[RN DON Hours Contract]]/Table39[[#This Row],[RN DON Hours]]</f>
        <v>0</v>
      </c>
      <c r="U62" s="3">
        <f>SUM(Table39[[#This Row],[LPN Hours]], Table39[[#This Row],[LPN Admin Hours]])</f>
        <v>65.495333333333335</v>
      </c>
      <c r="V62" s="3">
        <f>Table39[[#This Row],[LPN Hours Contract]]+Table39[[#This Row],[LPN Admin Hours Contract]]</f>
        <v>0.78033333333333332</v>
      </c>
      <c r="W62" s="4">
        <f t="shared" si="4"/>
        <v>1.1914334863552619E-2</v>
      </c>
      <c r="X62" s="3">
        <v>57.471555555555554</v>
      </c>
      <c r="Y62" s="3">
        <v>0.78033333333333332</v>
      </c>
      <c r="Z62" s="4">
        <f>Table39[[#This Row],[LPN Hours Contract]]/Table39[[#This Row],[LPN Hours]]</f>
        <v>1.3577731206161889E-2</v>
      </c>
      <c r="AA62" s="3">
        <v>8.0237777777777772</v>
      </c>
      <c r="AB62" s="3">
        <v>0</v>
      </c>
      <c r="AC62" s="4">
        <f>Table39[[#This Row],[LPN Admin Hours Contract]]/Table39[[#This Row],[LPN Admin Hours]]</f>
        <v>0</v>
      </c>
      <c r="AD62" s="3">
        <f>SUM(Table39[[#This Row],[CNA Hours]], Table39[[#This Row],[NA in Training Hours]], Table39[[#This Row],[Med Aide/Tech Hours]])</f>
        <v>99.738333333333344</v>
      </c>
      <c r="AE62" s="3">
        <f>SUM(Table39[[#This Row],[CNA Hours Contract]], Table39[[#This Row],[NA in Training Hours Contract]], Table39[[#This Row],[Med Aide/Tech Hours Contract]])</f>
        <v>14.890444444444448</v>
      </c>
      <c r="AF62" s="4">
        <f>Table39[[#This Row],[CNA/NA/Med Aide Contract Hours]]/Table39[[#This Row],[Total CNA, NA in Training, Med Aide/Tech Hours]]</f>
        <v>0.14929509995599599</v>
      </c>
      <c r="AG62" s="3">
        <v>99.738333333333344</v>
      </c>
      <c r="AH62" s="3">
        <v>14.890444444444448</v>
      </c>
      <c r="AI62" s="4">
        <f>Table39[[#This Row],[CNA Hours Contract]]/Table39[[#This Row],[CNA Hours]]</f>
        <v>0.14929509995599599</v>
      </c>
      <c r="AJ62" s="3">
        <v>0</v>
      </c>
      <c r="AK62" s="3">
        <v>0</v>
      </c>
      <c r="AL62" s="4">
        <v>0</v>
      </c>
      <c r="AM62" s="3">
        <v>0</v>
      </c>
      <c r="AN62" s="3">
        <v>0</v>
      </c>
      <c r="AO62" s="4">
        <v>0</v>
      </c>
      <c r="AP62" s="1" t="s">
        <v>60</v>
      </c>
      <c r="AQ62" s="1">
        <v>4</v>
      </c>
    </row>
    <row r="63" spans="1:43" x14ac:dyDescent="0.2">
      <c r="A63" s="1" t="s">
        <v>201</v>
      </c>
      <c r="B63" s="1" t="s">
        <v>264</v>
      </c>
      <c r="C63" s="1" t="s">
        <v>473</v>
      </c>
      <c r="D63" s="1" t="s">
        <v>579</v>
      </c>
      <c r="E63" s="3">
        <v>37.200000000000003</v>
      </c>
      <c r="F63" s="3">
        <f t="shared" si="0"/>
        <v>154.15</v>
      </c>
      <c r="G63" s="3">
        <f>SUM(Table39[[#This Row],[RN Hours Contract (W/ Admin, DON)]], Table39[[#This Row],[LPN Contract Hours (w/ Admin)]], Table39[[#This Row],[CNA/NA/Med Aide Contract Hours]])</f>
        <v>0</v>
      </c>
      <c r="H63" s="4">
        <f>Table39[[#This Row],[Total Contract Hours]]/Table39[[#This Row],[Total Hours Nurse Staffing]]</f>
        <v>0</v>
      </c>
      <c r="I63" s="3">
        <f>SUM(Table39[[#This Row],[RN Hours]], Table39[[#This Row],[RN Admin Hours]], Table39[[#This Row],[RN DON Hours]])</f>
        <v>26.402777777777779</v>
      </c>
      <c r="J63" s="3">
        <f t="shared" si="3"/>
        <v>0</v>
      </c>
      <c r="K63" s="4">
        <f>Table39[[#This Row],[RN Hours Contract (W/ Admin, DON)]]/Table39[[#This Row],[RN Hours (w/ Admin, DON)]]</f>
        <v>0</v>
      </c>
      <c r="L63" s="3">
        <v>9.9666666666666668</v>
      </c>
      <c r="M63" s="3">
        <v>0</v>
      </c>
      <c r="N63" s="4">
        <f>Table39[[#This Row],[RN Hours Contract]]/Table39[[#This Row],[RN Hours]]</f>
        <v>0</v>
      </c>
      <c r="O63" s="3">
        <v>10.747222222222222</v>
      </c>
      <c r="P63" s="3">
        <v>0</v>
      </c>
      <c r="Q63" s="4">
        <f>Table39[[#This Row],[RN Admin Hours Contract]]/Table39[[#This Row],[RN Admin Hours]]</f>
        <v>0</v>
      </c>
      <c r="R63" s="3">
        <v>5.6888888888888891</v>
      </c>
      <c r="S63" s="3">
        <v>0</v>
      </c>
      <c r="T63" s="4">
        <f>Table39[[#This Row],[RN DON Hours Contract]]/Table39[[#This Row],[RN DON Hours]]</f>
        <v>0</v>
      </c>
      <c r="U63" s="3">
        <f>SUM(Table39[[#This Row],[LPN Hours]], Table39[[#This Row],[LPN Admin Hours]])</f>
        <v>41.55</v>
      </c>
      <c r="V63" s="3">
        <f>Table39[[#This Row],[LPN Hours Contract]]+Table39[[#This Row],[LPN Admin Hours Contract]]</f>
        <v>0</v>
      </c>
      <c r="W63" s="4">
        <f t="shared" si="4"/>
        <v>0</v>
      </c>
      <c r="X63" s="3">
        <v>35.883333333333333</v>
      </c>
      <c r="Y63" s="3">
        <v>0</v>
      </c>
      <c r="Z63" s="4">
        <f>Table39[[#This Row],[LPN Hours Contract]]/Table39[[#This Row],[LPN Hours]]</f>
        <v>0</v>
      </c>
      <c r="AA63" s="3">
        <v>5.666666666666667</v>
      </c>
      <c r="AB63" s="3">
        <v>0</v>
      </c>
      <c r="AC63" s="4">
        <f>Table39[[#This Row],[LPN Admin Hours Contract]]/Table39[[#This Row],[LPN Admin Hours]]</f>
        <v>0</v>
      </c>
      <c r="AD63" s="3">
        <f>SUM(Table39[[#This Row],[CNA Hours]], Table39[[#This Row],[NA in Training Hours]], Table39[[#This Row],[Med Aide/Tech Hours]])</f>
        <v>86.197222222222223</v>
      </c>
      <c r="AE63" s="3">
        <f>SUM(Table39[[#This Row],[CNA Hours Contract]], Table39[[#This Row],[NA in Training Hours Contract]], Table39[[#This Row],[Med Aide/Tech Hours Contract]])</f>
        <v>0</v>
      </c>
      <c r="AF63" s="4">
        <f>Table39[[#This Row],[CNA/NA/Med Aide Contract Hours]]/Table39[[#This Row],[Total CNA, NA in Training, Med Aide/Tech Hours]]</f>
        <v>0</v>
      </c>
      <c r="AG63" s="3">
        <v>86.197222222222223</v>
      </c>
      <c r="AH63" s="3">
        <v>0</v>
      </c>
      <c r="AI63" s="4">
        <f>Table39[[#This Row],[CNA Hours Contract]]/Table39[[#This Row],[CNA Hours]]</f>
        <v>0</v>
      </c>
      <c r="AJ63" s="3">
        <v>0</v>
      </c>
      <c r="AK63" s="3">
        <v>0</v>
      </c>
      <c r="AL63" s="4">
        <v>0</v>
      </c>
      <c r="AM63" s="3">
        <v>0</v>
      </c>
      <c r="AN63" s="3">
        <v>0</v>
      </c>
      <c r="AO63" s="4">
        <v>0</v>
      </c>
      <c r="AP63" s="1" t="s">
        <v>61</v>
      </c>
      <c r="AQ63" s="1">
        <v>4</v>
      </c>
    </row>
    <row r="64" spans="1:43" x14ac:dyDescent="0.2">
      <c r="A64" s="1" t="s">
        <v>201</v>
      </c>
      <c r="B64" s="1" t="s">
        <v>265</v>
      </c>
      <c r="C64" s="1" t="s">
        <v>417</v>
      </c>
      <c r="D64" s="1" t="s">
        <v>554</v>
      </c>
      <c r="E64" s="3">
        <v>73.63333333333334</v>
      </c>
      <c r="F64" s="3">
        <f t="shared" si="0"/>
        <v>279.23844444444444</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26.466333333333331</v>
      </c>
      <c r="J64" s="3">
        <f t="shared" si="3"/>
        <v>0</v>
      </c>
      <c r="K64" s="4">
        <f>Table39[[#This Row],[RN Hours Contract (W/ Admin, DON)]]/Table39[[#This Row],[RN Hours (w/ Admin, DON)]]</f>
        <v>0</v>
      </c>
      <c r="L64" s="3">
        <v>22.558</v>
      </c>
      <c r="M64" s="3">
        <v>0</v>
      </c>
      <c r="N64" s="4">
        <f>Table39[[#This Row],[RN Hours Contract]]/Table39[[#This Row],[RN Hours]]</f>
        <v>0</v>
      </c>
      <c r="O64" s="3">
        <v>0.39166666666666666</v>
      </c>
      <c r="P64" s="3">
        <v>0</v>
      </c>
      <c r="Q64" s="4">
        <f>Table39[[#This Row],[RN Admin Hours Contract]]/Table39[[#This Row],[RN Admin Hours]]</f>
        <v>0</v>
      </c>
      <c r="R64" s="3">
        <v>3.5166666666666666</v>
      </c>
      <c r="S64" s="3">
        <v>0</v>
      </c>
      <c r="T64" s="4">
        <f>Table39[[#This Row],[RN DON Hours Contract]]/Table39[[#This Row],[RN DON Hours]]</f>
        <v>0</v>
      </c>
      <c r="U64" s="3">
        <f>SUM(Table39[[#This Row],[LPN Hours]], Table39[[#This Row],[LPN Admin Hours]])</f>
        <v>74.597999999999999</v>
      </c>
      <c r="V64" s="3">
        <f>Table39[[#This Row],[LPN Hours Contract]]+Table39[[#This Row],[LPN Admin Hours Contract]]</f>
        <v>0</v>
      </c>
      <c r="W64" s="4">
        <f t="shared" si="4"/>
        <v>0</v>
      </c>
      <c r="X64" s="3">
        <v>68.721777777777774</v>
      </c>
      <c r="Y64" s="3">
        <v>0</v>
      </c>
      <c r="Z64" s="4">
        <f>Table39[[#This Row],[LPN Hours Contract]]/Table39[[#This Row],[LPN Hours]]</f>
        <v>0</v>
      </c>
      <c r="AA64" s="3">
        <v>5.8762222222222222</v>
      </c>
      <c r="AB64" s="3">
        <v>0</v>
      </c>
      <c r="AC64" s="4">
        <f>Table39[[#This Row],[LPN Admin Hours Contract]]/Table39[[#This Row],[LPN Admin Hours]]</f>
        <v>0</v>
      </c>
      <c r="AD64" s="3">
        <f>SUM(Table39[[#This Row],[CNA Hours]], Table39[[#This Row],[NA in Training Hours]], Table39[[#This Row],[Med Aide/Tech Hours]])</f>
        <v>178.1741111111111</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178.1741111111111</v>
      </c>
      <c r="AH64" s="3">
        <v>0</v>
      </c>
      <c r="AI64" s="4">
        <f>Table39[[#This Row],[CNA Hours Contract]]/Table39[[#This Row],[CNA Hours]]</f>
        <v>0</v>
      </c>
      <c r="AJ64" s="3">
        <v>0</v>
      </c>
      <c r="AK64" s="3">
        <v>0</v>
      </c>
      <c r="AL64" s="4">
        <v>0</v>
      </c>
      <c r="AM64" s="3">
        <v>0</v>
      </c>
      <c r="AN64" s="3">
        <v>0</v>
      </c>
      <c r="AO64" s="4">
        <v>0</v>
      </c>
      <c r="AP64" s="1" t="s">
        <v>62</v>
      </c>
      <c r="AQ64" s="1">
        <v>4</v>
      </c>
    </row>
    <row r="65" spans="1:43" x14ac:dyDescent="0.2">
      <c r="A65" s="1" t="s">
        <v>201</v>
      </c>
      <c r="B65" s="1" t="s">
        <v>266</v>
      </c>
      <c r="C65" s="1" t="s">
        <v>433</v>
      </c>
      <c r="D65" s="1" t="s">
        <v>568</v>
      </c>
      <c r="E65" s="3">
        <v>44.355555555555554</v>
      </c>
      <c r="F65" s="3">
        <f t="shared" si="0"/>
        <v>243.94077777777778</v>
      </c>
      <c r="G65" s="3">
        <f>SUM(Table39[[#This Row],[RN Hours Contract (W/ Admin, DON)]], Table39[[#This Row],[LPN Contract Hours (w/ Admin)]], Table39[[#This Row],[CNA/NA/Med Aide Contract Hours]])</f>
        <v>0</v>
      </c>
      <c r="H65" s="4">
        <f>Table39[[#This Row],[Total Contract Hours]]/Table39[[#This Row],[Total Hours Nurse Staffing]]</f>
        <v>0</v>
      </c>
      <c r="I65" s="3">
        <f>SUM(Table39[[#This Row],[RN Hours]], Table39[[#This Row],[RN Admin Hours]], Table39[[#This Row],[RN DON Hours]])</f>
        <v>34.136222222222223</v>
      </c>
      <c r="J65" s="3">
        <f t="shared" si="3"/>
        <v>0</v>
      </c>
      <c r="K65" s="4">
        <f>Table39[[#This Row],[RN Hours Contract (W/ Admin, DON)]]/Table39[[#This Row],[RN Hours (w/ Admin, DON)]]</f>
        <v>0</v>
      </c>
      <c r="L65" s="3">
        <v>1.9677777777777776</v>
      </c>
      <c r="M65" s="3">
        <v>0</v>
      </c>
      <c r="N65" s="4">
        <f>Table39[[#This Row],[RN Hours Contract]]/Table39[[#This Row],[RN Hours]]</f>
        <v>0</v>
      </c>
      <c r="O65" s="3">
        <v>26.557333333333336</v>
      </c>
      <c r="P65" s="3">
        <v>0</v>
      </c>
      <c r="Q65" s="4">
        <f>Table39[[#This Row],[RN Admin Hours Contract]]/Table39[[#This Row],[RN Admin Hours]]</f>
        <v>0</v>
      </c>
      <c r="R65" s="3">
        <v>5.6111111111111107</v>
      </c>
      <c r="S65" s="3">
        <v>0</v>
      </c>
      <c r="T65" s="4">
        <f>Table39[[#This Row],[RN DON Hours Contract]]/Table39[[#This Row],[RN DON Hours]]</f>
        <v>0</v>
      </c>
      <c r="U65" s="3">
        <f>SUM(Table39[[#This Row],[LPN Hours]], Table39[[#This Row],[LPN Admin Hours]])</f>
        <v>63.824111111111115</v>
      </c>
      <c r="V65" s="3">
        <f>Table39[[#This Row],[LPN Hours Contract]]+Table39[[#This Row],[LPN Admin Hours Contract]]</f>
        <v>0</v>
      </c>
      <c r="W65" s="4">
        <f t="shared" si="4"/>
        <v>0</v>
      </c>
      <c r="X65" s="3">
        <v>58.302666666666667</v>
      </c>
      <c r="Y65" s="3">
        <v>0</v>
      </c>
      <c r="Z65" s="4">
        <f>Table39[[#This Row],[LPN Hours Contract]]/Table39[[#This Row],[LPN Hours]]</f>
        <v>0</v>
      </c>
      <c r="AA65" s="3">
        <v>5.5214444444444455</v>
      </c>
      <c r="AB65" s="3">
        <v>0</v>
      </c>
      <c r="AC65" s="4">
        <f>Table39[[#This Row],[LPN Admin Hours Contract]]/Table39[[#This Row],[LPN Admin Hours]]</f>
        <v>0</v>
      </c>
      <c r="AD65" s="3">
        <f>SUM(Table39[[#This Row],[CNA Hours]], Table39[[#This Row],[NA in Training Hours]], Table39[[#This Row],[Med Aide/Tech Hours]])</f>
        <v>145.98044444444443</v>
      </c>
      <c r="AE65" s="3">
        <f>SUM(Table39[[#This Row],[CNA Hours Contract]], Table39[[#This Row],[NA in Training Hours Contract]], Table39[[#This Row],[Med Aide/Tech Hours Contract]])</f>
        <v>0</v>
      </c>
      <c r="AF65" s="4">
        <f>Table39[[#This Row],[CNA/NA/Med Aide Contract Hours]]/Table39[[#This Row],[Total CNA, NA in Training, Med Aide/Tech Hours]]</f>
        <v>0</v>
      </c>
      <c r="AG65" s="3">
        <v>139.39077777777777</v>
      </c>
      <c r="AH65" s="3">
        <v>0</v>
      </c>
      <c r="AI65" s="4">
        <f>Table39[[#This Row],[CNA Hours Contract]]/Table39[[#This Row],[CNA Hours]]</f>
        <v>0</v>
      </c>
      <c r="AJ65" s="3">
        <v>6.5896666666666661</v>
      </c>
      <c r="AK65" s="3">
        <v>0</v>
      </c>
      <c r="AL65" s="4">
        <f>Table39[[#This Row],[NA in Training Hours Contract]]/Table39[[#This Row],[NA in Training Hours]]</f>
        <v>0</v>
      </c>
      <c r="AM65" s="3">
        <v>0</v>
      </c>
      <c r="AN65" s="3">
        <v>0</v>
      </c>
      <c r="AO65" s="4">
        <v>0</v>
      </c>
      <c r="AP65" s="1" t="s">
        <v>63</v>
      </c>
      <c r="AQ65" s="1">
        <v>4</v>
      </c>
    </row>
    <row r="66" spans="1:43" x14ac:dyDescent="0.2">
      <c r="A66" s="1" t="s">
        <v>201</v>
      </c>
      <c r="B66" s="1" t="s">
        <v>267</v>
      </c>
      <c r="C66" s="1" t="s">
        <v>474</v>
      </c>
      <c r="D66" s="1" t="s">
        <v>580</v>
      </c>
      <c r="E66" s="3">
        <v>84.4</v>
      </c>
      <c r="F66" s="3">
        <f t="shared" ref="F66:F129" si="5">SUM(I66,U66,AD66)</f>
        <v>291.87666666666667</v>
      </c>
      <c r="G66" s="3">
        <f>SUM(Table39[[#This Row],[RN Hours Contract (W/ Admin, DON)]], Table39[[#This Row],[LPN Contract Hours (w/ Admin)]], Table39[[#This Row],[CNA/NA/Med Aide Contract Hours]])</f>
        <v>0</v>
      </c>
      <c r="H66" s="4">
        <f>Table39[[#This Row],[Total Contract Hours]]/Table39[[#This Row],[Total Hours Nurse Staffing]]</f>
        <v>0</v>
      </c>
      <c r="I66" s="3">
        <f>SUM(Table39[[#This Row],[RN Hours]], Table39[[#This Row],[RN Admin Hours]], Table39[[#This Row],[RN DON Hours]])</f>
        <v>28.284444444444446</v>
      </c>
      <c r="J66" s="3">
        <f t="shared" si="3"/>
        <v>0</v>
      </c>
      <c r="K66" s="4">
        <f>Table39[[#This Row],[RN Hours Contract (W/ Admin, DON)]]/Table39[[#This Row],[RN Hours (w/ Admin, DON)]]</f>
        <v>0</v>
      </c>
      <c r="L66" s="3">
        <v>22.592222222222222</v>
      </c>
      <c r="M66" s="3">
        <v>0</v>
      </c>
      <c r="N66" s="4">
        <f>Table39[[#This Row],[RN Hours Contract]]/Table39[[#This Row],[RN Hours]]</f>
        <v>0</v>
      </c>
      <c r="O66" s="3">
        <v>0</v>
      </c>
      <c r="P66" s="3">
        <v>0</v>
      </c>
      <c r="Q66" s="4">
        <v>0</v>
      </c>
      <c r="R66" s="3">
        <v>5.6922222222222221</v>
      </c>
      <c r="S66" s="3">
        <v>0</v>
      </c>
      <c r="T66" s="4">
        <f>Table39[[#This Row],[RN DON Hours Contract]]/Table39[[#This Row],[RN DON Hours]]</f>
        <v>0</v>
      </c>
      <c r="U66" s="3">
        <f>SUM(Table39[[#This Row],[LPN Hours]], Table39[[#This Row],[LPN Admin Hours]])</f>
        <v>102.02333333333334</v>
      </c>
      <c r="V66" s="3">
        <f>Table39[[#This Row],[LPN Hours Contract]]+Table39[[#This Row],[LPN Admin Hours Contract]]</f>
        <v>0</v>
      </c>
      <c r="W66" s="4">
        <f t="shared" si="4"/>
        <v>0</v>
      </c>
      <c r="X66" s="3">
        <v>102.02333333333334</v>
      </c>
      <c r="Y66" s="3">
        <v>0</v>
      </c>
      <c r="Z66" s="4">
        <f>Table39[[#This Row],[LPN Hours Contract]]/Table39[[#This Row],[LPN Hours]]</f>
        <v>0</v>
      </c>
      <c r="AA66" s="3">
        <v>0</v>
      </c>
      <c r="AB66" s="3">
        <v>0</v>
      </c>
      <c r="AC66" s="4">
        <v>0</v>
      </c>
      <c r="AD66" s="3">
        <f>SUM(Table39[[#This Row],[CNA Hours]], Table39[[#This Row],[NA in Training Hours]], Table39[[#This Row],[Med Aide/Tech Hours]])</f>
        <v>161.56888888888889</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160.22555555555556</v>
      </c>
      <c r="AH66" s="3">
        <v>0</v>
      </c>
      <c r="AI66" s="4">
        <f>Table39[[#This Row],[CNA Hours Contract]]/Table39[[#This Row],[CNA Hours]]</f>
        <v>0</v>
      </c>
      <c r="AJ66" s="3">
        <v>1.3433333333333335</v>
      </c>
      <c r="AK66" s="3">
        <v>0</v>
      </c>
      <c r="AL66" s="4">
        <f>Table39[[#This Row],[NA in Training Hours Contract]]/Table39[[#This Row],[NA in Training Hours]]</f>
        <v>0</v>
      </c>
      <c r="AM66" s="3">
        <v>0</v>
      </c>
      <c r="AN66" s="3">
        <v>0</v>
      </c>
      <c r="AO66" s="4">
        <v>0</v>
      </c>
      <c r="AP66" s="1" t="s">
        <v>64</v>
      </c>
      <c r="AQ66" s="1">
        <v>4</v>
      </c>
    </row>
    <row r="67" spans="1:43" x14ac:dyDescent="0.2">
      <c r="A67" s="1" t="s">
        <v>201</v>
      </c>
      <c r="B67" s="1" t="s">
        <v>268</v>
      </c>
      <c r="C67" s="1" t="s">
        <v>475</v>
      </c>
      <c r="D67" s="1" t="s">
        <v>559</v>
      </c>
      <c r="E67" s="3">
        <v>66.077777777777783</v>
      </c>
      <c r="F67" s="3">
        <f t="shared" si="5"/>
        <v>323.41666666666669</v>
      </c>
      <c r="G67" s="3">
        <f>SUM(Table39[[#This Row],[RN Hours Contract (W/ Admin, DON)]], Table39[[#This Row],[LPN Contract Hours (w/ Admin)]], Table39[[#This Row],[CNA/NA/Med Aide Contract Hours]])</f>
        <v>0</v>
      </c>
      <c r="H67" s="4">
        <f>Table39[[#This Row],[Total Contract Hours]]/Table39[[#This Row],[Total Hours Nurse Staffing]]</f>
        <v>0</v>
      </c>
      <c r="I67" s="3">
        <f>SUM(Table39[[#This Row],[RN Hours]], Table39[[#This Row],[RN Admin Hours]], Table39[[#This Row],[RN DON Hours]])</f>
        <v>38.391666666666673</v>
      </c>
      <c r="J67" s="3">
        <f t="shared" si="3"/>
        <v>0</v>
      </c>
      <c r="K67" s="4">
        <f>Table39[[#This Row],[RN Hours Contract (W/ Admin, DON)]]/Table39[[#This Row],[RN Hours (w/ Admin, DON)]]</f>
        <v>0</v>
      </c>
      <c r="L67" s="3">
        <v>27.31388888888889</v>
      </c>
      <c r="M67" s="3">
        <v>0</v>
      </c>
      <c r="N67" s="4">
        <f>Table39[[#This Row],[RN Hours Contract]]/Table39[[#This Row],[RN Hours]]</f>
        <v>0</v>
      </c>
      <c r="O67" s="3">
        <v>5.3888888888888893</v>
      </c>
      <c r="P67" s="3">
        <v>0</v>
      </c>
      <c r="Q67" s="4">
        <f>Table39[[#This Row],[RN Admin Hours Contract]]/Table39[[#This Row],[RN Admin Hours]]</f>
        <v>0</v>
      </c>
      <c r="R67" s="3">
        <v>5.6888888888888891</v>
      </c>
      <c r="S67" s="3">
        <v>0</v>
      </c>
      <c r="T67" s="4">
        <f>Table39[[#This Row],[RN DON Hours Contract]]/Table39[[#This Row],[RN DON Hours]]</f>
        <v>0</v>
      </c>
      <c r="U67" s="3">
        <f>SUM(Table39[[#This Row],[LPN Hours]], Table39[[#This Row],[LPN Admin Hours]])</f>
        <v>69.933333333333337</v>
      </c>
      <c r="V67" s="3">
        <f>Table39[[#This Row],[LPN Hours Contract]]+Table39[[#This Row],[LPN Admin Hours Contract]]</f>
        <v>0</v>
      </c>
      <c r="W67" s="4">
        <f t="shared" si="4"/>
        <v>0</v>
      </c>
      <c r="X67" s="3">
        <v>55.37222222222222</v>
      </c>
      <c r="Y67" s="3">
        <v>0</v>
      </c>
      <c r="Z67" s="4">
        <f>Table39[[#This Row],[LPN Hours Contract]]/Table39[[#This Row],[LPN Hours]]</f>
        <v>0</v>
      </c>
      <c r="AA67" s="3">
        <v>14.561111111111112</v>
      </c>
      <c r="AB67" s="3">
        <v>0</v>
      </c>
      <c r="AC67" s="4">
        <f>Table39[[#This Row],[LPN Admin Hours Contract]]/Table39[[#This Row],[LPN Admin Hours]]</f>
        <v>0</v>
      </c>
      <c r="AD67" s="3">
        <f>SUM(Table39[[#This Row],[CNA Hours]], Table39[[#This Row],[NA in Training Hours]], Table39[[#This Row],[Med Aide/Tech Hours]])</f>
        <v>215.09166666666667</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215.09166666666667</v>
      </c>
      <c r="AH67" s="3">
        <v>0</v>
      </c>
      <c r="AI67" s="4">
        <f>Table39[[#This Row],[CNA Hours Contract]]/Table39[[#This Row],[CNA Hours]]</f>
        <v>0</v>
      </c>
      <c r="AJ67" s="3">
        <v>0</v>
      </c>
      <c r="AK67" s="3">
        <v>0</v>
      </c>
      <c r="AL67" s="4">
        <v>0</v>
      </c>
      <c r="AM67" s="3">
        <v>0</v>
      </c>
      <c r="AN67" s="3">
        <v>0</v>
      </c>
      <c r="AO67" s="4">
        <v>0</v>
      </c>
      <c r="AP67" s="1" t="s">
        <v>65</v>
      </c>
      <c r="AQ67" s="1">
        <v>4</v>
      </c>
    </row>
    <row r="68" spans="1:43" x14ac:dyDescent="0.2">
      <c r="A68" s="1" t="s">
        <v>201</v>
      </c>
      <c r="B68" s="1" t="s">
        <v>269</v>
      </c>
      <c r="C68" s="1" t="s">
        <v>419</v>
      </c>
      <c r="D68" s="1" t="s">
        <v>535</v>
      </c>
      <c r="E68" s="3">
        <v>78.644444444444446</v>
      </c>
      <c r="F68" s="3">
        <f t="shared" si="5"/>
        <v>320.97388888888884</v>
      </c>
      <c r="G68" s="3">
        <f>SUM(Table39[[#This Row],[RN Hours Contract (W/ Admin, DON)]], Table39[[#This Row],[LPN Contract Hours (w/ Admin)]], Table39[[#This Row],[CNA/NA/Med Aide Contract Hours]])</f>
        <v>0</v>
      </c>
      <c r="H68" s="4">
        <f>Table39[[#This Row],[Total Contract Hours]]/Table39[[#This Row],[Total Hours Nurse Staffing]]</f>
        <v>0</v>
      </c>
      <c r="I68" s="3">
        <f>SUM(Table39[[#This Row],[RN Hours]], Table39[[#This Row],[RN Admin Hours]], Table39[[#This Row],[RN DON Hours]])</f>
        <v>57.050666666666672</v>
      </c>
      <c r="J68" s="3">
        <f t="shared" si="3"/>
        <v>0</v>
      </c>
      <c r="K68" s="4">
        <f>Table39[[#This Row],[RN Hours Contract (W/ Admin, DON)]]/Table39[[#This Row],[RN Hours (w/ Admin, DON)]]</f>
        <v>0</v>
      </c>
      <c r="L68" s="3">
        <v>45.850666666666669</v>
      </c>
      <c r="M68" s="3">
        <v>0</v>
      </c>
      <c r="N68" s="4">
        <f>Table39[[#This Row],[RN Hours Contract]]/Table39[[#This Row],[RN Hours]]</f>
        <v>0</v>
      </c>
      <c r="O68" s="3">
        <v>5.6</v>
      </c>
      <c r="P68" s="3">
        <v>0</v>
      </c>
      <c r="Q68" s="4">
        <f>Table39[[#This Row],[RN Admin Hours Contract]]/Table39[[#This Row],[RN Admin Hours]]</f>
        <v>0</v>
      </c>
      <c r="R68" s="3">
        <v>5.6</v>
      </c>
      <c r="S68" s="3">
        <v>0</v>
      </c>
      <c r="T68" s="4">
        <f>Table39[[#This Row],[RN DON Hours Contract]]/Table39[[#This Row],[RN DON Hours]]</f>
        <v>0</v>
      </c>
      <c r="U68" s="3">
        <f>SUM(Table39[[#This Row],[LPN Hours]], Table39[[#This Row],[LPN Admin Hours]])</f>
        <v>85.478999999999985</v>
      </c>
      <c r="V68" s="3">
        <f>Table39[[#This Row],[LPN Hours Contract]]+Table39[[#This Row],[LPN Admin Hours Contract]]</f>
        <v>0</v>
      </c>
      <c r="W68" s="4">
        <f t="shared" si="4"/>
        <v>0</v>
      </c>
      <c r="X68" s="3">
        <v>75.630444444444436</v>
      </c>
      <c r="Y68" s="3">
        <v>0</v>
      </c>
      <c r="Z68" s="4">
        <f>Table39[[#This Row],[LPN Hours Contract]]/Table39[[#This Row],[LPN Hours]]</f>
        <v>0</v>
      </c>
      <c r="AA68" s="3">
        <v>9.8485555555555511</v>
      </c>
      <c r="AB68" s="3">
        <v>0</v>
      </c>
      <c r="AC68" s="4">
        <f>Table39[[#This Row],[LPN Admin Hours Contract]]/Table39[[#This Row],[LPN Admin Hours]]</f>
        <v>0</v>
      </c>
      <c r="AD68" s="3">
        <f>SUM(Table39[[#This Row],[CNA Hours]], Table39[[#This Row],[NA in Training Hours]], Table39[[#This Row],[Med Aide/Tech Hours]])</f>
        <v>178.44422222222221</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178.44422222222221</v>
      </c>
      <c r="AH68" s="3">
        <v>0</v>
      </c>
      <c r="AI68" s="4">
        <f>Table39[[#This Row],[CNA Hours Contract]]/Table39[[#This Row],[CNA Hours]]</f>
        <v>0</v>
      </c>
      <c r="AJ68" s="3">
        <v>0</v>
      </c>
      <c r="AK68" s="3">
        <v>0</v>
      </c>
      <c r="AL68" s="4">
        <v>0</v>
      </c>
      <c r="AM68" s="3">
        <v>0</v>
      </c>
      <c r="AN68" s="3">
        <v>0</v>
      </c>
      <c r="AO68" s="4">
        <v>0</v>
      </c>
      <c r="AP68" s="1" t="s">
        <v>66</v>
      </c>
      <c r="AQ68" s="1">
        <v>4</v>
      </c>
    </row>
    <row r="69" spans="1:43" x14ac:dyDescent="0.2">
      <c r="A69" s="1" t="s">
        <v>201</v>
      </c>
      <c r="B69" s="1" t="s">
        <v>270</v>
      </c>
      <c r="C69" s="1" t="s">
        <v>476</v>
      </c>
      <c r="D69" s="1" t="s">
        <v>515</v>
      </c>
      <c r="E69" s="3">
        <v>92.655555555555551</v>
      </c>
      <c r="F69" s="3">
        <f t="shared" si="5"/>
        <v>298.1633333333333</v>
      </c>
      <c r="G69" s="3">
        <f>SUM(Table39[[#This Row],[RN Hours Contract (W/ Admin, DON)]], Table39[[#This Row],[LPN Contract Hours (w/ Admin)]], Table39[[#This Row],[CNA/NA/Med Aide Contract Hours]])</f>
        <v>0</v>
      </c>
      <c r="H69" s="4">
        <f>Table39[[#This Row],[Total Contract Hours]]/Table39[[#This Row],[Total Hours Nurse Staffing]]</f>
        <v>0</v>
      </c>
      <c r="I69" s="3">
        <f>SUM(Table39[[#This Row],[RN Hours]], Table39[[#This Row],[RN Admin Hours]], Table39[[#This Row],[RN DON Hours]])</f>
        <v>73.699666666666658</v>
      </c>
      <c r="J69" s="3">
        <f t="shared" si="3"/>
        <v>0</v>
      </c>
      <c r="K69" s="4">
        <f>Table39[[#This Row],[RN Hours Contract (W/ Admin, DON)]]/Table39[[#This Row],[RN Hours (w/ Admin, DON)]]</f>
        <v>0</v>
      </c>
      <c r="L69" s="3">
        <v>53.301222222222222</v>
      </c>
      <c r="M69" s="3">
        <v>0</v>
      </c>
      <c r="N69" s="4">
        <f>Table39[[#This Row],[RN Hours Contract]]/Table39[[#This Row],[RN Hours]]</f>
        <v>0</v>
      </c>
      <c r="O69" s="3">
        <v>14.798444444444446</v>
      </c>
      <c r="P69" s="3">
        <v>0</v>
      </c>
      <c r="Q69" s="4">
        <f>Table39[[#This Row],[RN Admin Hours Contract]]/Table39[[#This Row],[RN Admin Hours]]</f>
        <v>0</v>
      </c>
      <c r="R69" s="3">
        <v>5.6</v>
      </c>
      <c r="S69" s="3">
        <v>0</v>
      </c>
      <c r="T69" s="4">
        <f>Table39[[#This Row],[RN DON Hours Contract]]/Table39[[#This Row],[RN DON Hours]]</f>
        <v>0</v>
      </c>
      <c r="U69" s="3">
        <f>SUM(Table39[[#This Row],[LPN Hours]], Table39[[#This Row],[LPN Admin Hours]])</f>
        <v>48.783333333333331</v>
      </c>
      <c r="V69" s="3">
        <f>Table39[[#This Row],[LPN Hours Contract]]+Table39[[#This Row],[LPN Admin Hours Contract]]</f>
        <v>0</v>
      </c>
      <c r="W69" s="4">
        <f t="shared" si="4"/>
        <v>0</v>
      </c>
      <c r="X69" s="3">
        <v>43.043999999999997</v>
      </c>
      <c r="Y69" s="3">
        <v>0</v>
      </c>
      <c r="Z69" s="4">
        <f>Table39[[#This Row],[LPN Hours Contract]]/Table39[[#This Row],[LPN Hours]]</f>
        <v>0</v>
      </c>
      <c r="AA69" s="3">
        <v>5.7393333333333345</v>
      </c>
      <c r="AB69" s="3">
        <v>0</v>
      </c>
      <c r="AC69" s="4">
        <f>Table39[[#This Row],[LPN Admin Hours Contract]]/Table39[[#This Row],[LPN Admin Hours]]</f>
        <v>0</v>
      </c>
      <c r="AD69" s="3">
        <f>SUM(Table39[[#This Row],[CNA Hours]], Table39[[#This Row],[NA in Training Hours]], Table39[[#This Row],[Med Aide/Tech Hours]])</f>
        <v>175.68033333333332</v>
      </c>
      <c r="AE69" s="3">
        <f>SUM(Table39[[#This Row],[CNA Hours Contract]], Table39[[#This Row],[NA in Training Hours Contract]], Table39[[#This Row],[Med Aide/Tech Hours Contract]])</f>
        <v>0</v>
      </c>
      <c r="AF69" s="4">
        <f>Table39[[#This Row],[CNA/NA/Med Aide Contract Hours]]/Table39[[#This Row],[Total CNA, NA in Training, Med Aide/Tech Hours]]</f>
        <v>0</v>
      </c>
      <c r="AG69" s="3">
        <v>170.232</v>
      </c>
      <c r="AH69" s="3">
        <v>0</v>
      </c>
      <c r="AI69" s="4">
        <f>Table39[[#This Row],[CNA Hours Contract]]/Table39[[#This Row],[CNA Hours]]</f>
        <v>0</v>
      </c>
      <c r="AJ69" s="3">
        <v>5.4483333333333324</v>
      </c>
      <c r="AK69" s="3">
        <v>0</v>
      </c>
      <c r="AL69" s="4">
        <f>Table39[[#This Row],[NA in Training Hours Contract]]/Table39[[#This Row],[NA in Training Hours]]</f>
        <v>0</v>
      </c>
      <c r="AM69" s="3">
        <v>0</v>
      </c>
      <c r="AN69" s="3">
        <v>0</v>
      </c>
      <c r="AO69" s="4">
        <v>0</v>
      </c>
      <c r="AP69" s="1" t="s">
        <v>67</v>
      </c>
      <c r="AQ69" s="1">
        <v>4</v>
      </c>
    </row>
    <row r="70" spans="1:43" x14ac:dyDescent="0.2">
      <c r="A70" s="1" t="s">
        <v>201</v>
      </c>
      <c r="B70" s="1" t="s">
        <v>271</v>
      </c>
      <c r="C70" s="1" t="s">
        <v>425</v>
      </c>
      <c r="D70" s="1" t="s">
        <v>581</v>
      </c>
      <c r="E70" s="3">
        <v>36.055555555555557</v>
      </c>
      <c r="F70" s="3">
        <f t="shared" si="5"/>
        <v>185.77100000000002</v>
      </c>
      <c r="G70" s="3">
        <f>SUM(Table39[[#This Row],[RN Hours Contract (W/ Admin, DON)]], Table39[[#This Row],[LPN Contract Hours (w/ Admin)]], Table39[[#This Row],[CNA/NA/Med Aide Contract Hours]])</f>
        <v>7.2194444444444441</v>
      </c>
      <c r="H70" s="4">
        <f>Table39[[#This Row],[Total Contract Hours]]/Table39[[#This Row],[Total Hours Nurse Staffing]]</f>
        <v>3.8862063747541024E-2</v>
      </c>
      <c r="I70" s="3">
        <f>SUM(Table39[[#This Row],[RN Hours]], Table39[[#This Row],[RN Admin Hours]], Table39[[#This Row],[RN DON Hours]])</f>
        <v>25.125</v>
      </c>
      <c r="J70" s="3">
        <f t="shared" si="3"/>
        <v>0.68055555555555558</v>
      </c>
      <c r="K70" s="4">
        <f>Table39[[#This Row],[RN Hours Contract (W/ Admin, DON)]]/Table39[[#This Row],[RN Hours (w/ Admin, DON)]]</f>
        <v>2.7086788280818133E-2</v>
      </c>
      <c r="L70" s="3">
        <v>13.925000000000001</v>
      </c>
      <c r="M70" s="3">
        <v>0.68055555555555558</v>
      </c>
      <c r="N70" s="4">
        <f>Table39[[#This Row],[RN Hours Contract]]/Table39[[#This Row],[RN Hours]]</f>
        <v>4.8872930381009372E-2</v>
      </c>
      <c r="O70" s="3">
        <v>5.5111111111111111</v>
      </c>
      <c r="P70" s="3">
        <v>0</v>
      </c>
      <c r="Q70" s="4">
        <f>Table39[[#This Row],[RN Admin Hours Contract]]/Table39[[#This Row],[RN Admin Hours]]</f>
        <v>0</v>
      </c>
      <c r="R70" s="3">
        <v>5.6888888888888891</v>
      </c>
      <c r="S70" s="3">
        <v>0</v>
      </c>
      <c r="T70" s="4">
        <f>Table39[[#This Row],[RN DON Hours Contract]]/Table39[[#This Row],[RN DON Hours]]</f>
        <v>0</v>
      </c>
      <c r="U70" s="3">
        <f>SUM(Table39[[#This Row],[LPN Hours]], Table39[[#This Row],[LPN Admin Hours]])</f>
        <v>63.113888888888894</v>
      </c>
      <c r="V70" s="3">
        <f>Table39[[#This Row],[LPN Hours Contract]]+Table39[[#This Row],[LPN Admin Hours Contract]]</f>
        <v>1.4944444444444445</v>
      </c>
      <c r="W70" s="4">
        <f t="shared" si="4"/>
        <v>2.3678535275736101E-2</v>
      </c>
      <c r="X70" s="3">
        <v>56.555555555555557</v>
      </c>
      <c r="Y70" s="3">
        <v>1.4944444444444445</v>
      </c>
      <c r="Z70" s="4">
        <f>Table39[[#This Row],[LPN Hours Contract]]/Table39[[#This Row],[LPN Hours]]</f>
        <v>2.6424361493123771E-2</v>
      </c>
      <c r="AA70" s="3">
        <v>6.5583333333333336</v>
      </c>
      <c r="AB70" s="3">
        <v>0</v>
      </c>
      <c r="AC70" s="4">
        <f>Table39[[#This Row],[LPN Admin Hours Contract]]/Table39[[#This Row],[LPN Admin Hours]]</f>
        <v>0</v>
      </c>
      <c r="AD70" s="3">
        <f>SUM(Table39[[#This Row],[CNA Hours]], Table39[[#This Row],[NA in Training Hours]], Table39[[#This Row],[Med Aide/Tech Hours]])</f>
        <v>97.532111111111107</v>
      </c>
      <c r="AE70" s="3">
        <f>SUM(Table39[[#This Row],[CNA Hours Contract]], Table39[[#This Row],[NA in Training Hours Contract]], Table39[[#This Row],[Med Aide/Tech Hours Contract]])</f>
        <v>5.0444444444444443</v>
      </c>
      <c r="AF70" s="4">
        <f>Table39[[#This Row],[CNA/NA/Med Aide Contract Hours]]/Table39[[#This Row],[Total CNA, NA in Training, Med Aide/Tech Hours]]</f>
        <v>5.1720857745995906E-2</v>
      </c>
      <c r="AG70" s="3">
        <v>97.532111111111107</v>
      </c>
      <c r="AH70" s="3">
        <v>5.0444444444444443</v>
      </c>
      <c r="AI70" s="4">
        <f>Table39[[#This Row],[CNA Hours Contract]]/Table39[[#This Row],[CNA Hours]]</f>
        <v>5.1720857745995906E-2</v>
      </c>
      <c r="AJ70" s="3">
        <v>0</v>
      </c>
      <c r="AK70" s="3">
        <v>0</v>
      </c>
      <c r="AL70" s="4">
        <v>0</v>
      </c>
      <c r="AM70" s="3">
        <v>0</v>
      </c>
      <c r="AN70" s="3">
        <v>0</v>
      </c>
      <c r="AO70" s="4">
        <v>0</v>
      </c>
      <c r="AP70" s="1" t="s">
        <v>68</v>
      </c>
      <c r="AQ70" s="1">
        <v>4</v>
      </c>
    </row>
    <row r="71" spans="1:43" x14ac:dyDescent="0.2">
      <c r="A71" s="1" t="s">
        <v>201</v>
      </c>
      <c r="B71" s="1" t="s">
        <v>272</v>
      </c>
      <c r="C71" s="1" t="s">
        <v>435</v>
      </c>
      <c r="D71" s="1" t="s">
        <v>577</v>
      </c>
      <c r="E71" s="3">
        <v>49.8</v>
      </c>
      <c r="F71" s="3">
        <f t="shared" si="5"/>
        <v>195.93811111111111</v>
      </c>
      <c r="G71" s="3">
        <f>SUM(Table39[[#This Row],[RN Hours Contract (W/ Admin, DON)]], Table39[[#This Row],[LPN Contract Hours (w/ Admin)]], Table39[[#This Row],[CNA/NA/Med Aide Contract Hours]])</f>
        <v>0</v>
      </c>
      <c r="H71" s="4">
        <f>Table39[[#This Row],[Total Contract Hours]]/Table39[[#This Row],[Total Hours Nurse Staffing]]</f>
        <v>0</v>
      </c>
      <c r="I71" s="3">
        <f>SUM(Table39[[#This Row],[RN Hours]], Table39[[#This Row],[RN Admin Hours]], Table39[[#This Row],[RN DON Hours]])</f>
        <v>48.333444444444446</v>
      </c>
      <c r="J71" s="3">
        <f t="shared" si="3"/>
        <v>0</v>
      </c>
      <c r="K71" s="4">
        <f>Table39[[#This Row],[RN Hours Contract (W/ Admin, DON)]]/Table39[[#This Row],[RN Hours (w/ Admin, DON)]]</f>
        <v>0</v>
      </c>
      <c r="L71" s="3">
        <v>38.719222222222221</v>
      </c>
      <c r="M71" s="3">
        <v>0</v>
      </c>
      <c r="N71" s="4">
        <f>Table39[[#This Row],[RN Hours Contract]]/Table39[[#This Row],[RN Hours]]</f>
        <v>0</v>
      </c>
      <c r="O71" s="3">
        <v>4.014222222222223</v>
      </c>
      <c r="P71" s="3">
        <v>0</v>
      </c>
      <c r="Q71" s="4">
        <f>Table39[[#This Row],[RN Admin Hours Contract]]/Table39[[#This Row],[RN Admin Hours]]</f>
        <v>0</v>
      </c>
      <c r="R71" s="3">
        <v>5.6</v>
      </c>
      <c r="S71" s="3">
        <v>0</v>
      </c>
      <c r="T71" s="4">
        <f>Table39[[#This Row],[RN DON Hours Contract]]/Table39[[#This Row],[RN DON Hours]]</f>
        <v>0</v>
      </c>
      <c r="U71" s="3">
        <f>SUM(Table39[[#This Row],[LPN Hours]], Table39[[#This Row],[LPN Admin Hours]])</f>
        <v>43.980111111111114</v>
      </c>
      <c r="V71" s="3">
        <f>Table39[[#This Row],[LPN Hours Contract]]+Table39[[#This Row],[LPN Admin Hours Contract]]</f>
        <v>0</v>
      </c>
      <c r="W71" s="4">
        <f t="shared" si="4"/>
        <v>0</v>
      </c>
      <c r="X71" s="3">
        <v>31.938222222222223</v>
      </c>
      <c r="Y71" s="3">
        <v>0</v>
      </c>
      <c r="Z71" s="4">
        <f>Table39[[#This Row],[LPN Hours Contract]]/Table39[[#This Row],[LPN Hours]]</f>
        <v>0</v>
      </c>
      <c r="AA71" s="3">
        <v>12.041888888888888</v>
      </c>
      <c r="AB71" s="3">
        <v>0</v>
      </c>
      <c r="AC71" s="4">
        <f>Table39[[#This Row],[LPN Admin Hours Contract]]/Table39[[#This Row],[LPN Admin Hours]]</f>
        <v>0</v>
      </c>
      <c r="AD71" s="3">
        <f>SUM(Table39[[#This Row],[CNA Hours]], Table39[[#This Row],[NA in Training Hours]], Table39[[#This Row],[Med Aide/Tech Hours]])</f>
        <v>103.62455555555556</v>
      </c>
      <c r="AE71" s="3">
        <f>SUM(Table39[[#This Row],[CNA Hours Contract]], Table39[[#This Row],[NA in Training Hours Contract]], Table39[[#This Row],[Med Aide/Tech Hours Contract]])</f>
        <v>0</v>
      </c>
      <c r="AF71" s="4">
        <f>Table39[[#This Row],[CNA/NA/Med Aide Contract Hours]]/Table39[[#This Row],[Total CNA, NA in Training, Med Aide/Tech Hours]]</f>
        <v>0</v>
      </c>
      <c r="AG71" s="3">
        <v>83.057666666666663</v>
      </c>
      <c r="AH71" s="3">
        <v>0</v>
      </c>
      <c r="AI71" s="4">
        <f>Table39[[#This Row],[CNA Hours Contract]]/Table39[[#This Row],[CNA Hours]]</f>
        <v>0</v>
      </c>
      <c r="AJ71" s="3">
        <v>20.566888888888894</v>
      </c>
      <c r="AK71" s="3">
        <v>0</v>
      </c>
      <c r="AL71" s="4">
        <f>Table39[[#This Row],[NA in Training Hours Contract]]/Table39[[#This Row],[NA in Training Hours]]</f>
        <v>0</v>
      </c>
      <c r="AM71" s="3">
        <v>0</v>
      </c>
      <c r="AN71" s="3">
        <v>0</v>
      </c>
      <c r="AO71" s="4">
        <v>0</v>
      </c>
      <c r="AP71" s="1" t="s">
        <v>69</v>
      </c>
      <c r="AQ71" s="1">
        <v>4</v>
      </c>
    </row>
    <row r="72" spans="1:43" x14ac:dyDescent="0.2">
      <c r="A72" s="1" t="s">
        <v>201</v>
      </c>
      <c r="B72" s="1" t="s">
        <v>273</v>
      </c>
      <c r="C72" s="1" t="s">
        <v>477</v>
      </c>
      <c r="D72" s="1" t="s">
        <v>519</v>
      </c>
      <c r="E72" s="3">
        <v>40.633333333333333</v>
      </c>
      <c r="F72" s="3">
        <f t="shared" si="5"/>
        <v>150.102</v>
      </c>
      <c r="G72" s="3">
        <f>SUM(Table39[[#This Row],[RN Hours Contract (W/ Admin, DON)]], Table39[[#This Row],[LPN Contract Hours (w/ Admin)]], Table39[[#This Row],[CNA/NA/Med Aide Contract Hours]])</f>
        <v>7.2603333333333326</v>
      </c>
      <c r="H72" s="4">
        <f>Table39[[#This Row],[Total Contract Hours]]/Table39[[#This Row],[Total Hours Nurse Staffing]]</f>
        <v>4.8369331077089794E-2</v>
      </c>
      <c r="I72" s="3">
        <f>SUM(Table39[[#This Row],[RN Hours]], Table39[[#This Row],[RN Admin Hours]], Table39[[#This Row],[RN DON Hours]])</f>
        <v>31.119444444444447</v>
      </c>
      <c r="J72" s="3">
        <f t="shared" si="3"/>
        <v>0</v>
      </c>
      <c r="K72" s="4">
        <f>Table39[[#This Row],[RN Hours Contract (W/ Admin, DON)]]/Table39[[#This Row],[RN Hours (w/ Admin, DON)]]</f>
        <v>0</v>
      </c>
      <c r="L72" s="3">
        <v>25.430555555555557</v>
      </c>
      <c r="M72" s="3">
        <v>0</v>
      </c>
      <c r="N72" s="4">
        <f>Table39[[#This Row],[RN Hours Contract]]/Table39[[#This Row],[RN Hours]]</f>
        <v>0</v>
      </c>
      <c r="O72" s="3">
        <v>0</v>
      </c>
      <c r="P72" s="3">
        <v>0</v>
      </c>
      <c r="Q72" s="4">
        <v>0</v>
      </c>
      <c r="R72" s="3">
        <v>5.6888888888888891</v>
      </c>
      <c r="S72" s="3">
        <v>0</v>
      </c>
      <c r="T72" s="4">
        <f>Table39[[#This Row],[RN DON Hours Contract]]/Table39[[#This Row],[RN DON Hours]]</f>
        <v>0</v>
      </c>
      <c r="U72" s="3">
        <f>SUM(Table39[[#This Row],[LPN Hours]], Table39[[#This Row],[LPN Admin Hours]])</f>
        <v>62.106333333333332</v>
      </c>
      <c r="V72" s="3">
        <f>Table39[[#This Row],[LPN Hours Contract]]+Table39[[#This Row],[LPN Admin Hours Contract]]</f>
        <v>1.8841111111111111</v>
      </c>
      <c r="W72" s="4">
        <f t="shared" si="4"/>
        <v>3.0336859543757391E-2</v>
      </c>
      <c r="X72" s="3">
        <v>62.106333333333332</v>
      </c>
      <c r="Y72" s="3">
        <v>1.8841111111111111</v>
      </c>
      <c r="Z72" s="4">
        <f>Table39[[#This Row],[LPN Hours Contract]]/Table39[[#This Row],[LPN Hours]]</f>
        <v>3.0336859543757391E-2</v>
      </c>
      <c r="AA72" s="3">
        <v>0</v>
      </c>
      <c r="AB72" s="3">
        <v>0</v>
      </c>
      <c r="AC72" s="4">
        <v>0</v>
      </c>
      <c r="AD72" s="3">
        <f>SUM(Table39[[#This Row],[CNA Hours]], Table39[[#This Row],[NA in Training Hours]], Table39[[#This Row],[Med Aide/Tech Hours]])</f>
        <v>56.876222222222218</v>
      </c>
      <c r="AE72" s="3">
        <f>SUM(Table39[[#This Row],[CNA Hours Contract]], Table39[[#This Row],[NA in Training Hours Contract]], Table39[[#This Row],[Med Aide/Tech Hours Contract]])</f>
        <v>5.3762222222222213</v>
      </c>
      <c r="AF72" s="4">
        <f>Table39[[#This Row],[CNA/NA/Med Aide Contract Hours]]/Table39[[#This Row],[Total CNA, NA in Training, Med Aide/Tech Hours]]</f>
        <v>9.4524952821526662E-2</v>
      </c>
      <c r="AG72" s="3">
        <v>56.876222222222218</v>
      </c>
      <c r="AH72" s="3">
        <v>5.3762222222222213</v>
      </c>
      <c r="AI72" s="4">
        <f>Table39[[#This Row],[CNA Hours Contract]]/Table39[[#This Row],[CNA Hours]]</f>
        <v>9.4524952821526662E-2</v>
      </c>
      <c r="AJ72" s="3">
        <v>0</v>
      </c>
      <c r="AK72" s="3">
        <v>0</v>
      </c>
      <c r="AL72" s="4">
        <v>0</v>
      </c>
      <c r="AM72" s="3">
        <v>0</v>
      </c>
      <c r="AN72" s="3">
        <v>0</v>
      </c>
      <c r="AO72" s="4">
        <v>0</v>
      </c>
      <c r="AP72" s="1" t="s">
        <v>70</v>
      </c>
      <c r="AQ72" s="1">
        <v>4</v>
      </c>
    </row>
    <row r="73" spans="1:43" x14ac:dyDescent="0.2">
      <c r="A73" s="1" t="s">
        <v>201</v>
      </c>
      <c r="B73" s="1" t="s">
        <v>274</v>
      </c>
      <c r="C73" s="1" t="s">
        <v>411</v>
      </c>
      <c r="D73" s="1" t="s">
        <v>525</v>
      </c>
      <c r="E73" s="3">
        <v>44.888888888888886</v>
      </c>
      <c r="F73" s="3">
        <f t="shared" si="5"/>
        <v>166.095</v>
      </c>
      <c r="G73" s="3">
        <f>SUM(Table39[[#This Row],[RN Hours Contract (W/ Admin, DON)]], Table39[[#This Row],[LPN Contract Hours (w/ Admin)]], Table39[[#This Row],[CNA/NA/Med Aide Contract Hours]])</f>
        <v>0.7416666666666667</v>
      </c>
      <c r="H73" s="4">
        <f>Table39[[#This Row],[Total Contract Hours]]/Table39[[#This Row],[Total Hours Nurse Staffing]]</f>
        <v>4.4653160339966089E-3</v>
      </c>
      <c r="I73" s="3">
        <f>SUM(Table39[[#This Row],[RN Hours]], Table39[[#This Row],[RN Admin Hours]], Table39[[#This Row],[RN DON Hours]])</f>
        <v>26.023888888888891</v>
      </c>
      <c r="J73" s="3">
        <f t="shared" si="3"/>
        <v>0.7416666666666667</v>
      </c>
      <c r="K73" s="4">
        <f>Table39[[#This Row],[RN Hours Contract (W/ Admin, DON)]]/Table39[[#This Row],[RN Hours (w/ Admin, DON)]]</f>
        <v>2.8499455628375636E-2</v>
      </c>
      <c r="L73" s="3">
        <v>19.593333333333334</v>
      </c>
      <c r="M73" s="3">
        <v>0</v>
      </c>
      <c r="N73" s="4">
        <f>Table39[[#This Row],[RN Hours Contract]]/Table39[[#This Row],[RN Hours]]</f>
        <v>0</v>
      </c>
      <c r="O73" s="3">
        <v>0.7416666666666667</v>
      </c>
      <c r="P73" s="3">
        <v>0.7416666666666667</v>
      </c>
      <c r="Q73" s="4">
        <f>Table39[[#This Row],[RN Admin Hours Contract]]/Table39[[#This Row],[RN Admin Hours]]</f>
        <v>1</v>
      </c>
      <c r="R73" s="3">
        <v>5.6888888888888891</v>
      </c>
      <c r="S73" s="3">
        <v>0</v>
      </c>
      <c r="T73" s="4">
        <f>Table39[[#This Row],[RN DON Hours Contract]]/Table39[[#This Row],[RN DON Hours]]</f>
        <v>0</v>
      </c>
      <c r="U73" s="3">
        <f>SUM(Table39[[#This Row],[LPN Hours]], Table39[[#This Row],[LPN Admin Hours]])</f>
        <v>40.291111111111107</v>
      </c>
      <c r="V73" s="3">
        <f>Table39[[#This Row],[LPN Hours Contract]]+Table39[[#This Row],[LPN Admin Hours Contract]]</f>
        <v>0</v>
      </c>
      <c r="W73" s="4">
        <f t="shared" si="4"/>
        <v>0</v>
      </c>
      <c r="X73" s="3">
        <v>40.291111111111107</v>
      </c>
      <c r="Y73" s="3">
        <v>0</v>
      </c>
      <c r="Z73" s="4">
        <f>Table39[[#This Row],[LPN Hours Contract]]/Table39[[#This Row],[LPN Hours]]</f>
        <v>0</v>
      </c>
      <c r="AA73" s="3">
        <v>0</v>
      </c>
      <c r="AB73" s="3">
        <v>0</v>
      </c>
      <c r="AC73" s="4">
        <v>0</v>
      </c>
      <c r="AD73" s="3">
        <f>SUM(Table39[[#This Row],[CNA Hours]], Table39[[#This Row],[NA in Training Hours]], Table39[[#This Row],[Med Aide/Tech Hours]])</f>
        <v>99.78</v>
      </c>
      <c r="AE73" s="3">
        <f>SUM(Table39[[#This Row],[CNA Hours Contract]], Table39[[#This Row],[NA in Training Hours Contract]], Table39[[#This Row],[Med Aide/Tech Hours Contract]])</f>
        <v>0</v>
      </c>
      <c r="AF73" s="4">
        <f>Table39[[#This Row],[CNA/NA/Med Aide Contract Hours]]/Table39[[#This Row],[Total CNA, NA in Training, Med Aide/Tech Hours]]</f>
        <v>0</v>
      </c>
      <c r="AG73" s="3">
        <v>76.673333333333332</v>
      </c>
      <c r="AH73" s="3">
        <v>0</v>
      </c>
      <c r="AI73" s="4">
        <f>Table39[[#This Row],[CNA Hours Contract]]/Table39[[#This Row],[CNA Hours]]</f>
        <v>0</v>
      </c>
      <c r="AJ73" s="3">
        <v>23.106666666666666</v>
      </c>
      <c r="AK73" s="3">
        <v>0</v>
      </c>
      <c r="AL73" s="4">
        <f>Table39[[#This Row],[NA in Training Hours Contract]]/Table39[[#This Row],[NA in Training Hours]]</f>
        <v>0</v>
      </c>
      <c r="AM73" s="3">
        <v>0</v>
      </c>
      <c r="AN73" s="3">
        <v>0</v>
      </c>
      <c r="AO73" s="4">
        <v>0</v>
      </c>
      <c r="AP73" s="1" t="s">
        <v>71</v>
      </c>
      <c r="AQ73" s="1">
        <v>4</v>
      </c>
    </row>
    <row r="74" spans="1:43" x14ac:dyDescent="0.2">
      <c r="A74" s="1" t="s">
        <v>201</v>
      </c>
      <c r="B74" s="1" t="s">
        <v>275</v>
      </c>
      <c r="C74" s="1" t="s">
        <v>478</v>
      </c>
      <c r="D74" s="1" t="s">
        <v>531</v>
      </c>
      <c r="E74" s="3">
        <v>51.155555555555559</v>
      </c>
      <c r="F74" s="3">
        <f t="shared" si="5"/>
        <v>208.54777777777775</v>
      </c>
      <c r="G74" s="3">
        <f>SUM(Table39[[#This Row],[RN Hours Contract (W/ Admin, DON)]], Table39[[#This Row],[LPN Contract Hours (w/ Admin)]], Table39[[#This Row],[CNA/NA/Med Aide Contract Hours]])</f>
        <v>2.1166666666666667</v>
      </c>
      <c r="H74" s="4">
        <f>Table39[[#This Row],[Total Contract Hours]]/Table39[[#This Row],[Total Hours Nurse Staffing]]</f>
        <v>1.0149552727059615E-2</v>
      </c>
      <c r="I74" s="3">
        <f>SUM(Table39[[#This Row],[RN Hours]], Table39[[#This Row],[RN Admin Hours]], Table39[[#This Row],[RN DON Hours]])</f>
        <v>19.543333333333333</v>
      </c>
      <c r="J74" s="3">
        <f t="shared" si="3"/>
        <v>0.92777777777777781</v>
      </c>
      <c r="K74" s="4">
        <f>Table39[[#This Row],[RN Hours Contract (W/ Admin, DON)]]/Table39[[#This Row],[RN Hours (w/ Admin, DON)]]</f>
        <v>4.7472852350901137E-2</v>
      </c>
      <c r="L74" s="3">
        <v>12.843333333333334</v>
      </c>
      <c r="M74" s="3">
        <v>9.4444444444444442E-2</v>
      </c>
      <c r="N74" s="4">
        <f>Table39[[#This Row],[RN Hours Contract]]/Table39[[#This Row],[RN Hours]]</f>
        <v>7.353577299074314E-3</v>
      </c>
      <c r="O74" s="3">
        <v>0.83333333333333337</v>
      </c>
      <c r="P74" s="3">
        <v>0.83333333333333337</v>
      </c>
      <c r="Q74" s="4">
        <f>Table39[[#This Row],[RN Admin Hours Contract]]/Table39[[#This Row],[RN Admin Hours]]</f>
        <v>1</v>
      </c>
      <c r="R74" s="3">
        <v>5.8666666666666663</v>
      </c>
      <c r="S74" s="3">
        <v>0</v>
      </c>
      <c r="T74" s="4">
        <f>Table39[[#This Row],[RN DON Hours Contract]]/Table39[[#This Row],[RN DON Hours]]</f>
        <v>0</v>
      </c>
      <c r="U74" s="3">
        <f>SUM(Table39[[#This Row],[LPN Hours]], Table39[[#This Row],[LPN Admin Hours]])</f>
        <v>49.865555555555552</v>
      </c>
      <c r="V74" s="3">
        <f>Table39[[#This Row],[LPN Hours Contract]]+Table39[[#This Row],[LPN Admin Hours Contract]]</f>
        <v>1.1888888888888889</v>
      </c>
      <c r="W74" s="4">
        <f t="shared" si="4"/>
        <v>2.3841885960025847E-2</v>
      </c>
      <c r="X74" s="3">
        <v>49.865555555555552</v>
      </c>
      <c r="Y74" s="3">
        <v>1.1888888888888889</v>
      </c>
      <c r="Z74" s="4">
        <f>Table39[[#This Row],[LPN Hours Contract]]/Table39[[#This Row],[LPN Hours]]</f>
        <v>2.3841885960025847E-2</v>
      </c>
      <c r="AA74" s="3">
        <v>0</v>
      </c>
      <c r="AB74" s="3">
        <v>0</v>
      </c>
      <c r="AC74" s="4">
        <v>0</v>
      </c>
      <c r="AD74" s="3">
        <f>SUM(Table39[[#This Row],[CNA Hours]], Table39[[#This Row],[NA in Training Hours]], Table39[[#This Row],[Med Aide/Tech Hours]])</f>
        <v>139.13888888888889</v>
      </c>
      <c r="AE74" s="3">
        <f>SUM(Table39[[#This Row],[CNA Hours Contract]], Table39[[#This Row],[NA in Training Hours Contract]], Table39[[#This Row],[Med Aide/Tech Hours Contract]])</f>
        <v>0</v>
      </c>
      <c r="AF74" s="4">
        <f>Table39[[#This Row],[CNA/NA/Med Aide Contract Hours]]/Table39[[#This Row],[Total CNA, NA in Training, Med Aide/Tech Hours]]</f>
        <v>0</v>
      </c>
      <c r="AG74" s="3">
        <v>139.13888888888889</v>
      </c>
      <c r="AH74" s="3">
        <v>0</v>
      </c>
      <c r="AI74" s="4">
        <f>Table39[[#This Row],[CNA Hours Contract]]/Table39[[#This Row],[CNA Hours]]</f>
        <v>0</v>
      </c>
      <c r="AJ74" s="3">
        <v>0</v>
      </c>
      <c r="AK74" s="3">
        <v>0</v>
      </c>
      <c r="AL74" s="4">
        <v>0</v>
      </c>
      <c r="AM74" s="3">
        <v>0</v>
      </c>
      <c r="AN74" s="3">
        <v>0</v>
      </c>
      <c r="AO74" s="4">
        <v>0</v>
      </c>
      <c r="AP74" s="1" t="s">
        <v>72</v>
      </c>
      <c r="AQ74" s="1">
        <v>4</v>
      </c>
    </row>
    <row r="75" spans="1:43" x14ac:dyDescent="0.2">
      <c r="A75" s="1" t="s">
        <v>201</v>
      </c>
      <c r="B75" s="1" t="s">
        <v>276</v>
      </c>
      <c r="C75" s="1" t="s">
        <v>415</v>
      </c>
      <c r="D75" s="1" t="s">
        <v>576</v>
      </c>
      <c r="E75" s="3">
        <v>50.12222222222222</v>
      </c>
      <c r="F75" s="3">
        <f t="shared" si="5"/>
        <v>214.89444444444445</v>
      </c>
      <c r="G75" s="3">
        <f>SUM(Table39[[#This Row],[RN Hours Contract (W/ Admin, DON)]], Table39[[#This Row],[LPN Contract Hours (w/ Admin)]], Table39[[#This Row],[CNA/NA/Med Aide Contract Hours]])</f>
        <v>0</v>
      </c>
      <c r="H75" s="4">
        <f>Table39[[#This Row],[Total Contract Hours]]/Table39[[#This Row],[Total Hours Nurse Staffing]]</f>
        <v>0</v>
      </c>
      <c r="I75" s="3">
        <f>SUM(Table39[[#This Row],[RN Hours]], Table39[[#This Row],[RN Admin Hours]], Table39[[#This Row],[RN DON Hours]])</f>
        <v>27.24722222222222</v>
      </c>
      <c r="J75" s="3">
        <f t="shared" si="3"/>
        <v>0</v>
      </c>
      <c r="K75" s="4">
        <f>Table39[[#This Row],[RN Hours Contract (W/ Admin, DON)]]/Table39[[#This Row],[RN Hours (w/ Admin, DON)]]</f>
        <v>0</v>
      </c>
      <c r="L75" s="3">
        <v>21.736111111111111</v>
      </c>
      <c r="M75" s="3">
        <v>0</v>
      </c>
      <c r="N75" s="4">
        <f>Table39[[#This Row],[RN Hours Contract]]/Table39[[#This Row],[RN Hours]]</f>
        <v>0</v>
      </c>
      <c r="O75" s="3">
        <v>5.5111111111111111</v>
      </c>
      <c r="P75" s="3">
        <v>0</v>
      </c>
      <c r="Q75" s="4">
        <f>Table39[[#This Row],[RN Admin Hours Contract]]/Table39[[#This Row],[RN Admin Hours]]</f>
        <v>0</v>
      </c>
      <c r="R75" s="3">
        <v>0</v>
      </c>
      <c r="S75" s="3">
        <v>0</v>
      </c>
      <c r="T75" s="4">
        <v>0</v>
      </c>
      <c r="U75" s="3">
        <f>SUM(Table39[[#This Row],[LPN Hours]], Table39[[#This Row],[LPN Admin Hours]])</f>
        <v>82.783333333333331</v>
      </c>
      <c r="V75" s="3">
        <f>Table39[[#This Row],[LPN Hours Contract]]+Table39[[#This Row],[LPN Admin Hours Contract]]</f>
        <v>0</v>
      </c>
      <c r="W75" s="4">
        <f t="shared" si="4"/>
        <v>0</v>
      </c>
      <c r="X75" s="3">
        <v>62.516666666666666</v>
      </c>
      <c r="Y75" s="3">
        <v>0</v>
      </c>
      <c r="Z75" s="4">
        <f>Table39[[#This Row],[LPN Hours Contract]]/Table39[[#This Row],[LPN Hours]]</f>
        <v>0</v>
      </c>
      <c r="AA75" s="3">
        <v>20.266666666666666</v>
      </c>
      <c r="AB75" s="3">
        <v>0</v>
      </c>
      <c r="AC75" s="4">
        <f>Table39[[#This Row],[LPN Admin Hours Contract]]/Table39[[#This Row],[LPN Admin Hours]]</f>
        <v>0</v>
      </c>
      <c r="AD75" s="3">
        <f>SUM(Table39[[#This Row],[CNA Hours]], Table39[[#This Row],[NA in Training Hours]], Table39[[#This Row],[Med Aide/Tech Hours]])</f>
        <v>104.86388888888889</v>
      </c>
      <c r="AE75" s="3">
        <f>SUM(Table39[[#This Row],[CNA Hours Contract]], Table39[[#This Row],[NA in Training Hours Contract]], Table39[[#This Row],[Med Aide/Tech Hours Contract]])</f>
        <v>0</v>
      </c>
      <c r="AF75" s="4">
        <f>Table39[[#This Row],[CNA/NA/Med Aide Contract Hours]]/Table39[[#This Row],[Total CNA, NA in Training, Med Aide/Tech Hours]]</f>
        <v>0</v>
      </c>
      <c r="AG75" s="3">
        <v>104.86388888888889</v>
      </c>
      <c r="AH75" s="3">
        <v>0</v>
      </c>
      <c r="AI75" s="4">
        <f>Table39[[#This Row],[CNA Hours Contract]]/Table39[[#This Row],[CNA Hours]]</f>
        <v>0</v>
      </c>
      <c r="AJ75" s="3">
        <v>0</v>
      </c>
      <c r="AK75" s="3">
        <v>0</v>
      </c>
      <c r="AL75" s="4">
        <v>0</v>
      </c>
      <c r="AM75" s="3">
        <v>0</v>
      </c>
      <c r="AN75" s="3">
        <v>0</v>
      </c>
      <c r="AO75" s="4">
        <v>0</v>
      </c>
      <c r="AP75" s="1" t="s">
        <v>73</v>
      </c>
      <c r="AQ75" s="1">
        <v>4</v>
      </c>
    </row>
    <row r="76" spans="1:43" x14ac:dyDescent="0.2">
      <c r="A76" s="1" t="s">
        <v>201</v>
      </c>
      <c r="B76" s="1" t="s">
        <v>277</v>
      </c>
      <c r="C76" s="1" t="s">
        <v>408</v>
      </c>
      <c r="D76" s="1" t="s">
        <v>523</v>
      </c>
      <c r="E76" s="3">
        <v>38.68888888888889</v>
      </c>
      <c r="F76" s="3">
        <f t="shared" si="5"/>
        <v>147.17555555555555</v>
      </c>
      <c r="G76" s="3">
        <f>SUM(Table39[[#This Row],[RN Hours Contract (W/ Admin, DON)]], Table39[[#This Row],[LPN Contract Hours (w/ Admin)]], Table39[[#This Row],[CNA/NA/Med Aide Contract Hours]])</f>
        <v>0</v>
      </c>
      <c r="H76" s="4">
        <f>Table39[[#This Row],[Total Contract Hours]]/Table39[[#This Row],[Total Hours Nurse Staffing]]</f>
        <v>0</v>
      </c>
      <c r="I76" s="3">
        <f>SUM(Table39[[#This Row],[RN Hours]], Table39[[#This Row],[RN Admin Hours]], Table39[[#This Row],[RN DON Hours]])</f>
        <v>31.831111111111113</v>
      </c>
      <c r="J76" s="3">
        <f t="shared" si="3"/>
        <v>0</v>
      </c>
      <c r="K76" s="4">
        <f>Table39[[#This Row],[RN Hours Contract (W/ Admin, DON)]]/Table39[[#This Row],[RN Hours (w/ Admin, DON)]]</f>
        <v>0</v>
      </c>
      <c r="L76" s="3">
        <v>14.875555555555556</v>
      </c>
      <c r="M76" s="3">
        <v>0</v>
      </c>
      <c r="N76" s="4">
        <f>Table39[[#This Row],[RN Hours Contract]]/Table39[[#This Row],[RN Hours]]</f>
        <v>0</v>
      </c>
      <c r="O76" s="3">
        <v>11.444444444444445</v>
      </c>
      <c r="P76" s="3">
        <v>0</v>
      </c>
      <c r="Q76" s="4">
        <f>Table39[[#This Row],[RN Admin Hours Contract]]/Table39[[#This Row],[RN Admin Hours]]</f>
        <v>0</v>
      </c>
      <c r="R76" s="3">
        <v>5.5111111111111111</v>
      </c>
      <c r="S76" s="3">
        <v>0</v>
      </c>
      <c r="T76" s="4">
        <f>Table39[[#This Row],[RN DON Hours Contract]]/Table39[[#This Row],[RN DON Hours]]</f>
        <v>0</v>
      </c>
      <c r="U76" s="3">
        <f>SUM(Table39[[#This Row],[LPN Hours]], Table39[[#This Row],[LPN Admin Hours]])</f>
        <v>27.375</v>
      </c>
      <c r="V76" s="3">
        <f>Table39[[#This Row],[LPN Hours Contract]]+Table39[[#This Row],[LPN Admin Hours Contract]]</f>
        <v>0</v>
      </c>
      <c r="W76" s="4">
        <f t="shared" si="4"/>
        <v>0</v>
      </c>
      <c r="X76" s="3">
        <v>24.202777777777779</v>
      </c>
      <c r="Y76" s="3">
        <v>0</v>
      </c>
      <c r="Z76" s="4">
        <f>Table39[[#This Row],[LPN Hours Contract]]/Table39[[#This Row],[LPN Hours]]</f>
        <v>0</v>
      </c>
      <c r="AA76" s="3">
        <v>3.1722222222222221</v>
      </c>
      <c r="AB76" s="3">
        <v>0</v>
      </c>
      <c r="AC76" s="4">
        <f>Table39[[#This Row],[LPN Admin Hours Contract]]/Table39[[#This Row],[LPN Admin Hours]]</f>
        <v>0</v>
      </c>
      <c r="AD76" s="3">
        <f>SUM(Table39[[#This Row],[CNA Hours]], Table39[[#This Row],[NA in Training Hours]], Table39[[#This Row],[Med Aide/Tech Hours]])</f>
        <v>87.969444444444449</v>
      </c>
      <c r="AE76" s="3">
        <f>SUM(Table39[[#This Row],[CNA Hours Contract]], Table39[[#This Row],[NA in Training Hours Contract]], Table39[[#This Row],[Med Aide/Tech Hours Contract]])</f>
        <v>0</v>
      </c>
      <c r="AF76" s="4">
        <f>Table39[[#This Row],[CNA/NA/Med Aide Contract Hours]]/Table39[[#This Row],[Total CNA, NA in Training, Med Aide/Tech Hours]]</f>
        <v>0</v>
      </c>
      <c r="AG76" s="3">
        <v>87.969444444444449</v>
      </c>
      <c r="AH76" s="3">
        <v>0</v>
      </c>
      <c r="AI76" s="4">
        <f>Table39[[#This Row],[CNA Hours Contract]]/Table39[[#This Row],[CNA Hours]]</f>
        <v>0</v>
      </c>
      <c r="AJ76" s="3">
        <v>0</v>
      </c>
      <c r="AK76" s="3">
        <v>0</v>
      </c>
      <c r="AL76" s="4">
        <v>0</v>
      </c>
      <c r="AM76" s="3">
        <v>0</v>
      </c>
      <c r="AN76" s="3">
        <v>0</v>
      </c>
      <c r="AO76" s="4">
        <v>0</v>
      </c>
      <c r="AP76" s="1" t="s">
        <v>74</v>
      </c>
      <c r="AQ76" s="1">
        <v>4</v>
      </c>
    </row>
    <row r="77" spans="1:43" x14ac:dyDescent="0.2">
      <c r="A77" s="1" t="s">
        <v>201</v>
      </c>
      <c r="B77" s="1" t="s">
        <v>278</v>
      </c>
      <c r="C77" s="1" t="s">
        <v>456</v>
      </c>
      <c r="D77" s="1" t="s">
        <v>570</v>
      </c>
      <c r="E77" s="3">
        <v>93.24444444444444</v>
      </c>
      <c r="F77" s="3">
        <f t="shared" si="5"/>
        <v>373.46777777777777</v>
      </c>
      <c r="G77" s="3">
        <f>SUM(Table39[[#This Row],[RN Hours Contract (W/ Admin, DON)]], Table39[[#This Row],[LPN Contract Hours (w/ Admin)]], Table39[[#This Row],[CNA/NA/Med Aide Contract Hours]])</f>
        <v>0.51666666666666672</v>
      </c>
      <c r="H77" s="4">
        <f>Table39[[#This Row],[Total Contract Hours]]/Table39[[#This Row],[Total Hours Nurse Staffing]]</f>
        <v>1.3834303718006315E-3</v>
      </c>
      <c r="I77" s="3">
        <f>SUM(Table39[[#This Row],[RN Hours]], Table39[[#This Row],[RN Admin Hours]], Table39[[#This Row],[RN DON Hours]])</f>
        <v>61.680555555555557</v>
      </c>
      <c r="J77" s="3">
        <f t="shared" si="3"/>
        <v>0.51666666666666672</v>
      </c>
      <c r="K77" s="4">
        <f>Table39[[#This Row],[RN Hours Contract (W/ Admin, DON)]]/Table39[[#This Row],[RN Hours (w/ Admin, DON)]]</f>
        <v>8.3764917811303772E-3</v>
      </c>
      <c r="L77" s="3">
        <v>55.475000000000001</v>
      </c>
      <c r="M77" s="3">
        <v>0</v>
      </c>
      <c r="N77" s="4">
        <f>Table39[[#This Row],[RN Hours Contract]]/Table39[[#This Row],[RN Hours]]</f>
        <v>0</v>
      </c>
      <c r="O77" s="3">
        <v>0.51666666666666672</v>
      </c>
      <c r="P77" s="3">
        <v>0.51666666666666672</v>
      </c>
      <c r="Q77" s="4">
        <f>Table39[[#This Row],[RN Admin Hours Contract]]/Table39[[#This Row],[RN Admin Hours]]</f>
        <v>1</v>
      </c>
      <c r="R77" s="3">
        <v>5.6888888888888891</v>
      </c>
      <c r="S77" s="3">
        <v>0</v>
      </c>
      <c r="T77" s="4">
        <f>Table39[[#This Row],[RN DON Hours Contract]]/Table39[[#This Row],[RN DON Hours]]</f>
        <v>0</v>
      </c>
      <c r="U77" s="3">
        <f>SUM(Table39[[#This Row],[LPN Hours]], Table39[[#This Row],[LPN Admin Hours]])</f>
        <v>84.094999999999999</v>
      </c>
      <c r="V77" s="3">
        <f>Table39[[#This Row],[LPN Hours Contract]]+Table39[[#This Row],[LPN Admin Hours Contract]]</f>
        <v>0</v>
      </c>
      <c r="W77" s="4">
        <f t="shared" si="4"/>
        <v>0</v>
      </c>
      <c r="X77" s="3">
        <v>84.094999999999999</v>
      </c>
      <c r="Y77" s="3">
        <v>0</v>
      </c>
      <c r="Z77" s="4">
        <f>Table39[[#This Row],[LPN Hours Contract]]/Table39[[#This Row],[LPN Hours]]</f>
        <v>0</v>
      </c>
      <c r="AA77" s="3">
        <v>0</v>
      </c>
      <c r="AB77" s="3">
        <v>0</v>
      </c>
      <c r="AC77" s="4">
        <v>0</v>
      </c>
      <c r="AD77" s="3">
        <f>SUM(Table39[[#This Row],[CNA Hours]], Table39[[#This Row],[NA in Training Hours]], Table39[[#This Row],[Med Aide/Tech Hours]])</f>
        <v>227.69222222222223</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215.42111111111112</v>
      </c>
      <c r="AH77" s="3">
        <v>0</v>
      </c>
      <c r="AI77" s="4">
        <f>Table39[[#This Row],[CNA Hours Contract]]/Table39[[#This Row],[CNA Hours]]</f>
        <v>0</v>
      </c>
      <c r="AJ77" s="3">
        <v>12.271111111111113</v>
      </c>
      <c r="AK77" s="3">
        <v>0</v>
      </c>
      <c r="AL77" s="4">
        <f>Table39[[#This Row],[NA in Training Hours Contract]]/Table39[[#This Row],[NA in Training Hours]]</f>
        <v>0</v>
      </c>
      <c r="AM77" s="3">
        <v>0</v>
      </c>
      <c r="AN77" s="3">
        <v>0</v>
      </c>
      <c r="AO77" s="4">
        <v>0</v>
      </c>
      <c r="AP77" s="1" t="s">
        <v>75</v>
      </c>
      <c r="AQ77" s="1">
        <v>4</v>
      </c>
    </row>
    <row r="78" spans="1:43" x14ac:dyDescent="0.2">
      <c r="A78" s="1" t="s">
        <v>201</v>
      </c>
      <c r="B78" s="1" t="s">
        <v>279</v>
      </c>
      <c r="C78" s="1" t="s">
        <v>408</v>
      </c>
      <c r="D78" s="1" t="s">
        <v>523</v>
      </c>
      <c r="E78" s="3">
        <v>39.177777777777777</v>
      </c>
      <c r="F78" s="3">
        <f t="shared" si="5"/>
        <v>147.41944444444442</v>
      </c>
      <c r="G78" s="3">
        <f>SUM(Table39[[#This Row],[RN Hours Contract (W/ Admin, DON)]], Table39[[#This Row],[LPN Contract Hours (w/ Admin)]], Table39[[#This Row],[CNA/NA/Med Aide Contract Hours]])</f>
        <v>0</v>
      </c>
      <c r="H78" s="4">
        <f>Table39[[#This Row],[Total Contract Hours]]/Table39[[#This Row],[Total Hours Nurse Staffing]]</f>
        <v>0</v>
      </c>
      <c r="I78" s="3">
        <f>SUM(Table39[[#This Row],[RN Hours]], Table39[[#This Row],[RN Admin Hours]], Table39[[#This Row],[RN DON Hours]])</f>
        <v>15.038888888888888</v>
      </c>
      <c r="J78" s="3">
        <f t="shared" si="3"/>
        <v>0</v>
      </c>
      <c r="K78" s="4">
        <f>Table39[[#This Row],[RN Hours Contract (W/ Admin, DON)]]/Table39[[#This Row],[RN Hours (w/ Admin, DON)]]</f>
        <v>0</v>
      </c>
      <c r="L78" s="3">
        <v>9.4527777777777775</v>
      </c>
      <c r="M78" s="3">
        <v>0</v>
      </c>
      <c r="N78" s="4">
        <f>Table39[[#This Row],[RN Hours Contract]]/Table39[[#This Row],[RN Hours]]</f>
        <v>0</v>
      </c>
      <c r="O78" s="3">
        <v>0.44444444444444442</v>
      </c>
      <c r="P78" s="3">
        <v>0</v>
      </c>
      <c r="Q78" s="4">
        <f>Table39[[#This Row],[RN Admin Hours Contract]]/Table39[[#This Row],[RN Admin Hours]]</f>
        <v>0</v>
      </c>
      <c r="R78" s="3">
        <v>5.1416666666666666</v>
      </c>
      <c r="S78" s="3">
        <v>0</v>
      </c>
      <c r="T78" s="4">
        <f>Table39[[#This Row],[RN DON Hours Contract]]/Table39[[#This Row],[RN DON Hours]]</f>
        <v>0</v>
      </c>
      <c r="U78" s="3">
        <f>SUM(Table39[[#This Row],[LPN Hours]], Table39[[#This Row],[LPN Admin Hours]])</f>
        <v>37.616666666666667</v>
      </c>
      <c r="V78" s="3">
        <f>Table39[[#This Row],[LPN Hours Contract]]+Table39[[#This Row],[LPN Admin Hours Contract]]</f>
        <v>0</v>
      </c>
      <c r="W78" s="4">
        <f t="shared" si="4"/>
        <v>0</v>
      </c>
      <c r="X78" s="3">
        <v>36.774999999999999</v>
      </c>
      <c r="Y78" s="3">
        <v>0</v>
      </c>
      <c r="Z78" s="4">
        <f>Table39[[#This Row],[LPN Hours Contract]]/Table39[[#This Row],[LPN Hours]]</f>
        <v>0</v>
      </c>
      <c r="AA78" s="3">
        <v>0.84166666666666667</v>
      </c>
      <c r="AB78" s="3">
        <v>0</v>
      </c>
      <c r="AC78" s="4">
        <f>Table39[[#This Row],[LPN Admin Hours Contract]]/Table39[[#This Row],[LPN Admin Hours]]</f>
        <v>0</v>
      </c>
      <c r="AD78" s="3">
        <f>SUM(Table39[[#This Row],[CNA Hours]], Table39[[#This Row],[NA in Training Hours]], Table39[[#This Row],[Med Aide/Tech Hours]])</f>
        <v>94.763888888888886</v>
      </c>
      <c r="AE78" s="3">
        <f>SUM(Table39[[#This Row],[CNA Hours Contract]], Table39[[#This Row],[NA in Training Hours Contract]], Table39[[#This Row],[Med Aide/Tech Hours Contract]])</f>
        <v>0</v>
      </c>
      <c r="AF78" s="4">
        <f>Table39[[#This Row],[CNA/NA/Med Aide Contract Hours]]/Table39[[#This Row],[Total CNA, NA in Training, Med Aide/Tech Hours]]</f>
        <v>0</v>
      </c>
      <c r="AG78" s="3">
        <v>94.763888888888886</v>
      </c>
      <c r="AH78" s="3">
        <v>0</v>
      </c>
      <c r="AI78" s="4">
        <f>Table39[[#This Row],[CNA Hours Contract]]/Table39[[#This Row],[CNA Hours]]</f>
        <v>0</v>
      </c>
      <c r="AJ78" s="3">
        <v>0</v>
      </c>
      <c r="AK78" s="3">
        <v>0</v>
      </c>
      <c r="AL78" s="4">
        <v>0</v>
      </c>
      <c r="AM78" s="3">
        <v>0</v>
      </c>
      <c r="AN78" s="3">
        <v>0</v>
      </c>
      <c r="AO78" s="4">
        <v>0</v>
      </c>
      <c r="AP78" s="1" t="s">
        <v>76</v>
      </c>
      <c r="AQ78" s="1">
        <v>4</v>
      </c>
    </row>
    <row r="79" spans="1:43" x14ac:dyDescent="0.2">
      <c r="A79" s="1" t="s">
        <v>201</v>
      </c>
      <c r="B79" s="1" t="s">
        <v>280</v>
      </c>
      <c r="C79" s="1" t="s">
        <v>467</v>
      </c>
      <c r="D79" s="1" t="s">
        <v>542</v>
      </c>
      <c r="E79" s="3">
        <v>61.077777777777776</v>
      </c>
      <c r="F79" s="3">
        <f t="shared" si="5"/>
        <v>228.42455555555557</v>
      </c>
      <c r="G79" s="3">
        <f>SUM(Table39[[#This Row],[RN Hours Contract (W/ Admin, DON)]], Table39[[#This Row],[LPN Contract Hours (w/ Admin)]], Table39[[#This Row],[CNA/NA/Med Aide Contract Hours]])</f>
        <v>0</v>
      </c>
      <c r="H79" s="4">
        <f>Table39[[#This Row],[Total Contract Hours]]/Table39[[#This Row],[Total Hours Nurse Staffing]]</f>
        <v>0</v>
      </c>
      <c r="I79" s="3">
        <f>SUM(Table39[[#This Row],[RN Hours]], Table39[[#This Row],[RN Admin Hours]], Table39[[#This Row],[RN DON Hours]])</f>
        <v>29.235666666666667</v>
      </c>
      <c r="J79" s="3">
        <f t="shared" si="3"/>
        <v>0</v>
      </c>
      <c r="K79" s="4">
        <f>Table39[[#This Row],[RN Hours Contract (W/ Admin, DON)]]/Table39[[#This Row],[RN Hours (w/ Admin, DON)]]</f>
        <v>0</v>
      </c>
      <c r="L79" s="3">
        <v>10.6</v>
      </c>
      <c r="M79" s="3">
        <v>0</v>
      </c>
      <c r="N79" s="4">
        <f>Table39[[#This Row],[RN Hours Contract]]/Table39[[#This Row],[RN Hours]]</f>
        <v>0</v>
      </c>
      <c r="O79" s="3">
        <v>13.835666666666667</v>
      </c>
      <c r="P79" s="3">
        <v>0</v>
      </c>
      <c r="Q79" s="4">
        <f>Table39[[#This Row],[RN Admin Hours Contract]]/Table39[[#This Row],[RN Admin Hours]]</f>
        <v>0</v>
      </c>
      <c r="R79" s="3">
        <v>4.8</v>
      </c>
      <c r="S79" s="3">
        <v>0</v>
      </c>
      <c r="T79" s="4">
        <f>Table39[[#This Row],[RN DON Hours Contract]]/Table39[[#This Row],[RN DON Hours]]</f>
        <v>0</v>
      </c>
      <c r="U79" s="3">
        <f>SUM(Table39[[#This Row],[LPN Hours]], Table39[[#This Row],[LPN Admin Hours]])</f>
        <v>87</v>
      </c>
      <c r="V79" s="3">
        <f>Table39[[#This Row],[LPN Hours Contract]]+Table39[[#This Row],[LPN Admin Hours Contract]]</f>
        <v>0</v>
      </c>
      <c r="W79" s="4">
        <f t="shared" si="4"/>
        <v>0</v>
      </c>
      <c r="X79" s="3">
        <v>75.88055555555556</v>
      </c>
      <c r="Y79" s="3">
        <v>0</v>
      </c>
      <c r="Z79" s="4">
        <f>Table39[[#This Row],[LPN Hours Contract]]/Table39[[#This Row],[LPN Hours]]</f>
        <v>0</v>
      </c>
      <c r="AA79" s="3">
        <v>11.119444444444444</v>
      </c>
      <c r="AB79" s="3">
        <v>0</v>
      </c>
      <c r="AC79" s="4">
        <f>Table39[[#This Row],[LPN Admin Hours Contract]]/Table39[[#This Row],[LPN Admin Hours]]</f>
        <v>0</v>
      </c>
      <c r="AD79" s="3">
        <f>SUM(Table39[[#This Row],[CNA Hours]], Table39[[#This Row],[NA in Training Hours]], Table39[[#This Row],[Med Aide/Tech Hours]])</f>
        <v>112.18888888888888</v>
      </c>
      <c r="AE79" s="3">
        <f>SUM(Table39[[#This Row],[CNA Hours Contract]], Table39[[#This Row],[NA in Training Hours Contract]], Table39[[#This Row],[Med Aide/Tech Hours Contract]])</f>
        <v>0</v>
      </c>
      <c r="AF79" s="4">
        <f>Table39[[#This Row],[CNA/NA/Med Aide Contract Hours]]/Table39[[#This Row],[Total CNA, NA in Training, Med Aide/Tech Hours]]</f>
        <v>0</v>
      </c>
      <c r="AG79" s="3">
        <v>112.18888888888888</v>
      </c>
      <c r="AH79" s="3">
        <v>0</v>
      </c>
      <c r="AI79" s="4">
        <f>Table39[[#This Row],[CNA Hours Contract]]/Table39[[#This Row],[CNA Hours]]</f>
        <v>0</v>
      </c>
      <c r="AJ79" s="3">
        <v>0</v>
      </c>
      <c r="AK79" s="3">
        <v>0</v>
      </c>
      <c r="AL79" s="4">
        <v>0</v>
      </c>
      <c r="AM79" s="3">
        <v>0</v>
      </c>
      <c r="AN79" s="3">
        <v>0</v>
      </c>
      <c r="AO79" s="4">
        <v>0</v>
      </c>
      <c r="AP79" s="1" t="s">
        <v>77</v>
      </c>
      <c r="AQ79" s="1">
        <v>4</v>
      </c>
    </row>
    <row r="80" spans="1:43" x14ac:dyDescent="0.2">
      <c r="A80" s="1" t="s">
        <v>201</v>
      </c>
      <c r="B80" s="1" t="s">
        <v>281</v>
      </c>
      <c r="C80" s="1" t="s">
        <v>419</v>
      </c>
      <c r="D80" s="1" t="s">
        <v>535</v>
      </c>
      <c r="E80" s="3">
        <v>50.777777777777779</v>
      </c>
      <c r="F80" s="3">
        <f t="shared" si="5"/>
        <v>257.63533333333334</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38.694777777777773</v>
      </c>
      <c r="J80" s="3">
        <f t="shared" si="3"/>
        <v>0</v>
      </c>
      <c r="K80" s="4">
        <f>Table39[[#This Row],[RN Hours Contract (W/ Admin, DON)]]/Table39[[#This Row],[RN Hours (w/ Admin, DON)]]</f>
        <v>0</v>
      </c>
      <c r="L80" s="3">
        <v>28.202999999999999</v>
      </c>
      <c r="M80" s="3">
        <v>0</v>
      </c>
      <c r="N80" s="4">
        <f>Table39[[#This Row],[RN Hours Contract]]/Table39[[#This Row],[RN Hours]]</f>
        <v>0</v>
      </c>
      <c r="O80" s="3">
        <v>0.72777777777777775</v>
      </c>
      <c r="P80" s="3">
        <v>0</v>
      </c>
      <c r="Q80" s="4">
        <f>Table39[[#This Row],[RN Admin Hours Contract]]/Table39[[#This Row],[RN Admin Hours]]</f>
        <v>0</v>
      </c>
      <c r="R80" s="3">
        <v>9.7639999999999993</v>
      </c>
      <c r="S80" s="3">
        <v>0</v>
      </c>
      <c r="T80" s="4">
        <f>Table39[[#This Row],[RN DON Hours Contract]]/Table39[[#This Row],[RN DON Hours]]</f>
        <v>0</v>
      </c>
      <c r="U80" s="3">
        <f>SUM(Table39[[#This Row],[LPN Hours]], Table39[[#This Row],[LPN Admin Hours]])</f>
        <v>57.936333333333344</v>
      </c>
      <c r="V80" s="3">
        <f>Table39[[#This Row],[LPN Hours Contract]]+Table39[[#This Row],[LPN Admin Hours Contract]]</f>
        <v>0</v>
      </c>
      <c r="W80" s="4">
        <f t="shared" si="4"/>
        <v>0</v>
      </c>
      <c r="X80" s="3">
        <v>39.738444444444447</v>
      </c>
      <c r="Y80" s="3">
        <v>0</v>
      </c>
      <c r="Z80" s="4">
        <f>Table39[[#This Row],[LPN Hours Contract]]/Table39[[#This Row],[LPN Hours]]</f>
        <v>0</v>
      </c>
      <c r="AA80" s="3">
        <v>18.197888888888897</v>
      </c>
      <c r="AB80" s="3">
        <v>0</v>
      </c>
      <c r="AC80" s="4">
        <f>Table39[[#This Row],[LPN Admin Hours Contract]]/Table39[[#This Row],[LPN Admin Hours]]</f>
        <v>0</v>
      </c>
      <c r="AD80" s="3">
        <f>SUM(Table39[[#This Row],[CNA Hours]], Table39[[#This Row],[NA in Training Hours]], Table39[[#This Row],[Med Aide/Tech Hours]])</f>
        <v>161.00422222222221</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161.00422222222221</v>
      </c>
      <c r="AH80" s="3">
        <v>0</v>
      </c>
      <c r="AI80" s="4">
        <f>Table39[[#This Row],[CNA Hours Contract]]/Table39[[#This Row],[CNA Hours]]</f>
        <v>0</v>
      </c>
      <c r="AJ80" s="3">
        <v>0</v>
      </c>
      <c r="AK80" s="3">
        <v>0</v>
      </c>
      <c r="AL80" s="4">
        <v>0</v>
      </c>
      <c r="AM80" s="3">
        <v>0</v>
      </c>
      <c r="AN80" s="3">
        <v>0</v>
      </c>
      <c r="AO80" s="4">
        <v>0</v>
      </c>
      <c r="AP80" s="1" t="s">
        <v>78</v>
      </c>
      <c r="AQ80" s="1">
        <v>4</v>
      </c>
    </row>
    <row r="81" spans="1:43" x14ac:dyDescent="0.2">
      <c r="A81" s="1" t="s">
        <v>201</v>
      </c>
      <c r="B81" s="1" t="s">
        <v>282</v>
      </c>
      <c r="C81" s="1" t="s">
        <v>469</v>
      </c>
      <c r="D81" s="1" t="s">
        <v>544</v>
      </c>
      <c r="E81" s="3">
        <v>45.9</v>
      </c>
      <c r="F81" s="3">
        <f t="shared" si="5"/>
        <v>159.66877777777779</v>
      </c>
      <c r="G81" s="3">
        <f>SUM(Table39[[#This Row],[RN Hours Contract (W/ Admin, DON)]], Table39[[#This Row],[LPN Contract Hours (w/ Admin)]], Table39[[#This Row],[CNA/NA/Med Aide Contract Hours]])</f>
        <v>0</v>
      </c>
      <c r="H81" s="4">
        <f>Table39[[#This Row],[Total Contract Hours]]/Table39[[#This Row],[Total Hours Nurse Staffing]]</f>
        <v>0</v>
      </c>
      <c r="I81" s="3">
        <f>SUM(Table39[[#This Row],[RN Hours]], Table39[[#This Row],[RN Admin Hours]], Table39[[#This Row],[RN DON Hours]])</f>
        <v>25.376555555555555</v>
      </c>
      <c r="J81" s="3">
        <f t="shared" si="3"/>
        <v>0</v>
      </c>
      <c r="K81" s="4">
        <f>Table39[[#This Row],[RN Hours Contract (W/ Admin, DON)]]/Table39[[#This Row],[RN Hours (w/ Admin, DON)]]</f>
        <v>0</v>
      </c>
      <c r="L81" s="3">
        <v>0</v>
      </c>
      <c r="M81" s="3">
        <v>0</v>
      </c>
      <c r="N81" s="4">
        <v>0</v>
      </c>
      <c r="O81" s="3">
        <v>17.409888888888887</v>
      </c>
      <c r="P81" s="3">
        <v>0</v>
      </c>
      <c r="Q81" s="4">
        <f>Table39[[#This Row],[RN Admin Hours Contract]]/Table39[[#This Row],[RN Admin Hours]]</f>
        <v>0</v>
      </c>
      <c r="R81" s="3">
        <v>7.9666666666666668</v>
      </c>
      <c r="S81" s="3">
        <v>0</v>
      </c>
      <c r="T81" s="4">
        <f>Table39[[#This Row],[RN DON Hours Contract]]/Table39[[#This Row],[RN DON Hours]]</f>
        <v>0</v>
      </c>
      <c r="U81" s="3">
        <f>SUM(Table39[[#This Row],[LPN Hours]], Table39[[#This Row],[LPN Admin Hours]])</f>
        <v>54.161222222222221</v>
      </c>
      <c r="V81" s="3">
        <f>Table39[[#This Row],[LPN Hours Contract]]+Table39[[#This Row],[LPN Admin Hours Contract]]</f>
        <v>0</v>
      </c>
      <c r="W81" s="4">
        <f t="shared" si="4"/>
        <v>0</v>
      </c>
      <c r="X81" s="3">
        <v>49.471888888888891</v>
      </c>
      <c r="Y81" s="3">
        <v>0</v>
      </c>
      <c r="Z81" s="4">
        <f>Table39[[#This Row],[LPN Hours Contract]]/Table39[[#This Row],[LPN Hours]]</f>
        <v>0</v>
      </c>
      <c r="AA81" s="3">
        <v>4.6893333333333329</v>
      </c>
      <c r="AB81" s="3">
        <v>0</v>
      </c>
      <c r="AC81" s="4">
        <f>Table39[[#This Row],[LPN Admin Hours Contract]]/Table39[[#This Row],[LPN Admin Hours]]</f>
        <v>0</v>
      </c>
      <c r="AD81" s="3">
        <f>SUM(Table39[[#This Row],[CNA Hours]], Table39[[#This Row],[NA in Training Hours]], Table39[[#This Row],[Med Aide/Tech Hours]])</f>
        <v>80.131000000000014</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79.387666666666675</v>
      </c>
      <c r="AH81" s="3">
        <v>0</v>
      </c>
      <c r="AI81" s="4">
        <f>Table39[[#This Row],[CNA Hours Contract]]/Table39[[#This Row],[CNA Hours]]</f>
        <v>0</v>
      </c>
      <c r="AJ81" s="3">
        <v>0.74333333333333329</v>
      </c>
      <c r="AK81" s="3">
        <v>0</v>
      </c>
      <c r="AL81" s="4">
        <f>Table39[[#This Row],[NA in Training Hours Contract]]/Table39[[#This Row],[NA in Training Hours]]</f>
        <v>0</v>
      </c>
      <c r="AM81" s="3">
        <v>0</v>
      </c>
      <c r="AN81" s="3">
        <v>0</v>
      </c>
      <c r="AO81" s="4">
        <v>0</v>
      </c>
      <c r="AP81" s="1" t="s">
        <v>79</v>
      </c>
      <c r="AQ81" s="1">
        <v>4</v>
      </c>
    </row>
    <row r="82" spans="1:43" x14ac:dyDescent="0.2">
      <c r="A82" s="1" t="s">
        <v>201</v>
      </c>
      <c r="B82" s="1" t="s">
        <v>283</v>
      </c>
      <c r="C82" s="1" t="s">
        <v>429</v>
      </c>
      <c r="D82" s="1" t="s">
        <v>527</v>
      </c>
      <c r="E82" s="3">
        <v>71.411111111111111</v>
      </c>
      <c r="F82" s="3">
        <f t="shared" si="5"/>
        <v>346.32300000000004</v>
      </c>
      <c r="G82" s="3">
        <f>SUM(Table39[[#This Row],[RN Hours Contract (W/ Admin, DON)]], Table39[[#This Row],[LPN Contract Hours (w/ Admin)]], Table39[[#This Row],[CNA/NA/Med Aide Contract Hours]])</f>
        <v>62.247333333333337</v>
      </c>
      <c r="H82" s="4">
        <f>Table39[[#This Row],[Total Contract Hours]]/Table39[[#This Row],[Total Hours Nurse Staffing]]</f>
        <v>0.17973779775912466</v>
      </c>
      <c r="I82" s="3">
        <f>SUM(Table39[[#This Row],[RN Hours]], Table39[[#This Row],[RN Admin Hours]], Table39[[#This Row],[RN DON Hours]])</f>
        <v>40.312555555555562</v>
      </c>
      <c r="J82" s="3">
        <f t="shared" ref="J82:J145" si="6">SUM(M82,P82,S82)</f>
        <v>1.1405555555555555</v>
      </c>
      <c r="K82" s="4">
        <f>Table39[[#This Row],[RN Hours Contract (W/ Admin, DON)]]/Table39[[#This Row],[RN Hours (w/ Admin, DON)]]</f>
        <v>2.8292811999570022E-2</v>
      </c>
      <c r="L82" s="3">
        <v>1.9356666666666666</v>
      </c>
      <c r="M82" s="3">
        <v>1.1405555555555555</v>
      </c>
      <c r="N82" s="4">
        <f>Table39[[#This Row],[RN Hours Contract]]/Table39[[#This Row],[RN Hours]]</f>
        <v>0.58923138740600423</v>
      </c>
      <c r="O82" s="3">
        <v>31.23244444444445</v>
      </c>
      <c r="P82" s="3">
        <v>0</v>
      </c>
      <c r="Q82" s="4">
        <f>Table39[[#This Row],[RN Admin Hours Contract]]/Table39[[#This Row],[RN Admin Hours]]</f>
        <v>0</v>
      </c>
      <c r="R82" s="3">
        <v>7.1444444444444448</v>
      </c>
      <c r="S82" s="3">
        <v>0</v>
      </c>
      <c r="T82" s="4">
        <f>Table39[[#This Row],[RN DON Hours Contract]]/Table39[[#This Row],[RN DON Hours]]</f>
        <v>0</v>
      </c>
      <c r="U82" s="3">
        <f>SUM(Table39[[#This Row],[LPN Hours]], Table39[[#This Row],[LPN Admin Hours]])</f>
        <v>95.893000000000001</v>
      </c>
      <c r="V82" s="3">
        <f>Table39[[#This Row],[LPN Hours Contract]]+Table39[[#This Row],[LPN Admin Hours Contract]]</f>
        <v>16.421111111111113</v>
      </c>
      <c r="W82" s="4">
        <f t="shared" ref="W82:W145" si="7">V82/U82</f>
        <v>0.17124410656785286</v>
      </c>
      <c r="X82" s="3">
        <v>85.11033333333333</v>
      </c>
      <c r="Y82" s="3">
        <v>16.157222222222224</v>
      </c>
      <c r="Z82" s="4">
        <f>Table39[[#This Row],[LPN Hours Contract]]/Table39[[#This Row],[LPN Hours]]</f>
        <v>0.18983854943844136</v>
      </c>
      <c r="AA82" s="3">
        <v>10.782666666666666</v>
      </c>
      <c r="AB82" s="3">
        <v>0.2638888888888889</v>
      </c>
      <c r="AC82" s="4">
        <f>Table39[[#This Row],[LPN Admin Hours Contract]]/Table39[[#This Row],[LPN Admin Hours]]</f>
        <v>2.4473434730637653E-2</v>
      </c>
      <c r="AD82" s="3">
        <f>SUM(Table39[[#This Row],[CNA Hours]], Table39[[#This Row],[NA in Training Hours]], Table39[[#This Row],[Med Aide/Tech Hours]])</f>
        <v>210.11744444444446</v>
      </c>
      <c r="AE82" s="3">
        <f>SUM(Table39[[#This Row],[CNA Hours Contract]], Table39[[#This Row],[NA in Training Hours Contract]], Table39[[#This Row],[Med Aide/Tech Hours Contract]])</f>
        <v>44.68566666666667</v>
      </c>
      <c r="AF82" s="4">
        <f>Table39[[#This Row],[CNA/NA/Med Aide Contract Hours]]/Table39[[#This Row],[Total CNA, NA in Training, Med Aide/Tech Hours]]</f>
        <v>0.2126699512494864</v>
      </c>
      <c r="AG82" s="3">
        <v>176.81411111111112</v>
      </c>
      <c r="AH82" s="3">
        <v>44.68566666666667</v>
      </c>
      <c r="AI82" s="4">
        <f>Table39[[#This Row],[CNA Hours Contract]]/Table39[[#This Row],[CNA Hours]]</f>
        <v>0.25272681227679794</v>
      </c>
      <c r="AJ82" s="3">
        <v>33.303333333333327</v>
      </c>
      <c r="AK82" s="3">
        <v>0</v>
      </c>
      <c r="AL82" s="4">
        <f>Table39[[#This Row],[NA in Training Hours Contract]]/Table39[[#This Row],[NA in Training Hours]]</f>
        <v>0</v>
      </c>
      <c r="AM82" s="3">
        <v>0</v>
      </c>
      <c r="AN82" s="3">
        <v>0</v>
      </c>
      <c r="AO82" s="4">
        <v>0</v>
      </c>
      <c r="AP82" s="1" t="s">
        <v>80</v>
      </c>
      <c r="AQ82" s="1">
        <v>4</v>
      </c>
    </row>
    <row r="83" spans="1:43" x14ac:dyDescent="0.2">
      <c r="A83" s="1" t="s">
        <v>201</v>
      </c>
      <c r="B83" s="1" t="s">
        <v>284</v>
      </c>
      <c r="C83" s="1" t="s">
        <v>424</v>
      </c>
      <c r="D83" s="1" t="s">
        <v>569</v>
      </c>
      <c r="E83" s="3">
        <v>57.011111111111113</v>
      </c>
      <c r="F83" s="3">
        <f t="shared" si="5"/>
        <v>200.5131111111111</v>
      </c>
      <c r="G83" s="3">
        <f>SUM(Table39[[#This Row],[RN Hours Contract (W/ Admin, DON)]], Table39[[#This Row],[LPN Contract Hours (w/ Admin)]], Table39[[#This Row],[CNA/NA/Med Aide Contract Hours]])</f>
        <v>6.2722222222222221</v>
      </c>
      <c r="H83" s="4">
        <f>Table39[[#This Row],[Total Contract Hours]]/Table39[[#This Row],[Total Hours Nurse Staffing]]</f>
        <v>3.1280858331236859E-2</v>
      </c>
      <c r="I83" s="3">
        <f>SUM(Table39[[#This Row],[RN Hours]], Table39[[#This Row],[RN Admin Hours]], Table39[[#This Row],[RN DON Hours]])</f>
        <v>36.284555555555549</v>
      </c>
      <c r="J83" s="3">
        <f t="shared" si="6"/>
        <v>0</v>
      </c>
      <c r="K83" s="4">
        <f>Table39[[#This Row],[RN Hours Contract (W/ Admin, DON)]]/Table39[[#This Row],[RN Hours (w/ Admin, DON)]]</f>
        <v>0</v>
      </c>
      <c r="L83" s="3">
        <v>13.576444444444446</v>
      </c>
      <c r="M83" s="3">
        <v>0</v>
      </c>
      <c r="N83" s="4">
        <f>Table39[[#This Row],[RN Hours Contract]]/Table39[[#This Row],[RN Hours]]</f>
        <v>0</v>
      </c>
      <c r="O83" s="3">
        <v>16.519222222222211</v>
      </c>
      <c r="P83" s="3">
        <v>0</v>
      </c>
      <c r="Q83" s="4">
        <f>Table39[[#This Row],[RN Admin Hours Contract]]/Table39[[#This Row],[RN Admin Hours]]</f>
        <v>0</v>
      </c>
      <c r="R83" s="3">
        <v>6.1888888888888891</v>
      </c>
      <c r="S83" s="3">
        <v>0</v>
      </c>
      <c r="T83" s="4">
        <f>Table39[[#This Row],[RN DON Hours Contract]]/Table39[[#This Row],[RN DON Hours]]</f>
        <v>0</v>
      </c>
      <c r="U83" s="3">
        <f>SUM(Table39[[#This Row],[LPN Hours]], Table39[[#This Row],[LPN Admin Hours]])</f>
        <v>47.420888888888889</v>
      </c>
      <c r="V83" s="3">
        <f>Table39[[#This Row],[LPN Hours Contract]]+Table39[[#This Row],[LPN Admin Hours Contract]]</f>
        <v>6.1027777777777779</v>
      </c>
      <c r="W83" s="4">
        <f t="shared" si="7"/>
        <v>0.128693871430312</v>
      </c>
      <c r="X83" s="3">
        <v>38.724333333333334</v>
      </c>
      <c r="Y83" s="3">
        <v>6.1027777777777779</v>
      </c>
      <c r="Z83" s="4">
        <f>Table39[[#This Row],[LPN Hours Contract]]/Table39[[#This Row],[LPN Hours]]</f>
        <v>0.15759542521354647</v>
      </c>
      <c r="AA83" s="3">
        <v>8.6965555555555554</v>
      </c>
      <c r="AB83" s="3">
        <v>0</v>
      </c>
      <c r="AC83" s="4">
        <f>Table39[[#This Row],[LPN Admin Hours Contract]]/Table39[[#This Row],[LPN Admin Hours]]</f>
        <v>0</v>
      </c>
      <c r="AD83" s="3">
        <f>SUM(Table39[[#This Row],[CNA Hours]], Table39[[#This Row],[NA in Training Hours]], Table39[[#This Row],[Med Aide/Tech Hours]])</f>
        <v>116.80766666666666</v>
      </c>
      <c r="AE83" s="3">
        <f>SUM(Table39[[#This Row],[CNA Hours Contract]], Table39[[#This Row],[NA in Training Hours Contract]], Table39[[#This Row],[Med Aide/Tech Hours Contract]])</f>
        <v>0.16944444444444445</v>
      </c>
      <c r="AF83" s="4">
        <f>Table39[[#This Row],[CNA/NA/Med Aide Contract Hours]]/Table39[[#This Row],[Total CNA, NA in Training, Med Aide/Tech Hours]]</f>
        <v>1.4506277651105475E-3</v>
      </c>
      <c r="AG83" s="3">
        <v>114.37333333333333</v>
      </c>
      <c r="AH83" s="3">
        <v>0.16944444444444445</v>
      </c>
      <c r="AI83" s="4">
        <f>Table39[[#This Row],[CNA Hours Contract]]/Table39[[#This Row],[CNA Hours]]</f>
        <v>1.4815030698686563E-3</v>
      </c>
      <c r="AJ83" s="3">
        <v>2.4343333333333335</v>
      </c>
      <c r="AK83" s="3">
        <v>0</v>
      </c>
      <c r="AL83" s="4">
        <f>Table39[[#This Row],[NA in Training Hours Contract]]/Table39[[#This Row],[NA in Training Hours]]</f>
        <v>0</v>
      </c>
      <c r="AM83" s="3">
        <v>0</v>
      </c>
      <c r="AN83" s="3">
        <v>0</v>
      </c>
      <c r="AO83" s="4">
        <v>0</v>
      </c>
      <c r="AP83" s="1" t="s">
        <v>81</v>
      </c>
      <c r="AQ83" s="1">
        <v>4</v>
      </c>
    </row>
    <row r="84" spans="1:43" x14ac:dyDescent="0.2">
      <c r="A84" s="1" t="s">
        <v>201</v>
      </c>
      <c r="B84" s="1" t="s">
        <v>285</v>
      </c>
      <c r="C84" s="1" t="s">
        <v>479</v>
      </c>
      <c r="D84" s="1" t="s">
        <v>518</v>
      </c>
      <c r="E84" s="3">
        <v>94.2</v>
      </c>
      <c r="F84" s="3">
        <f t="shared" si="5"/>
        <v>339.82311111111107</v>
      </c>
      <c r="G84" s="3">
        <f>SUM(Table39[[#This Row],[RN Hours Contract (W/ Admin, DON)]], Table39[[#This Row],[LPN Contract Hours (w/ Admin)]], Table39[[#This Row],[CNA/NA/Med Aide Contract Hours]])</f>
        <v>91.097555555555545</v>
      </c>
      <c r="H84" s="4">
        <f>Table39[[#This Row],[Total Contract Hours]]/Table39[[#This Row],[Total Hours Nurse Staffing]]</f>
        <v>0.26807345520937692</v>
      </c>
      <c r="I84" s="3">
        <f>SUM(Table39[[#This Row],[RN Hours]], Table39[[#This Row],[RN Admin Hours]], Table39[[#This Row],[RN DON Hours]])</f>
        <v>30.050999999999988</v>
      </c>
      <c r="J84" s="3">
        <f t="shared" si="6"/>
        <v>0.17222222222222222</v>
      </c>
      <c r="K84" s="4">
        <f>Table39[[#This Row],[RN Hours Contract (W/ Admin, DON)]]/Table39[[#This Row],[RN Hours (w/ Admin, DON)]]</f>
        <v>5.730998044065831E-3</v>
      </c>
      <c r="L84" s="3">
        <v>0.17222222222222222</v>
      </c>
      <c r="M84" s="3">
        <v>0.17222222222222222</v>
      </c>
      <c r="N84" s="4">
        <f>Table39[[#This Row],[RN Hours Contract]]/Table39[[#This Row],[RN Hours]]</f>
        <v>1</v>
      </c>
      <c r="O84" s="3">
        <v>24.000999999999987</v>
      </c>
      <c r="P84" s="3">
        <v>0</v>
      </c>
      <c r="Q84" s="4">
        <f>Table39[[#This Row],[RN Admin Hours Contract]]/Table39[[#This Row],[RN Admin Hours]]</f>
        <v>0</v>
      </c>
      <c r="R84" s="3">
        <v>5.8777777777777782</v>
      </c>
      <c r="S84" s="3">
        <v>0</v>
      </c>
      <c r="T84" s="4">
        <f>Table39[[#This Row],[RN DON Hours Contract]]/Table39[[#This Row],[RN DON Hours]]</f>
        <v>0</v>
      </c>
      <c r="U84" s="3">
        <f>SUM(Table39[[#This Row],[LPN Hours]], Table39[[#This Row],[LPN Admin Hours]])</f>
        <v>110.81922222222222</v>
      </c>
      <c r="V84" s="3">
        <f>Table39[[#This Row],[LPN Hours Contract]]+Table39[[#This Row],[LPN Admin Hours Contract]]</f>
        <v>16.121666666666666</v>
      </c>
      <c r="W84" s="4">
        <f t="shared" si="7"/>
        <v>0.14547716852170653</v>
      </c>
      <c r="X84" s="3">
        <v>108.47955555555555</v>
      </c>
      <c r="Y84" s="3">
        <v>16.121666666666666</v>
      </c>
      <c r="Z84" s="4">
        <f>Table39[[#This Row],[LPN Hours Contract]]/Table39[[#This Row],[LPN Hours]]</f>
        <v>0.14861479275152717</v>
      </c>
      <c r="AA84" s="3">
        <v>2.339666666666667</v>
      </c>
      <c r="AB84" s="3">
        <v>0</v>
      </c>
      <c r="AC84" s="4">
        <f>Table39[[#This Row],[LPN Admin Hours Contract]]/Table39[[#This Row],[LPN Admin Hours]]</f>
        <v>0</v>
      </c>
      <c r="AD84" s="3">
        <f>SUM(Table39[[#This Row],[CNA Hours]], Table39[[#This Row],[NA in Training Hours]], Table39[[#This Row],[Med Aide/Tech Hours]])</f>
        <v>198.95288888888888</v>
      </c>
      <c r="AE84" s="3">
        <f>SUM(Table39[[#This Row],[CNA Hours Contract]], Table39[[#This Row],[NA in Training Hours Contract]], Table39[[#This Row],[Med Aide/Tech Hours Contract]])</f>
        <v>74.803666666666658</v>
      </c>
      <c r="AF84" s="4">
        <f>Table39[[#This Row],[CNA/NA/Med Aide Contract Hours]]/Table39[[#This Row],[Total CNA, NA in Training, Med Aide/Tech Hours]]</f>
        <v>0.37598683328716564</v>
      </c>
      <c r="AG84" s="3">
        <v>178.95555555555555</v>
      </c>
      <c r="AH84" s="3">
        <v>74.803666666666658</v>
      </c>
      <c r="AI84" s="4">
        <f>Table39[[#This Row],[CNA Hours Contract]]/Table39[[#This Row],[CNA Hours]]</f>
        <v>0.41800136595057741</v>
      </c>
      <c r="AJ84" s="3">
        <v>19.99733333333333</v>
      </c>
      <c r="AK84" s="3">
        <v>0</v>
      </c>
      <c r="AL84" s="4">
        <f>Table39[[#This Row],[NA in Training Hours Contract]]/Table39[[#This Row],[NA in Training Hours]]</f>
        <v>0</v>
      </c>
      <c r="AM84" s="3">
        <v>0</v>
      </c>
      <c r="AN84" s="3">
        <v>0</v>
      </c>
      <c r="AO84" s="4">
        <v>0</v>
      </c>
      <c r="AP84" s="1" t="s">
        <v>82</v>
      </c>
      <c r="AQ84" s="1">
        <v>4</v>
      </c>
    </row>
    <row r="85" spans="1:43" x14ac:dyDescent="0.2">
      <c r="A85" s="1" t="s">
        <v>201</v>
      </c>
      <c r="B85" s="1" t="s">
        <v>286</v>
      </c>
      <c r="C85" s="1" t="s">
        <v>419</v>
      </c>
      <c r="D85" s="1" t="s">
        <v>535</v>
      </c>
      <c r="E85" s="3">
        <v>16.755555555555556</v>
      </c>
      <c r="F85" s="3">
        <f t="shared" si="5"/>
        <v>77.25277777777778</v>
      </c>
      <c r="G85" s="3">
        <f>SUM(Table39[[#This Row],[RN Hours Contract (W/ Admin, DON)]], Table39[[#This Row],[LPN Contract Hours (w/ Admin)]], Table39[[#This Row],[CNA/NA/Med Aide Contract Hours]])</f>
        <v>0</v>
      </c>
      <c r="H85" s="4">
        <f>Table39[[#This Row],[Total Contract Hours]]/Table39[[#This Row],[Total Hours Nurse Staffing]]</f>
        <v>0</v>
      </c>
      <c r="I85" s="3">
        <f>SUM(Table39[[#This Row],[RN Hours]], Table39[[#This Row],[RN Admin Hours]], Table39[[#This Row],[RN DON Hours]])</f>
        <v>54.855555555555554</v>
      </c>
      <c r="J85" s="3">
        <f t="shared" si="6"/>
        <v>0</v>
      </c>
      <c r="K85" s="4">
        <f>Table39[[#This Row],[RN Hours Contract (W/ Admin, DON)]]/Table39[[#This Row],[RN Hours (w/ Admin, DON)]]</f>
        <v>0</v>
      </c>
      <c r="L85" s="3">
        <v>54.855555555555554</v>
      </c>
      <c r="M85" s="3">
        <v>0</v>
      </c>
      <c r="N85" s="4">
        <f>Table39[[#This Row],[RN Hours Contract]]/Table39[[#This Row],[RN Hours]]</f>
        <v>0</v>
      </c>
      <c r="O85" s="3">
        <v>0</v>
      </c>
      <c r="P85" s="3">
        <v>0</v>
      </c>
      <c r="Q85" s="4">
        <v>0</v>
      </c>
      <c r="R85" s="3">
        <v>0</v>
      </c>
      <c r="S85" s="3">
        <v>0</v>
      </c>
      <c r="T85" s="4">
        <v>0</v>
      </c>
      <c r="U85" s="3">
        <f>SUM(Table39[[#This Row],[LPN Hours]], Table39[[#This Row],[LPN Admin Hours]])</f>
        <v>7.8305555555555557</v>
      </c>
      <c r="V85" s="3">
        <f>Table39[[#This Row],[LPN Hours Contract]]+Table39[[#This Row],[LPN Admin Hours Contract]]</f>
        <v>0</v>
      </c>
      <c r="W85" s="4">
        <f t="shared" si="7"/>
        <v>0</v>
      </c>
      <c r="X85" s="3">
        <v>7.8305555555555557</v>
      </c>
      <c r="Y85" s="3">
        <v>0</v>
      </c>
      <c r="Z85" s="4">
        <f>Table39[[#This Row],[LPN Hours Contract]]/Table39[[#This Row],[LPN Hours]]</f>
        <v>0</v>
      </c>
      <c r="AA85" s="3">
        <v>0</v>
      </c>
      <c r="AB85" s="3">
        <v>0</v>
      </c>
      <c r="AC85" s="4">
        <v>0</v>
      </c>
      <c r="AD85" s="3">
        <f>SUM(Table39[[#This Row],[CNA Hours]], Table39[[#This Row],[NA in Training Hours]], Table39[[#This Row],[Med Aide/Tech Hours]])</f>
        <v>14.566666666666666</v>
      </c>
      <c r="AE85" s="3">
        <f>SUM(Table39[[#This Row],[CNA Hours Contract]], Table39[[#This Row],[NA in Training Hours Contract]], Table39[[#This Row],[Med Aide/Tech Hours Contract]])</f>
        <v>0</v>
      </c>
      <c r="AF85" s="4">
        <f>Table39[[#This Row],[CNA/NA/Med Aide Contract Hours]]/Table39[[#This Row],[Total CNA, NA in Training, Med Aide/Tech Hours]]</f>
        <v>0</v>
      </c>
      <c r="AG85" s="3">
        <v>14.566666666666666</v>
      </c>
      <c r="AH85" s="3">
        <v>0</v>
      </c>
      <c r="AI85" s="4">
        <f>Table39[[#This Row],[CNA Hours Contract]]/Table39[[#This Row],[CNA Hours]]</f>
        <v>0</v>
      </c>
      <c r="AJ85" s="3">
        <v>0</v>
      </c>
      <c r="AK85" s="3">
        <v>0</v>
      </c>
      <c r="AL85" s="4">
        <v>0</v>
      </c>
      <c r="AM85" s="3">
        <v>0</v>
      </c>
      <c r="AN85" s="3">
        <v>0</v>
      </c>
      <c r="AO85" s="4">
        <v>0</v>
      </c>
      <c r="AP85" s="1" t="s">
        <v>83</v>
      </c>
      <c r="AQ85" s="1">
        <v>4</v>
      </c>
    </row>
    <row r="86" spans="1:43" x14ac:dyDescent="0.2">
      <c r="A86" s="1" t="s">
        <v>201</v>
      </c>
      <c r="B86" s="1" t="s">
        <v>287</v>
      </c>
      <c r="C86" s="1" t="s">
        <v>452</v>
      </c>
      <c r="D86" s="1" t="s">
        <v>567</v>
      </c>
      <c r="E86" s="3">
        <v>61.155555555555559</v>
      </c>
      <c r="F86" s="3">
        <f t="shared" si="5"/>
        <v>268.17466666666667</v>
      </c>
      <c r="G86" s="3">
        <f>SUM(Table39[[#This Row],[RN Hours Contract (W/ Admin, DON)]], Table39[[#This Row],[LPN Contract Hours (w/ Admin)]], Table39[[#This Row],[CNA/NA/Med Aide Contract Hours]])</f>
        <v>0</v>
      </c>
      <c r="H86" s="4">
        <f>Table39[[#This Row],[Total Contract Hours]]/Table39[[#This Row],[Total Hours Nurse Staffing]]</f>
        <v>0</v>
      </c>
      <c r="I86" s="3">
        <f>SUM(Table39[[#This Row],[RN Hours]], Table39[[#This Row],[RN Admin Hours]], Table39[[#This Row],[RN DON Hours]])</f>
        <v>41.52955555555554</v>
      </c>
      <c r="J86" s="3">
        <f t="shared" si="6"/>
        <v>0</v>
      </c>
      <c r="K86" s="4">
        <f>Table39[[#This Row],[RN Hours Contract (W/ Admin, DON)]]/Table39[[#This Row],[RN Hours (w/ Admin, DON)]]</f>
        <v>0</v>
      </c>
      <c r="L86" s="3">
        <v>3.6455555555555557</v>
      </c>
      <c r="M86" s="3">
        <v>0</v>
      </c>
      <c r="N86" s="4">
        <f>Table39[[#This Row],[RN Hours Contract]]/Table39[[#This Row],[RN Hours]]</f>
        <v>0</v>
      </c>
      <c r="O86" s="3">
        <v>32.078444444444429</v>
      </c>
      <c r="P86" s="3">
        <v>0</v>
      </c>
      <c r="Q86" s="4">
        <f>Table39[[#This Row],[RN Admin Hours Contract]]/Table39[[#This Row],[RN Admin Hours]]</f>
        <v>0</v>
      </c>
      <c r="R86" s="3">
        <v>5.8055555555555554</v>
      </c>
      <c r="S86" s="3">
        <v>0</v>
      </c>
      <c r="T86" s="4">
        <f>Table39[[#This Row],[RN DON Hours Contract]]/Table39[[#This Row],[RN DON Hours]]</f>
        <v>0</v>
      </c>
      <c r="U86" s="3">
        <f>SUM(Table39[[#This Row],[LPN Hours]], Table39[[#This Row],[LPN Admin Hours]])</f>
        <v>93.450222222222223</v>
      </c>
      <c r="V86" s="3">
        <f>Table39[[#This Row],[LPN Hours Contract]]+Table39[[#This Row],[LPN Admin Hours Contract]]</f>
        <v>0</v>
      </c>
      <c r="W86" s="4">
        <f t="shared" si="7"/>
        <v>0</v>
      </c>
      <c r="X86" s="3">
        <v>71.26188888888889</v>
      </c>
      <c r="Y86" s="3">
        <v>0</v>
      </c>
      <c r="Z86" s="4">
        <f>Table39[[#This Row],[LPN Hours Contract]]/Table39[[#This Row],[LPN Hours]]</f>
        <v>0</v>
      </c>
      <c r="AA86" s="3">
        <v>22.188333333333333</v>
      </c>
      <c r="AB86" s="3">
        <v>0</v>
      </c>
      <c r="AC86" s="4">
        <f>Table39[[#This Row],[LPN Admin Hours Contract]]/Table39[[#This Row],[LPN Admin Hours]]</f>
        <v>0</v>
      </c>
      <c r="AD86" s="3">
        <f>SUM(Table39[[#This Row],[CNA Hours]], Table39[[#This Row],[NA in Training Hours]], Table39[[#This Row],[Med Aide/Tech Hours]])</f>
        <v>133.1948888888889</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87.632222222222225</v>
      </c>
      <c r="AH86" s="3">
        <v>0</v>
      </c>
      <c r="AI86" s="4">
        <f>Table39[[#This Row],[CNA Hours Contract]]/Table39[[#This Row],[CNA Hours]]</f>
        <v>0</v>
      </c>
      <c r="AJ86" s="3">
        <v>45.562666666666672</v>
      </c>
      <c r="AK86" s="3">
        <v>0</v>
      </c>
      <c r="AL86" s="4">
        <f>Table39[[#This Row],[NA in Training Hours Contract]]/Table39[[#This Row],[NA in Training Hours]]</f>
        <v>0</v>
      </c>
      <c r="AM86" s="3">
        <v>0</v>
      </c>
      <c r="AN86" s="3">
        <v>0</v>
      </c>
      <c r="AO86" s="4">
        <v>0</v>
      </c>
      <c r="AP86" s="1" t="s">
        <v>84</v>
      </c>
      <c r="AQ86" s="1">
        <v>4</v>
      </c>
    </row>
    <row r="87" spans="1:43" x14ac:dyDescent="0.2">
      <c r="A87" s="1" t="s">
        <v>201</v>
      </c>
      <c r="B87" s="1" t="s">
        <v>288</v>
      </c>
      <c r="C87" s="1" t="s">
        <v>480</v>
      </c>
      <c r="D87" s="1" t="s">
        <v>537</v>
      </c>
      <c r="E87" s="3">
        <v>60.81111111111111</v>
      </c>
      <c r="F87" s="3">
        <f t="shared" si="5"/>
        <v>244.4</v>
      </c>
      <c r="G87" s="3">
        <f>SUM(Table39[[#This Row],[RN Hours Contract (W/ Admin, DON)]], Table39[[#This Row],[LPN Contract Hours (w/ Admin)]], Table39[[#This Row],[CNA/NA/Med Aide Contract Hours]])</f>
        <v>0</v>
      </c>
      <c r="H87" s="4">
        <f>Table39[[#This Row],[Total Contract Hours]]/Table39[[#This Row],[Total Hours Nurse Staffing]]</f>
        <v>0</v>
      </c>
      <c r="I87" s="3">
        <f>SUM(Table39[[#This Row],[RN Hours]], Table39[[#This Row],[RN Admin Hours]], Table39[[#This Row],[RN DON Hours]])</f>
        <v>47.780555555555559</v>
      </c>
      <c r="J87" s="3">
        <f t="shared" si="6"/>
        <v>0</v>
      </c>
      <c r="K87" s="4">
        <f>Table39[[#This Row],[RN Hours Contract (W/ Admin, DON)]]/Table39[[#This Row],[RN Hours (w/ Admin, DON)]]</f>
        <v>0</v>
      </c>
      <c r="L87" s="3">
        <v>35.708333333333336</v>
      </c>
      <c r="M87" s="3">
        <v>0</v>
      </c>
      <c r="N87" s="4">
        <f>Table39[[#This Row],[RN Hours Contract]]/Table39[[#This Row],[RN Hours]]</f>
        <v>0</v>
      </c>
      <c r="O87" s="3">
        <v>0</v>
      </c>
      <c r="P87" s="3">
        <v>0</v>
      </c>
      <c r="Q87" s="4">
        <v>0</v>
      </c>
      <c r="R87" s="3">
        <v>12.072222222222223</v>
      </c>
      <c r="S87" s="3">
        <v>0</v>
      </c>
      <c r="T87" s="4">
        <f>Table39[[#This Row],[RN DON Hours Contract]]/Table39[[#This Row],[RN DON Hours]]</f>
        <v>0</v>
      </c>
      <c r="U87" s="3">
        <f>SUM(Table39[[#This Row],[LPN Hours]], Table39[[#This Row],[LPN Admin Hours]])</f>
        <v>59.483333333333334</v>
      </c>
      <c r="V87" s="3">
        <f>Table39[[#This Row],[LPN Hours Contract]]+Table39[[#This Row],[LPN Admin Hours Contract]]</f>
        <v>0</v>
      </c>
      <c r="W87" s="4">
        <f t="shared" si="7"/>
        <v>0</v>
      </c>
      <c r="X87" s="3">
        <v>59.483333333333334</v>
      </c>
      <c r="Y87" s="3">
        <v>0</v>
      </c>
      <c r="Z87" s="4">
        <f>Table39[[#This Row],[LPN Hours Contract]]/Table39[[#This Row],[LPN Hours]]</f>
        <v>0</v>
      </c>
      <c r="AA87" s="3">
        <v>0</v>
      </c>
      <c r="AB87" s="3">
        <v>0</v>
      </c>
      <c r="AC87" s="4">
        <v>0</v>
      </c>
      <c r="AD87" s="3">
        <f>SUM(Table39[[#This Row],[CNA Hours]], Table39[[#This Row],[NA in Training Hours]], Table39[[#This Row],[Med Aide/Tech Hours]])</f>
        <v>137.13611111111112</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137.13611111111112</v>
      </c>
      <c r="AH87" s="3">
        <v>0</v>
      </c>
      <c r="AI87" s="4">
        <f>Table39[[#This Row],[CNA Hours Contract]]/Table39[[#This Row],[CNA Hours]]</f>
        <v>0</v>
      </c>
      <c r="AJ87" s="3">
        <v>0</v>
      </c>
      <c r="AK87" s="3">
        <v>0</v>
      </c>
      <c r="AL87" s="4">
        <v>0</v>
      </c>
      <c r="AM87" s="3">
        <v>0</v>
      </c>
      <c r="AN87" s="3">
        <v>0</v>
      </c>
      <c r="AO87" s="4">
        <v>0</v>
      </c>
      <c r="AP87" s="1" t="s">
        <v>85</v>
      </c>
      <c r="AQ87" s="1">
        <v>4</v>
      </c>
    </row>
    <row r="88" spans="1:43" x14ac:dyDescent="0.2">
      <c r="A88" s="1" t="s">
        <v>201</v>
      </c>
      <c r="B88" s="1" t="s">
        <v>289</v>
      </c>
      <c r="C88" s="1" t="s">
        <v>458</v>
      </c>
      <c r="D88" s="1" t="s">
        <v>547</v>
      </c>
      <c r="E88" s="3">
        <v>48.388888888888886</v>
      </c>
      <c r="F88" s="3">
        <f t="shared" si="5"/>
        <v>174.56933333333333</v>
      </c>
      <c r="G88" s="3">
        <f>SUM(Table39[[#This Row],[RN Hours Contract (W/ Admin, DON)]], Table39[[#This Row],[LPN Contract Hours (w/ Admin)]], Table39[[#This Row],[CNA/NA/Med Aide Contract Hours]])</f>
        <v>0</v>
      </c>
      <c r="H88" s="4">
        <f>Table39[[#This Row],[Total Contract Hours]]/Table39[[#This Row],[Total Hours Nurse Staffing]]</f>
        <v>0</v>
      </c>
      <c r="I88" s="3">
        <f>SUM(Table39[[#This Row],[RN Hours]], Table39[[#This Row],[RN Admin Hours]], Table39[[#This Row],[RN DON Hours]])</f>
        <v>38.984888888888882</v>
      </c>
      <c r="J88" s="3">
        <f t="shared" si="6"/>
        <v>0</v>
      </c>
      <c r="K88" s="4">
        <f>Table39[[#This Row],[RN Hours Contract (W/ Admin, DON)]]/Table39[[#This Row],[RN Hours (w/ Admin, DON)]]</f>
        <v>0</v>
      </c>
      <c r="L88" s="3">
        <v>26.540444444444443</v>
      </c>
      <c r="M88" s="3">
        <v>0</v>
      </c>
      <c r="N88" s="4">
        <f>Table39[[#This Row],[RN Hours Contract]]/Table39[[#This Row],[RN Hours]]</f>
        <v>0</v>
      </c>
      <c r="O88" s="3">
        <v>7.7333333333333334</v>
      </c>
      <c r="P88" s="3">
        <v>0</v>
      </c>
      <c r="Q88" s="4">
        <f>Table39[[#This Row],[RN Admin Hours Contract]]/Table39[[#This Row],[RN Admin Hours]]</f>
        <v>0</v>
      </c>
      <c r="R88" s="3">
        <v>4.7111111111111112</v>
      </c>
      <c r="S88" s="3">
        <v>0</v>
      </c>
      <c r="T88" s="4">
        <f>Table39[[#This Row],[RN DON Hours Contract]]/Table39[[#This Row],[RN DON Hours]]</f>
        <v>0</v>
      </c>
      <c r="U88" s="3">
        <f>SUM(Table39[[#This Row],[LPN Hours]], Table39[[#This Row],[LPN Admin Hours]])</f>
        <v>53.019444444444446</v>
      </c>
      <c r="V88" s="3">
        <f>Table39[[#This Row],[LPN Hours Contract]]+Table39[[#This Row],[LPN Admin Hours Contract]]</f>
        <v>0</v>
      </c>
      <c r="W88" s="4">
        <f t="shared" si="7"/>
        <v>0</v>
      </c>
      <c r="X88" s="3">
        <v>43.593555555555554</v>
      </c>
      <c r="Y88" s="3">
        <v>0</v>
      </c>
      <c r="Z88" s="4">
        <f>Table39[[#This Row],[LPN Hours Contract]]/Table39[[#This Row],[LPN Hours]]</f>
        <v>0</v>
      </c>
      <c r="AA88" s="3">
        <v>9.4258888888888901</v>
      </c>
      <c r="AB88" s="3">
        <v>0</v>
      </c>
      <c r="AC88" s="4">
        <f>Table39[[#This Row],[LPN Admin Hours Contract]]/Table39[[#This Row],[LPN Admin Hours]]</f>
        <v>0</v>
      </c>
      <c r="AD88" s="3">
        <f>SUM(Table39[[#This Row],[CNA Hours]], Table39[[#This Row],[NA in Training Hours]], Table39[[#This Row],[Med Aide/Tech Hours]])</f>
        <v>82.564999999999998</v>
      </c>
      <c r="AE88" s="3">
        <f>SUM(Table39[[#This Row],[CNA Hours Contract]], Table39[[#This Row],[NA in Training Hours Contract]], Table39[[#This Row],[Med Aide/Tech Hours Contract]])</f>
        <v>0</v>
      </c>
      <c r="AF88" s="4">
        <f>Table39[[#This Row],[CNA/NA/Med Aide Contract Hours]]/Table39[[#This Row],[Total CNA, NA in Training, Med Aide/Tech Hours]]</f>
        <v>0</v>
      </c>
      <c r="AG88" s="3">
        <v>82.564999999999998</v>
      </c>
      <c r="AH88" s="3">
        <v>0</v>
      </c>
      <c r="AI88" s="4">
        <f>Table39[[#This Row],[CNA Hours Contract]]/Table39[[#This Row],[CNA Hours]]</f>
        <v>0</v>
      </c>
      <c r="AJ88" s="3">
        <v>0</v>
      </c>
      <c r="AK88" s="3">
        <v>0</v>
      </c>
      <c r="AL88" s="4">
        <v>0</v>
      </c>
      <c r="AM88" s="3">
        <v>0</v>
      </c>
      <c r="AN88" s="3">
        <v>0</v>
      </c>
      <c r="AO88" s="4">
        <v>0</v>
      </c>
      <c r="AP88" s="1" t="s">
        <v>86</v>
      </c>
      <c r="AQ88" s="1">
        <v>4</v>
      </c>
    </row>
    <row r="89" spans="1:43" x14ac:dyDescent="0.2">
      <c r="A89" s="1" t="s">
        <v>201</v>
      </c>
      <c r="B89" s="1" t="s">
        <v>290</v>
      </c>
      <c r="C89" s="1" t="s">
        <v>444</v>
      </c>
      <c r="D89" s="1" t="s">
        <v>561</v>
      </c>
      <c r="E89" s="3">
        <v>48.344444444444441</v>
      </c>
      <c r="F89" s="3">
        <f t="shared" si="5"/>
        <v>195.72033333333331</v>
      </c>
      <c r="G89" s="3">
        <f>SUM(Table39[[#This Row],[RN Hours Contract (W/ Admin, DON)]], Table39[[#This Row],[LPN Contract Hours (w/ Admin)]], Table39[[#This Row],[CNA/NA/Med Aide Contract Hours]])</f>
        <v>0</v>
      </c>
      <c r="H89" s="4">
        <f>Table39[[#This Row],[Total Contract Hours]]/Table39[[#This Row],[Total Hours Nurse Staffing]]</f>
        <v>0</v>
      </c>
      <c r="I89" s="3">
        <f>SUM(Table39[[#This Row],[RN Hours]], Table39[[#This Row],[RN Admin Hours]], Table39[[#This Row],[RN DON Hours]])</f>
        <v>22.980222222222224</v>
      </c>
      <c r="J89" s="3">
        <f t="shared" si="6"/>
        <v>0</v>
      </c>
      <c r="K89" s="4">
        <f>Table39[[#This Row],[RN Hours Contract (W/ Admin, DON)]]/Table39[[#This Row],[RN Hours (w/ Admin, DON)]]</f>
        <v>0</v>
      </c>
      <c r="L89" s="3">
        <v>17.291333333333334</v>
      </c>
      <c r="M89" s="3">
        <v>0</v>
      </c>
      <c r="N89" s="4">
        <f>Table39[[#This Row],[RN Hours Contract]]/Table39[[#This Row],[RN Hours]]</f>
        <v>0</v>
      </c>
      <c r="O89" s="3">
        <v>0</v>
      </c>
      <c r="P89" s="3">
        <v>0</v>
      </c>
      <c r="Q89" s="4">
        <v>0</v>
      </c>
      <c r="R89" s="3">
        <v>5.6888888888888891</v>
      </c>
      <c r="S89" s="3">
        <v>0</v>
      </c>
      <c r="T89" s="4">
        <f>Table39[[#This Row],[RN DON Hours Contract]]/Table39[[#This Row],[RN DON Hours]]</f>
        <v>0</v>
      </c>
      <c r="U89" s="3">
        <f>SUM(Table39[[#This Row],[LPN Hours]], Table39[[#This Row],[LPN Admin Hours]])</f>
        <v>60.817111111111103</v>
      </c>
      <c r="V89" s="3">
        <f>Table39[[#This Row],[LPN Hours Contract]]+Table39[[#This Row],[LPN Admin Hours Contract]]</f>
        <v>0</v>
      </c>
      <c r="W89" s="4">
        <f t="shared" si="7"/>
        <v>0</v>
      </c>
      <c r="X89" s="3">
        <v>50.173444444444442</v>
      </c>
      <c r="Y89" s="3">
        <v>0</v>
      </c>
      <c r="Z89" s="4">
        <f>Table39[[#This Row],[LPN Hours Contract]]/Table39[[#This Row],[LPN Hours]]</f>
        <v>0</v>
      </c>
      <c r="AA89" s="3">
        <v>10.643666666666665</v>
      </c>
      <c r="AB89" s="3">
        <v>0</v>
      </c>
      <c r="AC89" s="4">
        <f>Table39[[#This Row],[LPN Admin Hours Contract]]/Table39[[#This Row],[LPN Admin Hours]]</f>
        <v>0</v>
      </c>
      <c r="AD89" s="3">
        <f>SUM(Table39[[#This Row],[CNA Hours]], Table39[[#This Row],[NA in Training Hours]], Table39[[#This Row],[Med Aide/Tech Hours]])</f>
        <v>111.923</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111.923</v>
      </c>
      <c r="AH89" s="3">
        <v>0</v>
      </c>
      <c r="AI89" s="4">
        <f>Table39[[#This Row],[CNA Hours Contract]]/Table39[[#This Row],[CNA Hours]]</f>
        <v>0</v>
      </c>
      <c r="AJ89" s="3">
        <v>0</v>
      </c>
      <c r="AK89" s="3">
        <v>0</v>
      </c>
      <c r="AL89" s="4">
        <v>0</v>
      </c>
      <c r="AM89" s="3">
        <v>0</v>
      </c>
      <c r="AN89" s="3">
        <v>0</v>
      </c>
      <c r="AO89" s="4">
        <v>0</v>
      </c>
      <c r="AP89" s="1" t="s">
        <v>87</v>
      </c>
      <c r="AQ89" s="1">
        <v>4</v>
      </c>
    </row>
    <row r="90" spans="1:43" x14ac:dyDescent="0.2">
      <c r="A90" s="1" t="s">
        <v>201</v>
      </c>
      <c r="B90" s="1" t="s">
        <v>291</v>
      </c>
      <c r="C90" s="1" t="s">
        <v>460</v>
      </c>
      <c r="D90" s="1" t="s">
        <v>515</v>
      </c>
      <c r="E90" s="3">
        <v>41.18888888888889</v>
      </c>
      <c r="F90" s="3">
        <f t="shared" si="5"/>
        <v>147.63644444444444</v>
      </c>
      <c r="G90" s="3">
        <f>SUM(Table39[[#This Row],[RN Hours Contract (W/ Admin, DON)]], Table39[[#This Row],[LPN Contract Hours (w/ Admin)]], Table39[[#This Row],[CNA/NA/Med Aide Contract Hours]])</f>
        <v>0</v>
      </c>
      <c r="H90" s="4">
        <f>Table39[[#This Row],[Total Contract Hours]]/Table39[[#This Row],[Total Hours Nurse Staffing]]</f>
        <v>0</v>
      </c>
      <c r="I90" s="3">
        <f>SUM(Table39[[#This Row],[RN Hours]], Table39[[#This Row],[RN Admin Hours]], Table39[[#This Row],[RN DON Hours]])</f>
        <v>24.355777777777782</v>
      </c>
      <c r="J90" s="3">
        <f t="shared" si="6"/>
        <v>0</v>
      </c>
      <c r="K90" s="4">
        <f>Table39[[#This Row],[RN Hours Contract (W/ Admin, DON)]]/Table39[[#This Row],[RN Hours (w/ Admin, DON)]]</f>
        <v>0</v>
      </c>
      <c r="L90" s="3">
        <v>18.658333333333335</v>
      </c>
      <c r="M90" s="3">
        <v>0</v>
      </c>
      <c r="N90" s="4">
        <f>Table39[[#This Row],[RN Hours Contract]]/Table39[[#This Row],[RN Hours]]</f>
        <v>0</v>
      </c>
      <c r="O90" s="3">
        <v>2.5910000000000002</v>
      </c>
      <c r="P90" s="3">
        <v>0</v>
      </c>
      <c r="Q90" s="4">
        <f>Table39[[#This Row],[RN Admin Hours Contract]]/Table39[[#This Row],[RN Admin Hours]]</f>
        <v>0</v>
      </c>
      <c r="R90" s="3">
        <v>3.1064444444444441</v>
      </c>
      <c r="S90" s="3">
        <v>0</v>
      </c>
      <c r="T90" s="4">
        <f>Table39[[#This Row],[RN DON Hours Contract]]/Table39[[#This Row],[RN DON Hours]]</f>
        <v>0</v>
      </c>
      <c r="U90" s="3">
        <f>SUM(Table39[[#This Row],[LPN Hours]], Table39[[#This Row],[LPN Admin Hours]])</f>
        <v>44.423000000000002</v>
      </c>
      <c r="V90" s="3">
        <f>Table39[[#This Row],[LPN Hours Contract]]+Table39[[#This Row],[LPN Admin Hours Contract]]</f>
        <v>0</v>
      </c>
      <c r="W90" s="4">
        <f t="shared" si="7"/>
        <v>0</v>
      </c>
      <c r="X90" s="3">
        <v>34.567555555555558</v>
      </c>
      <c r="Y90" s="3">
        <v>0</v>
      </c>
      <c r="Z90" s="4">
        <f>Table39[[#This Row],[LPN Hours Contract]]/Table39[[#This Row],[LPN Hours]]</f>
        <v>0</v>
      </c>
      <c r="AA90" s="3">
        <v>9.8554444444444442</v>
      </c>
      <c r="AB90" s="3">
        <v>0</v>
      </c>
      <c r="AC90" s="4">
        <f>Table39[[#This Row],[LPN Admin Hours Contract]]/Table39[[#This Row],[LPN Admin Hours]]</f>
        <v>0</v>
      </c>
      <c r="AD90" s="3">
        <f>SUM(Table39[[#This Row],[CNA Hours]], Table39[[#This Row],[NA in Training Hours]], Table39[[#This Row],[Med Aide/Tech Hours]])</f>
        <v>78.85766666666666</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78.85766666666666</v>
      </c>
      <c r="AH90" s="3">
        <v>0</v>
      </c>
      <c r="AI90" s="4">
        <f>Table39[[#This Row],[CNA Hours Contract]]/Table39[[#This Row],[CNA Hours]]</f>
        <v>0</v>
      </c>
      <c r="AJ90" s="3">
        <v>0</v>
      </c>
      <c r="AK90" s="3">
        <v>0</v>
      </c>
      <c r="AL90" s="4">
        <v>0</v>
      </c>
      <c r="AM90" s="3">
        <v>0</v>
      </c>
      <c r="AN90" s="3">
        <v>0</v>
      </c>
      <c r="AO90" s="4">
        <v>0</v>
      </c>
      <c r="AP90" s="1" t="s">
        <v>88</v>
      </c>
      <c r="AQ90" s="1">
        <v>4</v>
      </c>
    </row>
    <row r="91" spans="1:43" x14ac:dyDescent="0.2">
      <c r="A91" s="1" t="s">
        <v>201</v>
      </c>
      <c r="B91" s="1" t="s">
        <v>292</v>
      </c>
      <c r="C91" s="1" t="s">
        <v>446</v>
      </c>
      <c r="D91" s="1" t="s">
        <v>562</v>
      </c>
      <c r="E91" s="3">
        <v>29.877777777777776</v>
      </c>
      <c r="F91" s="3">
        <f t="shared" si="5"/>
        <v>136.33811111111112</v>
      </c>
      <c r="G91" s="3">
        <f>SUM(Table39[[#This Row],[RN Hours Contract (W/ Admin, DON)]], Table39[[#This Row],[LPN Contract Hours (w/ Admin)]], Table39[[#This Row],[CNA/NA/Med Aide Contract Hours]])</f>
        <v>0</v>
      </c>
      <c r="H91" s="4">
        <f>Table39[[#This Row],[Total Contract Hours]]/Table39[[#This Row],[Total Hours Nurse Staffing]]</f>
        <v>0</v>
      </c>
      <c r="I91" s="3">
        <f>SUM(Table39[[#This Row],[RN Hours]], Table39[[#This Row],[RN Admin Hours]], Table39[[#This Row],[RN DON Hours]])</f>
        <v>35.329222222222221</v>
      </c>
      <c r="J91" s="3">
        <f t="shared" si="6"/>
        <v>0</v>
      </c>
      <c r="K91" s="4">
        <f>Table39[[#This Row],[RN Hours Contract (W/ Admin, DON)]]/Table39[[#This Row],[RN Hours (w/ Admin, DON)]]</f>
        <v>0</v>
      </c>
      <c r="L91" s="3">
        <v>25.28477777777778</v>
      </c>
      <c r="M91" s="3">
        <v>0</v>
      </c>
      <c r="N91" s="4">
        <f>Table39[[#This Row],[RN Hours Contract]]/Table39[[#This Row],[RN Hours]]</f>
        <v>0</v>
      </c>
      <c r="O91" s="3">
        <v>5.5111111111111111</v>
      </c>
      <c r="P91" s="3">
        <v>0</v>
      </c>
      <c r="Q91" s="4">
        <f>Table39[[#This Row],[RN Admin Hours Contract]]/Table39[[#This Row],[RN Admin Hours]]</f>
        <v>0</v>
      </c>
      <c r="R91" s="3">
        <v>4.5333333333333332</v>
      </c>
      <c r="S91" s="3">
        <v>0</v>
      </c>
      <c r="T91" s="4">
        <f>Table39[[#This Row],[RN DON Hours Contract]]/Table39[[#This Row],[RN DON Hours]]</f>
        <v>0</v>
      </c>
      <c r="U91" s="3">
        <f>SUM(Table39[[#This Row],[LPN Hours]], Table39[[#This Row],[LPN Admin Hours]])</f>
        <v>44.32544444444445</v>
      </c>
      <c r="V91" s="3">
        <f>Table39[[#This Row],[LPN Hours Contract]]+Table39[[#This Row],[LPN Admin Hours Contract]]</f>
        <v>0</v>
      </c>
      <c r="W91" s="4">
        <f t="shared" si="7"/>
        <v>0</v>
      </c>
      <c r="X91" s="3">
        <v>43.920666666666669</v>
      </c>
      <c r="Y91" s="3">
        <v>0</v>
      </c>
      <c r="Z91" s="4">
        <f>Table39[[#This Row],[LPN Hours Contract]]/Table39[[#This Row],[LPN Hours]]</f>
        <v>0</v>
      </c>
      <c r="AA91" s="3">
        <v>0.40477777777777779</v>
      </c>
      <c r="AB91" s="3">
        <v>0</v>
      </c>
      <c r="AC91" s="4">
        <f>Table39[[#This Row],[LPN Admin Hours Contract]]/Table39[[#This Row],[LPN Admin Hours]]</f>
        <v>0</v>
      </c>
      <c r="AD91" s="3">
        <f>SUM(Table39[[#This Row],[CNA Hours]], Table39[[#This Row],[NA in Training Hours]], Table39[[#This Row],[Med Aide/Tech Hours]])</f>
        <v>56.683444444444447</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56.683444444444447</v>
      </c>
      <c r="AH91" s="3">
        <v>0</v>
      </c>
      <c r="AI91" s="4">
        <f>Table39[[#This Row],[CNA Hours Contract]]/Table39[[#This Row],[CNA Hours]]</f>
        <v>0</v>
      </c>
      <c r="AJ91" s="3">
        <v>0</v>
      </c>
      <c r="AK91" s="3">
        <v>0</v>
      </c>
      <c r="AL91" s="4">
        <v>0</v>
      </c>
      <c r="AM91" s="3">
        <v>0</v>
      </c>
      <c r="AN91" s="3">
        <v>0</v>
      </c>
      <c r="AO91" s="4">
        <v>0</v>
      </c>
      <c r="AP91" s="1" t="s">
        <v>89</v>
      </c>
      <c r="AQ91" s="1">
        <v>4</v>
      </c>
    </row>
    <row r="92" spans="1:43" x14ac:dyDescent="0.2">
      <c r="A92" s="1" t="s">
        <v>201</v>
      </c>
      <c r="B92" s="1" t="s">
        <v>293</v>
      </c>
      <c r="C92" s="1" t="s">
        <v>407</v>
      </c>
      <c r="D92" s="1" t="s">
        <v>563</v>
      </c>
      <c r="E92" s="3">
        <v>51.31111111111111</v>
      </c>
      <c r="F92" s="3">
        <f t="shared" si="5"/>
        <v>194.78533333333334</v>
      </c>
      <c r="G92" s="3">
        <f>SUM(Table39[[#This Row],[RN Hours Contract (W/ Admin, DON)]], Table39[[#This Row],[LPN Contract Hours (w/ Admin)]], Table39[[#This Row],[CNA/NA/Med Aide Contract Hours]])</f>
        <v>0</v>
      </c>
      <c r="H92" s="4">
        <f>Table39[[#This Row],[Total Contract Hours]]/Table39[[#This Row],[Total Hours Nurse Staffing]]</f>
        <v>0</v>
      </c>
      <c r="I92" s="3">
        <f>SUM(Table39[[#This Row],[RN Hours]], Table39[[#This Row],[RN Admin Hours]], Table39[[#This Row],[RN DON Hours]])</f>
        <v>28.261111111111113</v>
      </c>
      <c r="J92" s="3">
        <f t="shared" si="6"/>
        <v>0</v>
      </c>
      <c r="K92" s="4">
        <f>Table39[[#This Row],[RN Hours Contract (W/ Admin, DON)]]/Table39[[#This Row],[RN Hours (w/ Admin, DON)]]</f>
        <v>0</v>
      </c>
      <c r="L92" s="3">
        <v>23.55</v>
      </c>
      <c r="M92" s="3">
        <v>0</v>
      </c>
      <c r="N92" s="4">
        <f>Table39[[#This Row],[RN Hours Contract]]/Table39[[#This Row],[RN Hours]]</f>
        <v>0</v>
      </c>
      <c r="O92" s="3">
        <v>0</v>
      </c>
      <c r="P92" s="3">
        <v>0</v>
      </c>
      <c r="Q92" s="4">
        <v>0</v>
      </c>
      <c r="R92" s="3">
        <v>4.7111111111111112</v>
      </c>
      <c r="S92" s="3">
        <v>0</v>
      </c>
      <c r="T92" s="4">
        <f>Table39[[#This Row],[RN DON Hours Contract]]/Table39[[#This Row],[RN DON Hours]]</f>
        <v>0</v>
      </c>
      <c r="U92" s="3">
        <f>SUM(Table39[[#This Row],[LPN Hours]], Table39[[#This Row],[LPN Admin Hours]])</f>
        <v>56.240888888888897</v>
      </c>
      <c r="V92" s="3">
        <f>Table39[[#This Row],[LPN Hours Contract]]+Table39[[#This Row],[LPN Admin Hours Contract]]</f>
        <v>0</v>
      </c>
      <c r="W92" s="4">
        <f t="shared" si="7"/>
        <v>0</v>
      </c>
      <c r="X92" s="3">
        <v>49.104777777777784</v>
      </c>
      <c r="Y92" s="3">
        <v>0</v>
      </c>
      <c r="Z92" s="4">
        <f>Table39[[#This Row],[LPN Hours Contract]]/Table39[[#This Row],[LPN Hours]]</f>
        <v>0</v>
      </c>
      <c r="AA92" s="3">
        <v>7.1361111111111111</v>
      </c>
      <c r="AB92" s="3">
        <v>0</v>
      </c>
      <c r="AC92" s="4">
        <f>Table39[[#This Row],[LPN Admin Hours Contract]]/Table39[[#This Row],[LPN Admin Hours]]</f>
        <v>0</v>
      </c>
      <c r="AD92" s="3">
        <f>SUM(Table39[[#This Row],[CNA Hours]], Table39[[#This Row],[NA in Training Hours]], Table39[[#This Row],[Med Aide/Tech Hours]])</f>
        <v>110.28333333333333</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110.28333333333333</v>
      </c>
      <c r="AH92" s="3">
        <v>0</v>
      </c>
      <c r="AI92" s="4">
        <f>Table39[[#This Row],[CNA Hours Contract]]/Table39[[#This Row],[CNA Hours]]</f>
        <v>0</v>
      </c>
      <c r="AJ92" s="3">
        <v>0</v>
      </c>
      <c r="AK92" s="3">
        <v>0</v>
      </c>
      <c r="AL92" s="4">
        <v>0</v>
      </c>
      <c r="AM92" s="3">
        <v>0</v>
      </c>
      <c r="AN92" s="3">
        <v>0</v>
      </c>
      <c r="AO92" s="4">
        <v>0</v>
      </c>
      <c r="AP92" s="1" t="s">
        <v>90</v>
      </c>
      <c r="AQ92" s="1">
        <v>4</v>
      </c>
    </row>
    <row r="93" spans="1:43" x14ac:dyDescent="0.2">
      <c r="A93" s="1" t="s">
        <v>201</v>
      </c>
      <c r="B93" s="1" t="s">
        <v>294</v>
      </c>
      <c r="C93" s="1" t="s">
        <v>427</v>
      </c>
      <c r="D93" s="1" t="s">
        <v>553</v>
      </c>
      <c r="E93" s="3">
        <v>96.222222222222229</v>
      </c>
      <c r="F93" s="3">
        <f t="shared" si="5"/>
        <v>411.58055555555552</v>
      </c>
      <c r="G93" s="3">
        <f>SUM(Table39[[#This Row],[RN Hours Contract (W/ Admin, DON)]], Table39[[#This Row],[LPN Contract Hours (w/ Admin)]], Table39[[#This Row],[CNA/NA/Med Aide Contract Hours]])</f>
        <v>0</v>
      </c>
      <c r="H93" s="4">
        <f>Table39[[#This Row],[Total Contract Hours]]/Table39[[#This Row],[Total Hours Nurse Staffing]]</f>
        <v>0</v>
      </c>
      <c r="I93" s="3">
        <f>SUM(Table39[[#This Row],[RN Hours]], Table39[[#This Row],[RN Admin Hours]], Table39[[#This Row],[RN DON Hours]])</f>
        <v>66.444444444444443</v>
      </c>
      <c r="J93" s="3">
        <f t="shared" si="6"/>
        <v>0</v>
      </c>
      <c r="K93" s="4">
        <f>Table39[[#This Row],[RN Hours Contract (W/ Admin, DON)]]/Table39[[#This Row],[RN Hours (w/ Admin, DON)]]</f>
        <v>0</v>
      </c>
      <c r="L93" s="3">
        <v>37.891666666666666</v>
      </c>
      <c r="M93" s="3">
        <v>0</v>
      </c>
      <c r="N93" s="4">
        <f>Table39[[#This Row],[RN Hours Contract]]/Table39[[#This Row],[RN Hours]]</f>
        <v>0</v>
      </c>
      <c r="O93" s="3">
        <v>23.752777777777776</v>
      </c>
      <c r="P93" s="3">
        <v>0</v>
      </c>
      <c r="Q93" s="4">
        <f>Table39[[#This Row],[RN Admin Hours Contract]]/Table39[[#This Row],[RN Admin Hours]]</f>
        <v>0</v>
      </c>
      <c r="R93" s="3">
        <v>4.8</v>
      </c>
      <c r="S93" s="3">
        <v>0</v>
      </c>
      <c r="T93" s="4">
        <f>Table39[[#This Row],[RN DON Hours Contract]]/Table39[[#This Row],[RN DON Hours]]</f>
        <v>0</v>
      </c>
      <c r="U93" s="3">
        <f>SUM(Table39[[#This Row],[LPN Hours]], Table39[[#This Row],[LPN Admin Hours]])</f>
        <v>106.23333333333332</v>
      </c>
      <c r="V93" s="3">
        <f>Table39[[#This Row],[LPN Hours Contract]]+Table39[[#This Row],[LPN Admin Hours Contract]]</f>
        <v>0</v>
      </c>
      <c r="W93" s="4">
        <f t="shared" si="7"/>
        <v>0</v>
      </c>
      <c r="X93" s="3">
        <v>91.511111111111106</v>
      </c>
      <c r="Y93" s="3">
        <v>0</v>
      </c>
      <c r="Z93" s="4">
        <f>Table39[[#This Row],[LPN Hours Contract]]/Table39[[#This Row],[LPN Hours]]</f>
        <v>0</v>
      </c>
      <c r="AA93" s="3">
        <v>14.722222222222221</v>
      </c>
      <c r="AB93" s="3">
        <v>0</v>
      </c>
      <c r="AC93" s="4">
        <f>Table39[[#This Row],[LPN Admin Hours Contract]]/Table39[[#This Row],[LPN Admin Hours]]</f>
        <v>0</v>
      </c>
      <c r="AD93" s="3">
        <f>SUM(Table39[[#This Row],[CNA Hours]], Table39[[#This Row],[NA in Training Hours]], Table39[[#This Row],[Med Aide/Tech Hours]])</f>
        <v>238.90277777777777</v>
      </c>
      <c r="AE93" s="3">
        <f>SUM(Table39[[#This Row],[CNA Hours Contract]], Table39[[#This Row],[NA in Training Hours Contract]], Table39[[#This Row],[Med Aide/Tech Hours Contract]])</f>
        <v>0</v>
      </c>
      <c r="AF93" s="4">
        <f>Table39[[#This Row],[CNA/NA/Med Aide Contract Hours]]/Table39[[#This Row],[Total CNA, NA in Training, Med Aide/Tech Hours]]</f>
        <v>0</v>
      </c>
      <c r="AG93" s="3">
        <v>225.19166666666666</v>
      </c>
      <c r="AH93" s="3">
        <v>0</v>
      </c>
      <c r="AI93" s="4">
        <f>Table39[[#This Row],[CNA Hours Contract]]/Table39[[#This Row],[CNA Hours]]</f>
        <v>0</v>
      </c>
      <c r="AJ93" s="3">
        <v>13.71111111111111</v>
      </c>
      <c r="AK93" s="3">
        <v>0</v>
      </c>
      <c r="AL93" s="4">
        <f>Table39[[#This Row],[NA in Training Hours Contract]]/Table39[[#This Row],[NA in Training Hours]]</f>
        <v>0</v>
      </c>
      <c r="AM93" s="3">
        <v>0</v>
      </c>
      <c r="AN93" s="3">
        <v>0</v>
      </c>
      <c r="AO93" s="4">
        <v>0</v>
      </c>
      <c r="AP93" s="1" t="s">
        <v>91</v>
      </c>
      <c r="AQ93" s="1">
        <v>4</v>
      </c>
    </row>
    <row r="94" spans="1:43" x14ac:dyDescent="0.2">
      <c r="A94" s="1" t="s">
        <v>201</v>
      </c>
      <c r="B94" s="1" t="s">
        <v>295</v>
      </c>
      <c r="C94" s="1" t="s">
        <v>481</v>
      </c>
      <c r="D94" s="1" t="s">
        <v>582</v>
      </c>
      <c r="E94" s="3">
        <v>48.144444444444446</v>
      </c>
      <c r="F94" s="3">
        <f t="shared" si="5"/>
        <v>229.08444444444444</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50.376666666666672</v>
      </c>
      <c r="J94" s="3">
        <f t="shared" si="6"/>
        <v>0</v>
      </c>
      <c r="K94" s="4">
        <f>Table39[[#This Row],[RN Hours Contract (W/ Admin, DON)]]/Table39[[#This Row],[RN Hours (w/ Admin, DON)]]</f>
        <v>0</v>
      </c>
      <c r="L94" s="3">
        <v>37.708888888888893</v>
      </c>
      <c r="M94" s="3">
        <v>0</v>
      </c>
      <c r="N94" s="4">
        <f>Table39[[#This Row],[RN Hours Contract]]/Table39[[#This Row],[RN Hours]]</f>
        <v>0</v>
      </c>
      <c r="O94" s="3">
        <v>12.667777777777777</v>
      </c>
      <c r="P94" s="3">
        <v>0</v>
      </c>
      <c r="Q94" s="4">
        <f>Table39[[#This Row],[RN Admin Hours Contract]]/Table39[[#This Row],[RN Admin Hours]]</f>
        <v>0</v>
      </c>
      <c r="R94" s="3">
        <v>0</v>
      </c>
      <c r="S94" s="3">
        <v>0</v>
      </c>
      <c r="T94" s="4">
        <v>0</v>
      </c>
      <c r="U94" s="3">
        <f>SUM(Table39[[#This Row],[LPN Hours]], Table39[[#This Row],[LPN Admin Hours]])</f>
        <v>28.16011111111111</v>
      </c>
      <c r="V94" s="3">
        <f>Table39[[#This Row],[LPN Hours Contract]]+Table39[[#This Row],[LPN Admin Hours Contract]]</f>
        <v>0</v>
      </c>
      <c r="W94" s="4">
        <f t="shared" si="7"/>
        <v>0</v>
      </c>
      <c r="X94" s="3">
        <v>28.16011111111111</v>
      </c>
      <c r="Y94" s="3">
        <v>0</v>
      </c>
      <c r="Z94" s="4">
        <f>Table39[[#This Row],[LPN Hours Contract]]/Table39[[#This Row],[LPN Hours]]</f>
        <v>0</v>
      </c>
      <c r="AA94" s="3">
        <v>0</v>
      </c>
      <c r="AB94" s="3">
        <v>0</v>
      </c>
      <c r="AC94" s="4">
        <v>0</v>
      </c>
      <c r="AD94" s="3">
        <f>SUM(Table39[[#This Row],[CNA Hours]], Table39[[#This Row],[NA in Training Hours]], Table39[[#This Row],[Med Aide/Tech Hours]])</f>
        <v>150.54766666666666</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120.73422222222221</v>
      </c>
      <c r="AH94" s="3">
        <v>0</v>
      </c>
      <c r="AI94" s="4">
        <f>Table39[[#This Row],[CNA Hours Contract]]/Table39[[#This Row],[CNA Hours]]</f>
        <v>0</v>
      </c>
      <c r="AJ94" s="3">
        <v>29.813444444444453</v>
      </c>
      <c r="AK94" s="3">
        <v>0</v>
      </c>
      <c r="AL94" s="4">
        <f>Table39[[#This Row],[NA in Training Hours Contract]]/Table39[[#This Row],[NA in Training Hours]]</f>
        <v>0</v>
      </c>
      <c r="AM94" s="3">
        <v>0</v>
      </c>
      <c r="AN94" s="3">
        <v>0</v>
      </c>
      <c r="AO94" s="4">
        <v>0</v>
      </c>
      <c r="AP94" s="1" t="s">
        <v>92</v>
      </c>
      <c r="AQ94" s="1">
        <v>4</v>
      </c>
    </row>
    <row r="95" spans="1:43" x14ac:dyDescent="0.2">
      <c r="A95" s="1" t="s">
        <v>201</v>
      </c>
      <c r="B95" s="1" t="s">
        <v>296</v>
      </c>
      <c r="C95" s="1" t="s">
        <v>408</v>
      </c>
      <c r="D95" s="1" t="s">
        <v>523</v>
      </c>
      <c r="E95" s="3">
        <v>74.74444444444444</v>
      </c>
      <c r="F95" s="3">
        <f t="shared" si="5"/>
        <v>274.05655555555552</v>
      </c>
      <c r="G95" s="3">
        <f>SUM(Table39[[#This Row],[RN Hours Contract (W/ Admin, DON)]], Table39[[#This Row],[LPN Contract Hours (w/ Admin)]], Table39[[#This Row],[CNA/NA/Med Aide Contract Hours]])</f>
        <v>16.138888888888889</v>
      </c>
      <c r="H95" s="4">
        <f>Table39[[#This Row],[Total Contract Hours]]/Table39[[#This Row],[Total Hours Nurse Staffing]]</f>
        <v>5.8888899249911524E-2</v>
      </c>
      <c r="I95" s="3">
        <f>SUM(Table39[[#This Row],[RN Hours]], Table39[[#This Row],[RN Admin Hours]], Table39[[#This Row],[RN DON Hours]])</f>
        <v>45.750777777777778</v>
      </c>
      <c r="J95" s="3">
        <f t="shared" si="6"/>
        <v>0</v>
      </c>
      <c r="K95" s="4">
        <f>Table39[[#This Row],[RN Hours Contract (W/ Admin, DON)]]/Table39[[#This Row],[RN Hours (w/ Admin, DON)]]</f>
        <v>0</v>
      </c>
      <c r="L95" s="3">
        <v>45.750777777777778</v>
      </c>
      <c r="M95" s="3">
        <v>0</v>
      </c>
      <c r="N95" s="4">
        <f>Table39[[#This Row],[RN Hours Contract]]/Table39[[#This Row],[RN Hours]]</f>
        <v>0</v>
      </c>
      <c r="O95" s="3">
        <v>0</v>
      </c>
      <c r="P95" s="3">
        <v>0</v>
      </c>
      <c r="Q95" s="4">
        <v>0</v>
      </c>
      <c r="R95" s="3">
        <v>0</v>
      </c>
      <c r="S95" s="3">
        <v>0</v>
      </c>
      <c r="T95" s="4">
        <v>0</v>
      </c>
      <c r="U95" s="3">
        <f>SUM(Table39[[#This Row],[LPN Hours]], Table39[[#This Row],[LPN Admin Hours]])</f>
        <v>85.2</v>
      </c>
      <c r="V95" s="3">
        <f>Table39[[#This Row],[LPN Hours Contract]]+Table39[[#This Row],[LPN Admin Hours Contract]]</f>
        <v>0</v>
      </c>
      <c r="W95" s="4">
        <f t="shared" si="7"/>
        <v>0</v>
      </c>
      <c r="X95" s="3">
        <v>85.2</v>
      </c>
      <c r="Y95" s="3">
        <v>0</v>
      </c>
      <c r="Z95" s="4">
        <f>Table39[[#This Row],[LPN Hours Contract]]/Table39[[#This Row],[LPN Hours]]</f>
        <v>0</v>
      </c>
      <c r="AA95" s="3">
        <v>0</v>
      </c>
      <c r="AB95" s="3">
        <v>0</v>
      </c>
      <c r="AC95" s="4">
        <v>0</v>
      </c>
      <c r="AD95" s="3">
        <f>SUM(Table39[[#This Row],[CNA Hours]], Table39[[#This Row],[NA in Training Hours]], Table39[[#This Row],[Med Aide/Tech Hours]])</f>
        <v>143.10577777777777</v>
      </c>
      <c r="AE95" s="3">
        <f>SUM(Table39[[#This Row],[CNA Hours Contract]], Table39[[#This Row],[NA in Training Hours Contract]], Table39[[#This Row],[Med Aide/Tech Hours Contract]])</f>
        <v>16.138888888888889</v>
      </c>
      <c r="AF95" s="4">
        <f>Table39[[#This Row],[CNA/NA/Med Aide Contract Hours]]/Table39[[#This Row],[Total CNA, NA in Training, Med Aide/Tech Hours]]</f>
        <v>0.11277594196056996</v>
      </c>
      <c r="AG95" s="3">
        <v>143.10577777777777</v>
      </c>
      <c r="AH95" s="3">
        <v>16.138888888888889</v>
      </c>
      <c r="AI95" s="4">
        <f>Table39[[#This Row],[CNA Hours Contract]]/Table39[[#This Row],[CNA Hours]]</f>
        <v>0.11277594196056996</v>
      </c>
      <c r="AJ95" s="3">
        <v>0</v>
      </c>
      <c r="AK95" s="3">
        <v>0</v>
      </c>
      <c r="AL95" s="4">
        <v>0</v>
      </c>
      <c r="AM95" s="3">
        <v>0</v>
      </c>
      <c r="AN95" s="3">
        <v>0</v>
      </c>
      <c r="AO95" s="4">
        <v>0</v>
      </c>
      <c r="AP95" s="1" t="s">
        <v>93</v>
      </c>
      <c r="AQ95" s="1">
        <v>4</v>
      </c>
    </row>
    <row r="96" spans="1:43" x14ac:dyDescent="0.2">
      <c r="A96" s="1" t="s">
        <v>201</v>
      </c>
      <c r="B96" s="1" t="s">
        <v>297</v>
      </c>
      <c r="C96" s="1" t="s">
        <v>458</v>
      </c>
      <c r="D96" s="1" t="s">
        <v>547</v>
      </c>
      <c r="E96" s="3">
        <v>64.888888888888886</v>
      </c>
      <c r="F96" s="3">
        <f t="shared" si="5"/>
        <v>258.90566666666666</v>
      </c>
      <c r="G96" s="3">
        <f>SUM(Table39[[#This Row],[RN Hours Contract (W/ Admin, DON)]], Table39[[#This Row],[LPN Contract Hours (w/ Admin)]], Table39[[#This Row],[CNA/NA/Med Aide Contract Hours]])</f>
        <v>0</v>
      </c>
      <c r="H96" s="4">
        <f>Table39[[#This Row],[Total Contract Hours]]/Table39[[#This Row],[Total Hours Nurse Staffing]]</f>
        <v>0</v>
      </c>
      <c r="I96" s="3">
        <f>SUM(Table39[[#This Row],[RN Hours]], Table39[[#This Row],[RN Admin Hours]], Table39[[#This Row],[RN DON Hours]])</f>
        <v>64.00355555555555</v>
      </c>
      <c r="J96" s="3">
        <f t="shared" si="6"/>
        <v>0</v>
      </c>
      <c r="K96" s="4">
        <f>Table39[[#This Row],[RN Hours Contract (W/ Admin, DON)]]/Table39[[#This Row],[RN Hours (w/ Admin, DON)]]</f>
        <v>0</v>
      </c>
      <c r="L96" s="3">
        <v>41.959111111111113</v>
      </c>
      <c r="M96" s="3">
        <v>0</v>
      </c>
      <c r="N96" s="4">
        <f>Table39[[#This Row],[RN Hours Contract]]/Table39[[#This Row],[RN Hours]]</f>
        <v>0</v>
      </c>
      <c r="O96" s="3">
        <v>16.533333333333335</v>
      </c>
      <c r="P96" s="3">
        <v>0</v>
      </c>
      <c r="Q96" s="4">
        <f>Table39[[#This Row],[RN Admin Hours Contract]]/Table39[[#This Row],[RN Admin Hours]]</f>
        <v>0</v>
      </c>
      <c r="R96" s="3">
        <v>5.5111111111111111</v>
      </c>
      <c r="S96" s="3">
        <v>0</v>
      </c>
      <c r="T96" s="4">
        <f>Table39[[#This Row],[RN DON Hours Contract]]/Table39[[#This Row],[RN DON Hours]]</f>
        <v>0</v>
      </c>
      <c r="U96" s="3">
        <f>SUM(Table39[[#This Row],[LPN Hours]], Table39[[#This Row],[LPN Admin Hours]])</f>
        <v>72.278999999999996</v>
      </c>
      <c r="V96" s="3">
        <f>Table39[[#This Row],[LPN Hours Contract]]+Table39[[#This Row],[LPN Admin Hours Contract]]</f>
        <v>0</v>
      </c>
      <c r="W96" s="4">
        <f t="shared" si="7"/>
        <v>0</v>
      </c>
      <c r="X96" s="3">
        <v>66.947444444444443</v>
      </c>
      <c r="Y96" s="3">
        <v>0</v>
      </c>
      <c r="Z96" s="4">
        <f>Table39[[#This Row],[LPN Hours Contract]]/Table39[[#This Row],[LPN Hours]]</f>
        <v>0</v>
      </c>
      <c r="AA96" s="3">
        <v>5.331555555555556</v>
      </c>
      <c r="AB96" s="3">
        <v>0</v>
      </c>
      <c r="AC96" s="4">
        <f>Table39[[#This Row],[LPN Admin Hours Contract]]/Table39[[#This Row],[LPN Admin Hours]]</f>
        <v>0</v>
      </c>
      <c r="AD96" s="3">
        <f>SUM(Table39[[#This Row],[CNA Hours]], Table39[[#This Row],[NA in Training Hours]], Table39[[#This Row],[Med Aide/Tech Hours]])</f>
        <v>122.62311111111111</v>
      </c>
      <c r="AE96" s="3">
        <f>SUM(Table39[[#This Row],[CNA Hours Contract]], Table39[[#This Row],[NA in Training Hours Contract]], Table39[[#This Row],[Med Aide/Tech Hours Contract]])</f>
        <v>0</v>
      </c>
      <c r="AF96" s="4">
        <f>Table39[[#This Row],[CNA/NA/Med Aide Contract Hours]]/Table39[[#This Row],[Total CNA, NA in Training, Med Aide/Tech Hours]]</f>
        <v>0</v>
      </c>
      <c r="AG96" s="3">
        <v>122.62311111111111</v>
      </c>
      <c r="AH96" s="3">
        <v>0</v>
      </c>
      <c r="AI96" s="4">
        <f>Table39[[#This Row],[CNA Hours Contract]]/Table39[[#This Row],[CNA Hours]]</f>
        <v>0</v>
      </c>
      <c r="AJ96" s="3">
        <v>0</v>
      </c>
      <c r="AK96" s="3">
        <v>0</v>
      </c>
      <c r="AL96" s="4">
        <v>0</v>
      </c>
      <c r="AM96" s="3">
        <v>0</v>
      </c>
      <c r="AN96" s="3">
        <v>0</v>
      </c>
      <c r="AO96" s="4">
        <v>0</v>
      </c>
      <c r="AP96" s="1" t="s">
        <v>94</v>
      </c>
      <c r="AQ96" s="1">
        <v>4</v>
      </c>
    </row>
    <row r="97" spans="1:43" x14ac:dyDescent="0.2">
      <c r="A97" s="1" t="s">
        <v>201</v>
      </c>
      <c r="B97" s="1" t="s">
        <v>298</v>
      </c>
      <c r="C97" s="1" t="s">
        <v>419</v>
      </c>
      <c r="D97" s="1" t="s">
        <v>535</v>
      </c>
      <c r="E97" s="3">
        <v>91.933333333333337</v>
      </c>
      <c r="F97" s="3">
        <f t="shared" si="5"/>
        <v>444.94522222222224</v>
      </c>
      <c r="G97" s="3">
        <f>SUM(Table39[[#This Row],[RN Hours Contract (W/ Admin, DON)]], Table39[[#This Row],[LPN Contract Hours (w/ Admin)]], Table39[[#This Row],[CNA/NA/Med Aide Contract Hours]])</f>
        <v>0</v>
      </c>
      <c r="H97" s="4">
        <f>Table39[[#This Row],[Total Contract Hours]]/Table39[[#This Row],[Total Hours Nurse Staffing]]</f>
        <v>0</v>
      </c>
      <c r="I97" s="3">
        <f>SUM(Table39[[#This Row],[RN Hours]], Table39[[#This Row],[RN Admin Hours]], Table39[[#This Row],[RN DON Hours]])</f>
        <v>48.45077777777778</v>
      </c>
      <c r="J97" s="3">
        <f t="shared" si="6"/>
        <v>0</v>
      </c>
      <c r="K97" s="4">
        <f>Table39[[#This Row],[RN Hours Contract (W/ Admin, DON)]]/Table39[[#This Row],[RN Hours (w/ Admin, DON)]]</f>
        <v>0</v>
      </c>
      <c r="L97" s="3">
        <v>25.370444444444445</v>
      </c>
      <c r="M97" s="3">
        <v>0</v>
      </c>
      <c r="N97" s="4">
        <f>Table39[[#This Row],[RN Hours Contract]]/Table39[[#This Row],[RN Hours]]</f>
        <v>0</v>
      </c>
      <c r="O97" s="3">
        <v>17.480333333333331</v>
      </c>
      <c r="P97" s="3">
        <v>0</v>
      </c>
      <c r="Q97" s="4">
        <f>Table39[[#This Row],[RN Admin Hours Contract]]/Table39[[#This Row],[RN Admin Hours]]</f>
        <v>0</v>
      </c>
      <c r="R97" s="3">
        <v>5.6</v>
      </c>
      <c r="S97" s="3">
        <v>0</v>
      </c>
      <c r="T97" s="4">
        <f>Table39[[#This Row],[RN DON Hours Contract]]/Table39[[#This Row],[RN DON Hours]]</f>
        <v>0</v>
      </c>
      <c r="U97" s="3">
        <f>SUM(Table39[[#This Row],[LPN Hours]], Table39[[#This Row],[LPN Admin Hours]])</f>
        <v>85.379333333333335</v>
      </c>
      <c r="V97" s="3">
        <f>Table39[[#This Row],[LPN Hours Contract]]+Table39[[#This Row],[LPN Admin Hours Contract]]</f>
        <v>0</v>
      </c>
      <c r="W97" s="4">
        <f t="shared" si="7"/>
        <v>0</v>
      </c>
      <c r="X97" s="3">
        <v>74.462555555555554</v>
      </c>
      <c r="Y97" s="3">
        <v>0</v>
      </c>
      <c r="Z97" s="4">
        <f>Table39[[#This Row],[LPN Hours Contract]]/Table39[[#This Row],[LPN Hours]]</f>
        <v>0</v>
      </c>
      <c r="AA97" s="3">
        <v>10.91677777777778</v>
      </c>
      <c r="AB97" s="3">
        <v>0</v>
      </c>
      <c r="AC97" s="4">
        <f>Table39[[#This Row],[LPN Admin Hours Contract]]/Table39[[#This Row],[LPN Admin Hours]]</f>
        <v>0</v>
      </c>
      <c r="AD97" s="3">
        <f>SUM(Table39[[#This Row],[CNA Hours]], Table39[[#This Row],[NA in Training Hours]], Table39[[#This Row],[Med Aide/Tech Hours]])</f>
        <v>311.1151111111111</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311.1151111111111</v>
      </c>
      <c r="AH97" s="3">
        <v>0</v>
      </c>
      <c r="AI97" s="4">
        <f>Table39[[#This Row],[CNA Hours Contract]]/Table39[[#This Row],[CNA Hours]]</f>
        <v>0</v>
      </c>
      <c r="AJ97" s="3">
        <v>0</v>
      </c>
      <c r="AK97" s="3">
        <v>0</v>
      </c>
      <c r="AL97" s="4">
        <v>0</v>
      </c>
      <c r="AM97" s="3">
        <v>0</v>
      </c>
      <c r="AN97" s="3">
        <v>0</v>
      </c>
      <c r="AO97" s="4">
        <v>0</v>
      </c>
      <c r="AP97" s="1" t="s">
        <v>95</v>
      </c>
      <c r="AQ97" s="1">
        <v>4</v>
      </c>
    </row>
    <row r="98" spans="1:43" x14ac:dyDescent="0.2">
      <c r="A98" s="1" t="s">
        <v>201</v>
      </c>
      <c r="B98" s="1" t="s">
        <v>299</v>
      </c>
      <c r="C98" s="1" t="s">
        <v>482</v>
      </c>
      <c r="D98" s="1" t="s">
        <v>583</v>
      </c>
      <c r="E98" s="3">
        <v>37.700000000000003</v>
      </c>
      <c r="F98" s="3">
        <f t="shared" si="5"/>
        <v>146.40777777777777</v>
      </c>
      <c r="G98" s="3">
        <f>SUM(Table39[[#This Row],[RN Hours Contract (W/ Admin, DON)]], Table39[[#This Row],[LPN Contract Hours (w/ Admin)]], Table39[[#This Row],[CNA/NA/Med Aide Contract Hours]])</f>
        <v>16.936666666666667</v>
      </c>
      <c r="H98" s="4">
        <f>Table39[[#This Row],[Total Contract Hours]]/Table39[[#This Row],[Total Hours Nurse Staffing]]</f>
        <v>0.11568146804586886</v>
      </c>
      <c r="I98" s="3">
        <f>SUM(Table39[[#This Row],[RN Hours]], Table39[[#This Row],[RN Admin Hours]], Table39[[#This Row],[RN DON Hours]])</f>
        <v>29.271111111111111</v>
      </c>
      <c r="J98" s="3">
        <f t="shared" si="6"/>
        <v>7.4522222222222227</v>
      </c>
      <c r="K98" s="4">
        <f>Table39[[#This Row],[RN Hours Contract (W/ Admin, DON)]]/Table39[[#This Row],[RN Hours (w/ Admin, DON)]]</f>
        <v>0.25459307622228972</v>
      </c>
      <c r="L98" s="3">
        <v>16.752222222222223</v>
      </c>
      <c r="M98" s="3">
        <v>0.17777777777777778</v>
      </c>
      <c r="N98" s="4">
        <f>Table39[[#This Row],[RN Hours Contract]]/Table39[[#This Row],[RN Hours]]</f>
        <v>1.0612190754128805E-2</v>
      </c>
      <c r="O98" s="3">
        <v>7.2744444444444447</v>
      </c>
      <c r="P98" s="3">
        <v>7.2744444444444447</v>
      </c>
      <c r="Q98" s="4">
        <f>Table39[[#This Row],[RN Admin Hours Contract]]/Table39[[#This Row],[RN Admin Hours]]</f>
        <v>1</v>
      </c>
      <c r="R98" s="3">
        <v>5.2444444444444445</v>
      </c>
      <c r="S98" s="3">
        <v>0</v>
      </c>
      <c r="T98" s="4">
        <f>Table39[[#This Row],[RN DON Hours Contract]]/Table39[[#This Row],[RN DON Hours]]</f>
        <v>0</v>
      </c>
      <c r="U98" s="3">
        <f>SUM(Table39[[#This Row],[LPN Hours]], Table39[[#This Row],[LPN Admin Hours]])</f>
        <v>34.910000000000004</v>
      </c>
      <c r="V98" s="3">
        <f>Table39[[#This Row],[LPN Hours Contract]]+Table39[[#This Row],[LPN Admin Hours Contract]]</f>
        <v>2.0233333333333334</v>
      </c>
      <c r="W98" s="4">
        <f t="shared" si="7"/>
        <v>5.7958560106941656E-2</v>
      </c>
      <c r="X98" s="3">
        <v>34.108888888888892</v>
      </c>
      <c r="Y98" s="3">
        <v>1.2222222222222223</v>
      </c>
      <c r="Z98" s="4">
        <f>Table39[[#This Row],[LPN Hours Contract]]/Table39[[#This Row],[LPN Hours]]</f>
        <v>3.5832953286859079E-2</v>
      </c>
      <c r="AA98" s="3">
        <v>0.801111111111111</v>
      </c>
      <c r="AB98" s="3">
        <v>0.801111111111111</v>
      </c>
      <c r="AC98" s="4">
        <f>Table39[[#This Row],[LPN Admin Hours Contract]]/Table39[[#This Row],[LPN Admin Hours]]</f>
        <v>1</v>
      </c>
      <c r="AD98" s="3">
        <f>SUM(Table39[[#This Row],[CNA Hours]], Table39[[#This Row],[NA in Training Hours]], Table39[[#This Row],[Med Aide/Tech Hours]])</f>
        <v>82.226666666666659</v>
      </c>
      <c r="AE98" s="3">
        <f>SUM(Table39[[#This Row],[CNA Hours Contract]], Table39[[#This Row],[NA in Training Hours Contract]], Table39[[#This Row],[Med Aide/Tech Hours Contract]])</f>
        <v>7.4611111111111112</v>
      </c>
      <c r="AF98" s="4">
        <f>Table39[[#This Row],[CNA/NA/Med Aide Contract Hours]]/Table39[[#This Row],[Total CNA, NA in Training, Med Aide/Tech Hours]]</f>
        <v>9.0738338468190918E-2</v>
      </c>
      <c r="AG98" s="3">
        <v>82.226666666666659</v>
      </c>
      <c r="AH98" s="3">
        <v>7.4611111111111112</v>
      </c>
      <c r="AI98" s="4">
        <f>Table39[[#This Row],[CNA Hours Contract]]/Table39[[#This Row],[CNA Hours]]</f>
        <v>9.0738338468190918E-2</v>
      </c>
      <c r="AJ98" s="3">
        <v>0</v>
      </c>
      <c r="AK98" s="3">
        <v>0</v>
      </c>
      <c r="AL98" s="4">
        <v>0</v>
      </c>
      <c r="AM98" s="3">
        <v>0</v>
      </c>
      <c r="AN98" s="3">
        <v>0</v>
      </c>
      <c r="AO98" s="4">
        <v>0</v>
      </c>
      <c r="AP98" s="1" t="s">
        <v>96</v>
      </c>
      <c r="AQ98" s="1">
        <v>4</v>
      </c>
    </row>
    <row r="99" spans="1:43" x14ac:dyDescent="0.2">
      <c r="A99" s="1" t="s">
        <v>201</v>
      </c>
      <c r="B99" s="1" t="s">
        <v>300</v>
      </c>
      <c r="C99" s="1" t="s">
        <v>437</v>
      </c>
      <c r="D99" s="1" t="s">
        <v>571</v>
      </c>
      <c r="E99" s="3">
        <v>50.233333333333334</v>
      </c>
      <c r="F99" s="3">
        <f t="shared" si="5"/>
        <v>177.82566666666665</v>
      </c>
      <c r="G99" s="3">
        <f>SUM(Table39[[#This Row],[RN Hours Contract (W/ Admin, DON)]], Table39[[#This Row],[LPN Contract Hours (w/ Admin)]], Table39[[#This Row],[CNA/NA/Med Aide Contract Hours]])</f>
        <v>0</v>
      </c>
      <c r="H99" s="4">
        <f>Table39[[#This Row],[Total Contract Hours]]/Table39[[#This Row],[Total Hours Nurse Staffing]]</f>
        <v>0</v>
      </c>
      <c r="I99" s="3">
        <f>SUM(Table39[[#This Row],[RN Hours]], Table39[[#This Row],[RN Admin Hours]], Table39[[#This Row],[RN DON Hours]])</f>
        <v>58.065777777777782</v>
      </c>
      <c r="J99" s="3">
        <f t="shared" si="6"/>
        <v>0</v>
      </c>
      <c r="K99" s="4">
        <f>Table39[[#This Row],[RN Hours Contract (W/ Admin, DON)]]/Table39[[#This Row],[RN Hours (w/ Admin, DON)]]</f>
        <v>0</v>
      </c>
      <c r="L99" s="3">
        <v>43.604444444444447</v>
      </c>
      <c r="M99" s="3">
        <v>0</v>
      </c>
      <c r="N99" s="4">
        <f>Table39[[#This Row],[RN Hours Contract]]/Table39[[#This Row],[RN Hours]]</f>
        <v>0</v>
      </c>
      <c r="O99" s="3">
        <v>9.3946666666666658</v>
      </c>
      <c r="P99" s="3">
        <v>0</v>
      </c>
      <c r="Q99" s="4">
        <f>Table39[[#This Row],[RN Admin Hours Contract]]/Table39[[#This Row],[RN Admin Hours]]</f>
        <v>0</v>
      </c>
      <c r="R99" s="3">
        <v>5.0666666666666664</v>
      </c>
      <c r="S99" s="3">
        <v>0</v>
      </c>
      <c r="T99" s="4">
        <f>Table39[[#This Row],[RN DON Hours Contract]]/Table39[[#This Row],[RN DON Hours]]</f>
        <v>0</v>
      </c>
      <c r="U99" s="3">
        <f>SUM(Table39[[#This Row],[LPN Hours]], Table39[[#This Row],[LPN Admin Hours]])</f>
        <v>26.827333333333328</v>
      </c>
      <c r="V99" s="3">
        <f>Table39[[#This Row],[LPN Hours Contract]]+Table39[[#This Row],[LPN Admin Hours Contract]]</f>
        <v>0</v>
      </c>
      <c r="W99" s="4">
        <f t="shared" si="7"/>
        <v>0</v>
      </c>
      <c r="X99" s="3">
        <v>25.097111111111108</v>
      </c>
      <c r="Y99" s="3">
        <v>0</v>
      </c>
      <c r="Z99" s="4">
        <f>Table39[[#This Row],[LPN Hours Contract]]/Table39[[#This Row],[LPN Hours]]</f>
        <v>0</v>
      </c>
      <c r="AA99" s="3">
        <v>1.7302222222222221</v>
      </c>
      <c r="AB99" s="3">
        <v>0</v>
      </c>
      <c r="AC99" s="4">
        <f>Table39[[#This Row],[LPN Admin Hours Contract]]/Table39[[#This Row],[LPN Admin Hours]]</f>
        <v>0</v>
      </c>
      <c r="AD99" s="3">
        <f>SUM(Table39[[#This Row],[CNA Hours]], Table39[[#This Row],[NA in Training Hours]], Table39[[#This Row],[Med Aide/Tech Hours]])</f>
        <v>92.932555555555538</v>
      </c>
      <c r="AE99" s="3">
        <f>SUM(Table39[[#This Row],[CNA Hours Contract]], Table39[[#This Row],[NA in Training Hours Contract]], Table39[[#This Row],[Med Aide/Tech Hours Contract]])</f>
        <v>0</v>
      </c>
      <c r="AF99" s="4">
        <f>Table39[[#This Row],[CNA/NA/Med Aide Contract Hours]]/Table39[[#This Row],[Total CNA, NA in Training, Med Aide/Tech Hours]]</f>
        <v>0</v>
      </c>
      <c r="AG99" s="3">
        <v>58.672999999999995</v>
      </c>
      <c r="AH99" s="3">
        <v>0</v>
      </c>
      <c r="AI99" s="4">
        <f>Table39[[#This Row],[CNA Hours Contract]]/Table39[[#This Row],[CNA Hours]]</f>
        <v>0</v>
      </c>
      <c r="AJ99" s="3">
        <v>34.259555555555544</v>
      </c>
      <c r="AK99" s="3">
        <v>0</v>
      </c>
      <c r="AL99" s="4">
        <f>Table39[[#This Row],[NA in Training Hours Contract]]/Table39[[#This Row],[NA in Training Hours]]</f>
        <v>0</v>
      </c>
      <c r="AM99" s="3">
        <v>0</v>
      </c>
      <c r="AN99" s="3">
        <v>0</v>
      </c>
      <c r="AO99" s="4">
        <v>0</v>
      </c>
      <c r="AP99" s="1" t="s">
        <v>97</v>
      </c>
      <c r="AQ99" s="1">
        <v>4</v>
      </c>
    </row>
    <row r="100" spans="1:43" x14ac:dyDescent="0.2">
      <c r="A100" s="1" t="s">
        <v>201</v>
      </c>
      <c r="B100" s="1" t="s">
        <v>301</v>
      </c>
      <c r="C100" s="1" t="s">
        <v>426</v>
      </c>
      <c r="D100" s="1" t="s">
        <v>516</v>
      </c>
      <c r="E100" s="3">
        <v>65.933333333333337</v>
      </c>
      <c r="F100" s="3">
        <f t="shared" si="5"/>
        <v>230.60255555555551</v>
      </c>
      <c r="G100" s="3">
        <f>SUM(Table39[[#This Row],[RN Hours Contract (W/ Admin, DON)]], Table39[[#This Row],[LPN Contract Hours (w/ Admin)]], Table39[[#This Row],[CNA/NA/Med Aide Contract Hours]])</f>
        <v>55.449444444444453</v>
      </c>
      <c r="H100" s="4">
        <f>Table39[[#This Row],[Total Contract Hours]]/Table39[[#This Row],[Total Hours Nurse Staffing]]</f>
        <v>0.24045459648466852</v>
      </c>
      <c r="I100" s="3">
        <f>SUM(Table39[[#This Row],[RN Hours]], Table39[[#This Row],[RN Admin Hours]], Table39[[#This Row],[RN DON Hours]])</f>
        <v>25.62488888888889</v>
      </c>
      <c r="J100" s="3">
        <f t="shared" si="6"/>
        <v>3.3160000000000003</v>
      </c>
      <c r="K100" s="4">
        <f>Table39[[#This Row],[RN Hours Contract (W/ Admin, DON)]]/Table39[[#This Row],[RN Hours (w/ Admin, DON)]]</f>
        <v>0.12940543915637576</v>
      </c>
      <c r="L100" s="3">
        <v>9.2804444444444449</v>
      </c>
      <c r="M100" s="3">
        <v>2.604888888888889</v>
      </c>
      <c r="N100" s="4">
        <f>Table39[[#This Row],[RN Hours Contract]]/Table39[[#This Row],[RN Hours]]</f>
        <v>0.28068579091039703</v>
      </c>
      <c r="O100" s="3">
        <v>10.3</v>
      </c>
      <c r="P100" s="3">
        <v>0</v>
      </c>
      <c r="Q100" s="4">
        <f>Table39[[#This Row],[RN Admin Hours Contract]]/Table39[[#This Row],[RN Admin Hours]]</f>
        <v>0</v>
      </c>
      <c r="R100" s="3">
        <v>6.0444444444444443</v>
      </c>
      <c r="S100" s="3">
        <v>0.71111111111111114</v>
      </c>
      <c r="T100" s="4">
        <f>Table39[[#This Row],[RN DON Hours Contract]]/Table39[[#This Row],[RN DON Hours]]</f>
        <v>0.11764705882352942</v>
      </c>
      <c r="U100" s="3">
        <f>SUM(Table39[[#This Row],[LPN Hours]], Table39[[#This Row],[LPN Admin Hours]])</f>
        <v>69.871555555555545</v>
      </c>
      <c r="V100" s="3">
        <f>Table39[[#This Row],[LPN Hours Contract]]+Table39[[#This Row],[LPN Admin Hours Contract]]</f>
        <v>20.06433333333333</v>
      </c>
      <c r="W100" s="4">
        <f t="shared" si="7"/>
        <v>0.2871602496008549</v>
      </c>
      <c r="X100" s="3">
        <v>65.533666666666662</v>
      </c>
      <c r="Y100" s="3">
        <v>20.06433333333333</v>
      </c>
      <c r="Z100" s="4">
        <f>Table39[[#This Row],[LPN Hours Contract]]/Table39[[#This Row],[LPN Hours]]</f>
        <v>0.30616833078163386</v>
      </c>
      <c r="AA100" s="3">
        <v>4.33788888888889</v>
      </c>
      <c r="AB100" s="3">
        <v>0</v>
      </c>
      <c r="AC100" s="4">
        <f>Table39[[#This Row],[LPN Admin Hours Contract]]/Table39[[#This Row],[LPN Admin Hours]]</f>
        <v>0</v>
      </c>
      <c r="AD100" s="3">
        <f>SUM(Table39[[#This Row],[CNA Hours]], Table39[[#This Row],[NA in Training Hours]], Table39[[#This Row],[Med Aide/Tech Hours]])</f>
        <v>135.10611111111109</v>
      </c>
      <c r="AE100" s="3">
        <f>SUM(Table39[[#This Row],[CNA Hours Contract]], Table39[[#This Row],[NA in Training Hours Contract]], Table39[[#This Row],[Med Aide/Tech Hours Contract]])</f>
        <v>32.06911111111112</v>
      </c>
      <c r="AF100" s="4">
        <f>Table39[[#This Row],[CNA/NA/Med Aide Contract Hours]]/Table39[[#This Row],[Total CNA, NA in Training, Med Aide/Tech Hours]]</f>
        <v>0.23736240239153597</v>
      </c>
      <c r="AG100" s="3">
        <v>135.10611111111109</v>
      </c>
      <c r="AH100" s="3">
        <v>32.06911111111112</v>
      </c>
      <c r="AI100" s="4">
        <f>Table39[[#This Row],[CNA Hours Contract]]/Table39[[#This Row],[CNA Hours]]</f>
        <v>0.23736240239153597</v>
      </c>
      <c r="AJ100" s="3">
        <v>0</v>
      </c>
      <c r="AK100" s="3">
        <v>0</v>
      </c>
      <c r="AL100" s="4">
        <v>0</v>
      </c>
      <c r="AM100" s="3">
        <v>0</v>
      </c>
      <c r="AN100" s="3">
        <v>0</v>
      </c>
      <c r="AO100" s="4">
        <v>0</v>
      </c>
      <c r="AP100" s="1" t="s">
        <v>98</v>
      </c>
      <c r="AQ100" s="1">
        <v>4</v>
      </c>
    </row>
    <row r="101" spans="1:43" x14ac:dyDescent="0.2">
      <c r="A101" s="1" t="s">
        <v>201</v>
      </c>
      <c r="B101" s="1" t="s">
        <v>302</v>
      </c>
      <c r="C101" s="1" t="s">
        <v>438</v>
      </c>
      <c r="D101" s="1" t="s">
        <v>551</v>
      </c>
      <c r="E101" s="3">
        <v>46.822222222222223</v>
      </c>
      <c r="F101" s="3">
        <f t="shared" si="5"/>
        <v>177.00277777777779</v>
      </c>
      <c r="G101" s="3">
        <f>SUM(Table39[[#This Row],[RN Hours Contract (W/ Admin, DON)]], Table39[[#This Row],[LPN Contract Hours (w/ Admin)]], Table39[[#This Row],[CNA/NA/Med Aide Contract Hours]])</f>
        <v>0</v>
      </c>
      <c r="H101" s="4">
        <f>Table39[[#This Row],[Total Contract Hours]]/Table39[[#This Row],[Total Hours Nurse Staffing]]</f>
        <v>0</v>
      </c>
      <c r="I101" s="3">
        <f>SUM(Table39[[#This Row],[RN Hours]], Table39[[#This Row],[RN Admin Hours]], Table39[[#This Row],[RN DON Hours]])</f>
        <v>20.329000000000001</v>
      </c>
      <c r="J101" s="3">
        <f t="shared" si="6"/>
        <v>0</v>
      </c>
      <c r="K101" s="4">
        <f>Table39[[#This Row],[RN Hours Contract (W/ Admin, DON)]]/Table39[[#This Row],[RN Hours (w/ Admin, DON)]]</f>
        <v>0</v>
      </c>
      <c r="L101" s="3">
        <v>12.907888888888889</v>
      </c>
      <c r="M101" s="3">
        <v>0</v>
      </c>
      <c r="N101" s="4">
        <f>Table39[[#This Row],[RN Hours Contract]]/Table39[[#This Row],[RN Hours]]</f>
        <v>0</v>
      </c>
      <c r="O101" s="3">
        <v>2.7099999999999995</v>
      </c>
      <c r="P101" s="3">
        <v>0</v>
      </c>
      <c r="Q101" s="4">
        <f>Table39[[#This Row],[RN Admin Hours Contract]]/Table39[[#This Row],[RN Admin Hours]]</f>
        <v>0</v>
      </c>
      <c r="R101" s="3">
        <v>4.7111111111111112</v>
      </c>
      <c r="S101" s="3">
        <v>0</v>
      </c>
      <c r="T101" s="4">
        <f>Table39[[#This Row],[RN DON Hours Contract]]/Table39[[#This Row],[RN DON Hours]]</f>
        <v>0</v>
      </c>
      <c r="U101" s="3">
        <f>SUM(Table39[[#This Row],[LPN Hours]], Table39[[#This Row],[LPN Admin Hours]])</f>
        <v>61.722888888888889</v>
      </c>
      <c r="V101" s="3">
        <f>Table39[[#This Row],[LPN Hours Contract]]+Table39[[#This Row],[LPN Admin Hours Contract]]</f>
        <v>0</v>
      </c>
      <c r="W101" s="4">
        <f t="shared" si="7"/>
        <v>0</v>
      </c>
      <c r="X101" s="3">
        <v>41.641444444444446</v>
      </c>
      <c r="Y101" s="3">
        <v>0</v>
      </c>
      <c r="Z101" s="4">
        <f>Table39[[#This Row],[LPN Hours Contract]]/Table39[[#This Row],[LPN Hours]]</f>
        <v>0</v>
      </c>
      <c r="AA101" s="3">
        <v>20.081444444444443</v>
      </c>
      <c r="AB101" s="3">
        <v>0</v>
      </c>
      <c r="AC101" s="4">
        <f>Table39[[#This Row],[LPN Admin Hours Contract]]/Table39[[#This Row],[LPN Admin Hours]]</f>
        <v>0</v>
      </c>
      <c r="AD101" s="3">
        <f>SUM(Table39[[#This Row],[CNA Hours]], Table39[[#This Row],[NA in Training Hours]], Table39[[#This Row],[Med Aide/Tech Hours]])</f>
        <v>94.950888888888883</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94.950888888888883</v>
      </c>
      <c r="AH101" s="3">
        <v>0</v>
      </c>
      <c r="AI101" s="4">
        <f>Table39[[#This Row],[CNA Hours Contract]]/Table39[[#This Row],[CNA Hours]]</f>
        <v>0</v>
      </c>
      <c r="AJ101" s="3">
        <v>0</v>
      </c>
      <c r="AK101" s="3">
        <v>0</v>
      </c>
      <c r="AL101" s="4">
        <v>0</v>
      </c>
      <c r="AM101" s="3">
        <v>0</v>
      </c>
      <c r="AN101" s="3">
        <v>0</v>
      </c>
      <c r="AO101" s="4">
        <v>0</v>
      </c>
      <c r="AP101" s="1" t="s">
        <v>99</v>
      </c>
      <c r="AQ101" s="1">
        <v>4</v>
      </c>
    </row>
    <row r="102" spans="1:43" x14ac:dyDescent="0.2">
      <c r="A102" s="1" t="s">
        <v>201</v>
      </c>
      <c r="B102" s="1" t="s">
        <v>303</v>
      </c>
      <c r="C102" s="1" t="s">
        <v>413</v>
      </c>
      <c r="D102" s="1" t="s">
        <v>584</v>
      </c>
      <c r="E102" s="3">
        <v>44.544444444444444</v>
      </c>
      <c r="F102" s="3">
        <f t="shared" si="5"/>
        <v>166.0218888888889</v>
      </c>
      <c r="G102" s="3">
        <f>SUM(Table39[[#This Row],[RN Hours Contract (W/ Admin, DON)]], Table39[[#This Row],[LPN Contract Hours (w/ Admin)]], Table39[[#This Row],[CNA/NA/Med Aide Contract Hours]])</f>
        <v>0</v>
      </c>
      <c r="H102" s="4">
        <f>Table39[[#This Row],[Total Contract Hours]]/Table39[[#This Row],[Total Hours Nurse Staffing]]</f>
        <v>0</v>
      </c>
      <c r="I102" s="3">
        <f>SUM(Table39[[#This Row],[RN Hours]], Table39[[#This Row],[RN Admin Hours]], Table39[[#This Row],[RN DON Hours]])</f>
        <v>50.812888888888885</v>
      </c>
      <c r="J102" s="3">
        <f t="shared" si="6"/>
        <v>0</v>
      </c>
      <c r="K102" s="4">
        <f>Table39[[#This Row],[RN Hours Contract (W/ Admin, DON)]]/Table39[[#This Row],[RN Hours (w/ Admin, DON)]]</f>
        <v>0</v>
      </c>
      <c r="L102" s="3">
        <v>40.667777777777779</v>
      </c>
      <c r="M102" s="3">
        <v>0</v>
      </c>
      <c r="N102" s="4">
        <f>Table39[[#This Row],[RN Hours Contract]]/Table39[[#This Row],[RN Hours]]</f>
        <v>0</v>
      </c>
      <c r="O102" s="3">
        <v>5.3451111111111107</v>
      </c>
      <c r="P102" s="3">
        <v>0</v>
      </c>
      <c r="Q102" s="4">
        <f>Table39[[#This Row],[RN Admin Hours Contract]]/Table39[[#This Row],[RN Admin Hours]]</f>
        <v>0</v>
      </c>
      <c r="R102" s="3">
        <v>4.8</v>
      </c>
      <c r="S102" s="3">
        <v>0</v>
      </c>
      <c r="T102" s="4">
        <f>Table39[[#This Row],[RN DON Hours Contract]]/Table39[[#This Row],[RN DON Hours]]</f>
        <v>0</v>
      </c>
      <c r="U102" s="3">
        <f>SUM(Table39[[#This Row],[LPN Hours]], Table39[[#This Row],[LPN Admin Hours]])</f>
        <v>34.086222222222219</v>
      </c>
      <c r="V102" s="3">
        <f>Table39[[#This Row],[LPN Hours Contract]]+Table39[[#This Row],[LPN Admin Hours Contract]]</f>
        <v>0</v>
      </c>
      <c r="W102" s="4">
        <f t="shared" si="7"/>
        <v>0</v>
      </c>
      <c r="X102" s="3">
        <v>24.747555555555557</v>
      </c>
      <c r="Y102" s="3">
        <v>0</v>
      </c>
      <c r="Z102" s="4">
        <f>Table39[[#This Row],[LPN Hours Contract]]/Table39[[#This Row],[LPN Hours]]</f>
        <v>0</v>
      </c>
      <c r="AA102" s="3">
        <v>9.3386666666666649</v>
      </c>
      <c r="AB102" s="3">
        <v>0</v>
      </c>
      <c r="AC102" s="4">
        <f>Table39[[#This Row],[LPN Admin Hours Contract]]/Table39[[#This Row],[LPN Admin Hours]]</f>
        <v>0</v>
      </c>
      <c r="AD102" s="3">
        <f>SUM(Table39[[#This Row],[CNA Hours]], Table39[[#This Row],[NA in Training Hours]], Table39[[#This Row],[Med Aide/Tech Hours]])</f>
        <v>81.122777777777785</v>
      </c>
      <c r="AE102" s="3">
        <f>SUM(Table39[[#This Row],[CNA Hours Contract]], Table39[[#This Row],[NA in Training Hours Contract]], Table39[[#This Row],[Med Aide/Tech Hours Contract]])</f>
        <v>0</v>
      </c>
      <c r="AF102" s="4">
        <f>Table39[[#This Row],[CNA/NA/Med Aide Contract Hours]]/Table39[[#This Row],[Total CNA, NA in Training, Med Aide/Tech Hours]]</f>
        <v>0</v>
      </c>
      <c r="AG102" s="3">
        <v>81.122777777777785</v>
      </c>
      <c r="AH102" s="3">
        <v>0</v>
      </c>
      <c r="AI102" s="4">
        <f>Table39[[#This Row],[CNA Hours Contract]]/Table39[[#This Row],[CNA Hours]]</f>
        <v>0</v>
      </c>
      <c r="AJ102" s="3">
        <v>0</v>
      </c>
      <c r="AK102" s="3">
        <v>0</v>
      </c>
      <c r="AL102" s="4">
        <v>0</v>
      </c>
      <c r="AM102" s="3">
        <v>0</v>
      </c>
      <c r="AN102" s="3">
        <v>0</v>
      </c>
      <c r="AO102" s="4">
        <v>0</v>
      </c>
      <c r="AP102" s="1" t="s">
        <v>100</v>
      </c>
      <c r="AQ102" s="1">
        <v>4</v>
      </c>
    </row>
    <row r="103" spans="1:43" x14ac:dyDescent="0.2">
      <c r="A103" s="1" t="s">
        <v>201</v>
      </c>
      <c r="B103" s="1" t="s">
        <v>304</v>
      </c>
      <c r="C103" s="1" t="s">
        <v>464</v>
      </c>
      <c r="D103" s="1" t="s">
        <v>575</v>
      </c>
      <c r="E103" s="3">
        <v>50.777777777777779</v>
      </c>
      <c r="F103" s="3">
        <f t="shared" si="5"/>
        <v>198.75888888888886</v>
      </c>
      <c r="G103" s="3">
        <f>SUM(Table39[[#This Row],[RN Hours Contract (W/ Admin, DON)]], Table39[[#This Row],[LPN Contract Hours (w/ Admin)]], Table39[[#This Row],[CNA/NA/Med Aide Contract Hours]])</f>
        <v>9.5444444444444443</v>
      </c>
      <c r="H103" s="4">
        <f>Table39[[#This Row],[Total Contract Hours]]/Table39[[#This Row],[Total Hours Nurse Staffing]]</f>
        <v>4.8020214330036955E-2</v>
      </c>
      <c r="I103" s="3">
        <f>SUM(Table39[[#This Row],[RN Hours]], Table39[[#This Row],[RN Admin Hours]], Table39[[#This Row],[RN DON Hours]])</f>
        <v>36.725555555555552</v>
      </c>
      <c r="J103" s="3">
        <f t="shared" si="6"/>
        <v>0.42222222222222222</v>
      </c>
      <c r="K103" s="4">
        <f>Table39[[#This Row],[RN Hours Contract (W/ Admin, DON)]]/Table39[[#This Row],[RN Hours (w/ Admin, DON)]]</f>
        <v>1.1496687138837626E-2</v>
      </c>
      <c r="L103" s="3">
        <v>30.525555555555556</v>
      </c>
      <c r="M103" s="3">
        <v>0</v>
      </c>
      <c r="N103" s="4">
        <f>Table39[[#This Row],[RN Hours Contract]]/Table39[[#This Row],[RN Hours]]</f>
        <v>0</v>
      </c>
      <c r="O103" s="3">
        <v>0.42222222222222222</v>
      </c>
      <c r="P103" s="3">
        <v>0.42222222222222222</v>
      </c>
      <c r="Q103" s="4">
        <f>Table39[[#This Row],[RN Admin Hours Contract]]/Table39[[#This Row],[RN Admin Hours]]</f>
        <v>1</v>
      </c>
      <c r="R103" s="3">
        <v>5.7777777777777777</v>
      </c>
      <c r="S103" s="3">
        <v>0</v>
      </c>
      <c r="T103" s="4">
        <f>Table39[[#This Row],[RN DON Hours Contract]]/Table39[[#This Row],[RN DON Hours]]</f>
        <v>0</v>
      </c>
      <c r="U103" s="3">
        <f>SUM(Table39[[#This Row],[LPN Hours]], Table39[[#This Row],[LPN Admin Hours]])</f>
        <v>52.682222222222215</v>
      </c>
      <c r="V103" s="3">
        <f>Table39[[#This Row],[LPN Hours Contract]]+Table39[[#This Row],[LPN Admin Hours Contract]]</f>
        <v>1.6977777777777778</v>
      </c>
      <c r="W103" s="4">
        <f t="shared" si="7"/>
        <v>3.2226768465010339E-2</v>
      </c>
      <c r="X103" s="3">
        <v>52.682222222222215</v>
      </c>
      <c r="Y103" s="3">
        <v>1.6977777777777778</v>
      </c>
      <c r="Z103" s="4">
        <f>Table39[[#This Row],[LPN Hours Contract]]/Table39[[#This Row],[LPN Hours]]</f>
        <v>3.2226768465010339E-2</v>
      </c>
      <c r="AA103" s="3">
        <v>0</v>
      </c>
      <c r="AB103" s="3">
        <v>0</v>
      </c>
      <c r="AC103" s="4">
        <v>0</v>
      </c>
      <c r="AD103" s="3">
        <f>SUM(Table39[[#This Row],[CNA Hours]], Table39[[#This Row],[NA in Training Hours]], Table39[[#This Row],[Med Aide/Tech Hours]])</f>
        <v>109.35111111111109</v>
      </c>
      <c r="AE103" s="3">
        <f>SUM(Table39[[#This Row],[CNA Hours Contract]], Table39[[#This Row],[NA in Training Hours Contract]], Table39[[#This Row],[Med Aide/Tech Hours Contract]])</f>
        <v>7.4244444444444433</v>
      </c>
      <c r="AF103" s="4">
        <f>Table39[[#This Row],[CNA/NA/Med Aide Contract Hours]]/Table39[[#This Row],[Total CNA, NA in Training, Med Aide/Tech Hours]]</f>
        <v>6.7895464152170376E-2</v>
      </c>
      <c r="AG103" s="3">
        <v>108.20888888888888</v>
      </c>
      <c r="AH103" s="3">
        <v>7.4244444444444433</v>
      </c>
      <c r="AI103" s="4">
        <f>Table39[[#This Row],[CNA Hours Contract]]/Table39[[#This Row],[CNA Hours]]</f>
        <v>6.8612149340781206E-2</v>
      </c>
      <c r="AJ103" s="3">
        <v>1.1422222222222222</v>
      </c>
      <c r="AK103" s="3">
        <v>0</v>
      </c>
      <c r="AL103" s="4">
        <f>Table39[[#This Row],[NA in Training Hours Contract]]/Table39[[#This Row],[NA in Training Hours]]</f>
        <v>0</v>
      </c>
      <c r="AM103" s="3">
        <v>0</v>
      </c>
      <c r="AN103" s="3">
        <v>0</v>
      </c>
      <c r="AO103" s="4">
        <v>0</v>
      </c>
      <c r="AP103" s="1" t="s">
        <v>101</v>
      </c>
      <c r="AQ103" s="1">
        <v>4</v>
      </c>
    </row>
    <row r="104" spans="1:43" x14ac:dyDescent="0.2">
      <c r="A104" s="1" t="s">
        <v>201</v>
      </c>
      <c r="B104" s="1" t="s">
        <v>305</v>
      </c>
      <c r="C104" s="1" t="s">
        <v>418</v>
      </c>
      <c r="D104" s="1" t="s">
        <v>565</v>
      </c>
      <c r="E104" s="3">
        <v>60.222222222222221</v>
      </c>
      <c r="F104" s="3">
        <f t="shared" si="5"/>
        <v>284.005</v>
      </c>
      <c r="G104" s="3">
        <f>SUM(Table39[[#This Row],[RN Hours Contract (W/ Admin, DON)]], Table39[[#This Row],[LPN Contract Hours (w/ Admin)]], Table39[[#This Row],[CNA/NA/Med Aide Contract Hours]])</f>
        <v>3.6772222222222219</v>
      </c>
      <c r="H104" s="4">
        <f>Table39[[#This Row],[Total Contract Hours]]/Table39[[#This Row],[Total Hours Nurse Staffing]]</f>
        <v>1.2947737618077928E-2</v>
      </c>
      <c r="I104" s="3">
        <f>SUM(Table39[[#This Row],[RN Hours]], Table39[[#This Row],[RN Admin Hours]], Table39[[#This Row],[RN DON Hours]])</f>
        <v>28.02611111111111</v>
      </c>
      <c r="J104" s="3">
        <f t="shared" si="6"/>
        <v>1.6216666666666666</v>
      </c>
      <c r="K104" s="4">
        <f>Table39[[#This Row],[RN Hours Contract (W/ Admin, DON)]]/Table39[[#This Row],[RN Hours (w/ Admin, DON)]]</f>
        <v>5.7862707395880827E-2</v>
      </c>
      <c r="L104" s="3">
        <v>20.709444444444443</v>
      </c>
      <c r="M104" s="3">
        <v>0.30499999999999999</v>
      </c>
      <c r="N104" s="4">
        <f>Table39[[#This Row],[RN Hours Contract]]/Table39[[#This Row],[RN Hours]]</f>
        <v>1.4727580009120906E-2</v>
      </c>
      <c r="O104" s="3">
        <v>1.3166666666666667</v>
      </c>
      <c r="P104" s="3">
        <v>1.3166666666666667</v>
      </c>
      <c r="Q104" s="4">
        <f>Table39[[#This Row],[RN Admin Hours Contract]]/Table39[[#This Row],[RN Admin Hours]]</f>
        <v>1</v>
      </c>
      <c r="R104" s="3">
        <v>6</v>
      </c>
      <c r="S104" s="3">
        <v>0</v>
      </c>
      <c r="T104" s="4">
        <f>Table39[[#This Row],[RN DON Hours Contract]]/Table39[[#This Row],[RN DON Hours]]</f>
        <v>0</v>
      </c>
      <c r="U104" s="3">
        <f>SUM(Table39[[#This Row],[LPN Hours]], Table39[[#This Row],[LPN Admin Hours]])</f>
        <v>92.682222222222222</v>
      </c>
      <c r="V104" s="3">
        <f>Table39[[#This Row],[LPN Hours Contract]]+Table39[[#This Row],[LPN Admin Hours Contract]]</f>
        <v>0.55888888888888888</v>
      </c>
      <c r="W104" s="4">
        <f t="shared" si="7"/>
        <v>6.0301628024072695E-3</v>
      </c>
      <c r="X104" s="3">
        <v>92.682222222222222</v>
      </c>
      <c r="Y104" s="3">
        <v>0.55888888888888888</v>
      </c>
      <c r="Z104" s="4">
        <f>Table39[[#This Row],[LPN Hours Contract]]/Table39[[#This Row],[LPN Hours]]</f>
        <v>6.0301628024072695E-3</v>
      </c>
      <c r="AA104" s="3">
        <v>0</v>
      </c>
      <c r="AB104" s="3">
        <v>0</v>
      </c>
      <c r="AC104" s="4">
        <v>0</v>
      </c>
      <c r="AD104" s="3">
        <f>SUM(Table39[[#This Row],[CNA Hours]], Table39[[#This Row],[NA in Training Hours]], Table39[[#This Row],[Med Aide/Tech Hours]])</f>
        <v>163.29666666666668</v>
      </c>
      <c r="AE104" s="3">
        <f>SUM(Table39[[#This Row],[CNA Hours Contract]], Table39[[#This Row],[NA in Training Hours Contract]], Table39[[#This Row],[Med Aide/Tech Hours Contract]])</f>
        <v>1.4966666666666666</v>
      </c>
      <c r="AF104" s="4">
        <f>Table39[[#This Row],[CNA/NA/Med Aide Contract Hours]]/Table39[[#This Row],[Total CNA, NA in Training, Med Aide/Tech Hours]]</f>
        <v>9.1653228275735358E-3</v>
      </c>
      <c r="AG104" s="3">
        <v>163.29666666666668</v>
      </c>
      <c r="AH104" s="3">
        <v>1.4966666666666666</v>
      </c>
      <c r="AI104" s="4">
        <f>Table39[[#This Row],[CNA Hours Contract]]/Table39[[#This Row],[CNA Hours]]</f>
        <v>9.1653228275735358E-3</v>
      </c>
      <c r="AJ104" s="3">
        <v>0</v>
      </c>
      <c r="AK104" s="3">
        <v>0</v>
      </c>
      <c r="AL104" s="4">
        <v>0</v>
      </c>
      <c r="AM104" s="3">
        <v>0</v>
      </c>
      <c r="AN104" s="3">
        <v>0</v>
      </c>
      <c r="AO104" s="4">
        <v>0</v>
      </c>
      <c r="AP104" s="1" t="s">
        <v>102</v>
      </c>
      <c r="AQ104" s="1">
        <v>4</v>
      </c>
    </row>
    <row r="105" spans="1:43" x14ac:dyDescent="0.2">
      <c r="A105" s="1" t="s">
        <v>201</v>
      </c>
      <c r="B105" s="1" t="s">
        <v>306</v>
      </c>
      <c r="C105" s="1" t="s">
        <v>483</v>
      </c>
      <c r="D105" s="1" t="s">
        <v>585</v>
      </c>
      <c r="E105" s="3">
        <v>51.922222222222224</v>
      </c>
      <c r="F105" s="3">
        <f t="shared" si="5"/>
        <v>191.42611111111108</v>
      </c>
      <c r="G105" s="3">
        <f>SUM(Table39[[#This Row],[RN Hours Contract (W/ Admin, DON)]], Table39[[#This Row],[LPN Contract Hours (w/ Admin)]], Table39[[#This Row],[CNA/NA/Med Aide Contract Hours]])</f>
        <v>14.730555555555556</v>
      </c>
      <c r="H105" s="4">
        <f>Table39[[#This Row],[Total Contract Hours]]/Table39[[#This Row],[Total Hours Nurse Staffing]]</f>
        <v>7.6951652363691253E-2</v>
      </c>
      <c r="I105" s="3">
        <f>SUM(Table39[[#This Row],[RN Hours]], Table39[[#This Row],[RN Admin Hours]], Table39[[#This Row],[RN DON Hours]])</f>
        <v>30.766666666666666</v>
      </c>
      <c r="J105" s="3">
        <f t="shared" si="6"/>
        <v>2.2833333333333332</v>
      </c>
      <c r="K105" s="4">
        <f>Table39[[#This Row],[RN Hours Contract (W/ Admin, DON)]]/Table39[[#This Row],[RN Hours (w/ Admin, DON)]]</f>
        <v>7.4214517876489708E-2</v>
      </c>
      <c r="L105" s="3">
        <v>22.794444444444444</v>
      </c>
      <c r="M105" s="3">
        <v>0</v>
      </c>
      <c r="N105" s="4">
        <f>Table39[[#This Row],[RN Hours Contract]]/Table39[[#This Row],[RN Hours]]</f>
        <v>0</v>
      </c>
      <c r="O105" s="3">
        <v>2.2833333333333332</v>
      </c>
      <c r="P105" s="3">
        <v>2.2833333333333332</v>
      </c>
      <c r="Q105" s="4">
        <f>Table39[[#This Row],[RN Admin Hours Contract]]/Table39[[#This Row],[RN Admin Hours]]</f>
        <v>1</v>
      </c>
      <c r="R105" s="3">
        <v>5.6888888888888891</v>
      </c>
      <c r="S105" s="3">
        <v>0</v>
      </c>
      <c r="T105" s="4">
        <f>Table39[[#This Row],[RN DON Hours Contract]]/Table39[[#This Row],[RN DON Hours]]</f>
        <v>0</v>
      </c>
      <c r="U105" s="3">
        <f>SUM(Table39[[#This Row],[LPN Hours]], Table39[[#This Row],[LPN Admin Hours]])</f>
        <v>68.268888888888881</v>
      </c>
      <c r="V105" s="3">
        <f>Table39[[#This Row],[LPN Hours Contract]]+Table39[[#This Row],[LPN Admin Hours Contract]]</f>
        <v>4.2611111111111111</v>
      </c>
      <c r="W105" s="4">
        <f t="shared" si="7"/>
        <v>6.2416588001692662E-2</v>
      </c>
      <c r="X105" s="3">
        <v>67.952222222222218</v>
      </c>
      <c r="Y105" s="3">
        <v>3.9444444444444446</v>
      </c>
      <c r="Z105" s="4">
        <f>Table39[[#This Row],[LPN Hours Contract]]/Table39[[#This Row],[LPN Hours]]</f>
        <v>5.804732082999494E-2</v>
      </c>
      <c r="AA105" s="3">
        <v>0.31666666666666665</v>
      </c>
      <c r="AB105" s="3">
        <v>0.31666666666666665</v>
      </c>
      <c r="AC105" s="4">
        <f>Table39[[#This Row],[LPN Admin Hours Contract]]/Table39[[#This Row],[LPN Admin Hours]]</f>
        <v>1</v>
      </c>
      <c r="AD105" s="3">
        <f>SUM(Table39[[#This Row],[CNA Hours]], Table39[[#This Row],[NA in Training Hours]], Table39[[#This Row],[Med Aide/Tech Hours]])</f>
        <v>92.390555555555551</v>
      </c>
      <c r="AE105" s="3">
        <f>SUM(Table39[[#This Row],[CNA Hours Contract]], Table39[[#This Row],[NA in Training Hours Contract]], Table39[[#This Row],[Med Aide/Tech Hours Contract]])</f>
        <v>8.1861111111111118</v>
      </c>
      <c r="AF105" s="4">
        <f>Table39[[#This Row],[CNA/NA/Med Aide Contract Hours]]/Table39[[#This Row],[Total CNA, NA in Training, Med Aide/Tech Hours]]</f>
        <v>8.8603332471452717E-2</v>
      </c>
      <c r="AG105" s="3">
        <v>92.390555555555551</v>
      </c>
      <c r="AH105" s="3">
        <v>8.1861111111111118</v>
      </c>
      <c r="AI105" s="4">
        <f>Table39[[#This Row],[CNA Hours Contract]]/Table39[[#This Row],[CNA Hours]]</f>
        <v>8.8603332471452717E-2</v>
      </c>
      <c r="AJ105" s="3">
        <v>0</v>
      </c>
      <c r="AK105" s="3">
        <v>0</v>
      </c>
      <c r="AL105" s="4">
        <v>0</v>
      </c>
      <c r="AM105" s="3">
        <v>0</v>
      </c>
      <c r="AN105" s="3">
        <v>0</v>
      </c>
      <c r="AO105" s="4">
        <v>0</v>
      </c>
      <c r="AP105" s="1" t="s">
        <v>103</v>
      </c>
      <c r="AQ105" s="1">
        <v>4</v>
      </c>
    </row>
    <row r="106" spans="1:43" x14ac:dyDescent="0.2">
      <c r="A106" s="1" t="s">
        <v>201</v>
      </c>
      <c r="B106" s="1" t="s">
        <v>307</v>
      </c>
      <c r="C106" s="1" t="s">
        <v>431</v>
      </c>
      <c r="D106" s="1" t="s">
        <v>539</v>
      </c>
      <c r="E106" s="3">
        <v>77.677777777777777</v>
      </c>
      <c r="F106" s="3">
        <f t="shared" si="5"/>
        <v>287.45555555555552</v>
      </c>
      <c r="G106" s="3">
        <f>SUM(Table39[[#This Row],[RN Hours Contract (W/ Admin, DON)]], Table39[[#This Row],[LPN Contract Hours (w/ Admin)]], Table39[[#This Row],[CNA/NA/Med Aide Contract Hours]])</f>
        <v>0</v>
      </c>
      <c r="H106" s="4">
        <f>Table39[[#This Row],[Total Contract Hours]]/Table39[[#This Row],[Total Hours Nurse Staffing]]</f>
        <v>0</v>
      </c>
      <c r="I106" s="3">
        <f>SUM(Table39[[#This Row],[RN Hours]], Table39[[#This Row],[RN Admin Hours]], Table39[[#This Row],[RN DON Hours]])</f>
        <v>47.719444444444449</v>
      </c>
      <c r="J106" s="3">
        <f t="shared" si="6"/>
        <v>0</v>
      </c>
      <c r="K106" s="4">
        <f>Table39[[#This Row],[RN Hours Contract (W/ Admin, DON)]]/Table39[[#This Row],[RN Hours (w/ Admin, DON)]]</f>
        <v>0</v>
      </c>
      <c r="L106" s="3">
        <v>23.6</v>
      </c>
      <c r="M106" s="3">
        <v>0</v>
      </c>
      <c r="N106" s="4">
        <f>Table39[[#This Row],[RN Hours Contract]]/Table39[[#This Row],[RN Hours]]</f>
        <v>0</v>
      </c>
      <c r="O106" s="3">
        <v>18.519444444444446</v>
      </c>
      <c r="P106" s="3">
        <v>0</v>
      </c>
      <c r="Q106" s="4">
        <f>Table39[[#This Row],[RN Admin Hours Contract]]/Table39[[#This Row],[RN Admin Hours]]</f>
        <v>0</v>
      </c>
      <c r="R106" s="3">
        <v>5.6</v>
      </c>
      <c r="S106" s="3">
        <v>0</v>
      </c>
      <c r="T106" s="4">
        <f>Table39[[#This Row],[RN DON Hours Contract]]/Table39[[#This Row],[RN DON Hours]]</f>
        <v>0</v>
      </c>
      <c r="U106" s="3">
        <f>SUM(Table39[[#This Row],[LPN Hours]], Table39[[#This Row],[LPN Admin Hours]])</f>
        <v>95.055555555555557</v>
      </c>
      <c r="V106" s="3">
        <f>Table39[[#This Row],[LPN Hours Contract]]+Table39[[#This Row],[LPN Admin Hours Contract]]</f>
        <v>0</v>
      </c>
      <c r="W106" s="4">
        <f t="shared" si="7"/>
        <v>0</v>
      </c>
      <c r="X106" s="3">
        <v>95.055555555555557</v>
      </c>
      <c r="Y106" s="3">
        <v>0</v>
      </c>
      <c r="Z106" s="4">
        <f>Table39[[#This Row],[LPN Hours Contract]]/Table39[[#This Row],[LPN Hours]]</f>
        <v>0</v>
      </c>
      <c r="AA106" s="3">
        <v>0</v>
      </c>
      <c r="AB106" s="3">
        <v>0</v>
      </c>
      <c r="AC106" s="4">
        <v>0</v>
      </c>
      <c r="AD106" s="3">
        <f>SUM(Table39[[#This Row],[CNA Hours]], Table39[[#This Row],[NA in Training Hours]], Table39[[#This Row],[Med Aide/Tech Hours]])</f>
        <v>144.68055555555554</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144.68055555555554</v>
      </c>
      <c r="AH106" s="3">
        <v>0</v>
      </c>
      <c r="AI106" s="4">
        <f>Table39[[#This Row],[CNA Hours Contract]]/Table39[[#This Row],[CNA Hours]]</f>
        <v>0</v>
      </c>
      <c r="AJ106" s="3">
        <v>0</v>
      </c>
      <c r="AK106" s="3">
        <v>0</v>
      </c>
      <c r="AL106" s="4">
        <v>0</v>
      </c>
      <c r="AM106" s="3">
        <v>0</v>
      </c>
      <c r="AN106" s="3">
        <v>0</v>
      </c>
      <c r="AO106" s="4">
        <v>0</v>
      </c>
      <c r="AP106" s="1" t="s">
        <v>104</v>
      </c>
      <c r="AQ106" s="1">
        <v>4</v>
      </c>
    </row>
    <row r="107" spans="1:43" x14ac:dyDescent="0.2">
      <c r="A107" s="1" t="s">
        <v>201</v>
      </c>
      <c r="B107" s="1" t="s">
        <v>308</v>
      </c>
      <c r="C107" s="1" t="s">
        <v>406</v>
      </c>
      <c r="D107" s="1" t="s">
        <v>540</v>
      </c>
      <c r="E107" s="3">
        <v>126.53333333333333</v>
      </c>
      <c r="F107" s="3">
        <f t="shared" si="5"/>
        <v>535.05077777777774</v>
      </c>
      <c r="G107" s="3">
        <f>SUM(Table39[[#This Row],[RN Hours Contract (W/ Admin, DON)]], Table39[[#This Row],[LPN Contract Hours (w/ Admin)]], Table39[[#This Row],[CNA/NA/Med Aide Contract Hours]])</f>
        <v>23.369444444444447</v>
      </c>
      <c r="H107" s="4">
        <f>Table39[[#This Row],[Total Contract Hours]]/Table39[[#This Row],[Total Hours Nurse Staffing]]</f>
        <v>4.3677059103632329E-2</v>
      </c>
      <c r="I107" s="3">
        <f>SUM(Table39[[#This Row],[RN Hours]], Table39[[#This Row],[RN Admin Hours]], Table39[[#This Row],[RN DON Hours]])</f>
        <v>32.681666666666665</v>
      </c>
      <c r="J107" s="3">
        <f t="shared" si="6"/>
        <v>0.53333333333333333</v>
      </c>
      <c r="K107" s="4">
        <f>Table39[[#This Row],[RN Hours Contract (W/ Admin, DON)]]/Table39[[#This Row],[RN Hours (w/ Admin, DON)]]</f>
        <v>1.6319037176806567E-2</v>
      </c>
      <c r="L107" s="3">
        <v>29.348333333333333</v>
      </c>
      <c r="M107" s="3">
        <v>0.53333333333333333</v>
      </c>
      <c r="N107" s="4">
        <f>Table39[[#This Row],[RN Hours Contract]]/Table39[[#This Row],[RN Hours]]</f>
        <v>1.8172525413141006E-2</v>
      </c>
      <c r="O107" s="3">
        <v>0</v>
      </c>
      <c r="P107" s="3">
        <v>0</v>
      </c>
      <c r="Q107" s="4">
        <v>0</v>
      </c>
      <c r="R107" s="3">
        <v>3.3333333333333335</v>
      </c>
      <c r="S107" s="3">
        <v>0</v>
      </c>
      <c r="T107" s="4">
        <f>Table39[[#This Row],[RN DON Hours Contract]]/Table39[[#This Row],[RN DON Hours]]</f>
        <v>0</v>
      </c>
      <c r="U107" s="3">
        <f>SUM(Table39[[#This Row],[LPN Hours]], Table39[[#This Row],[LPN Admin Hours]])</f>
        <v>216.0301111111111</v>
      </c>
      <c r="V107" s="3">
        <f>Table39[[#This Row],[LPN Hours Contract]]+Table39[[#This Row],[LPN Admin Hours Contract]]</f>
        <v>18.324999999999999</v>
      </c>
      <c r="W107" s="4">
        <f t="shared" si="7"/>
        <v>8.4826137920073902E-2</v>
      </c>
      <c r="X107" s="3">
        <v>195.33011111111111</v>
      </c>
      <c r="Y107" s="3">
        <v>18.324999999999999</v>
      </c>
      <c r="Z107" s="4">
        <f>Table39[[#This Row],[LPN Hours Contract]]/Table39[[#This Row],[LPN Hours]]</f>
        <v>9.3815540756929439E-2</v>
      </c>
      <c r="AA107" s="3">
        <v>20.7</v>
      </c>
      <c r="AB107" s="3">
        <v>0</v>
      </c>
      <c r="AC107" s="4">
        <f>Table39[[#This Row],[LPN Admin Hours Contract]]/Table39[[#This Row],[LPN Admin Hours]]</f>
        <v>0</v>
      </c>
      <c r="AD107" s="3">
        <f>SUM(Table39[[#This Row],[CNA Hours]], Table39[[#This Row],[NA in Training Hours]], Table39[[#This Row],[Med Aide/Tech Hours]])</f>
        <v>286.339</v>
      </c>
      <c r="AE107" s="3">
        <f>SUM(Table39[[#This Row],[CNA Hours Contract]], Table39[[#This Row],[NA in Training Hours Contract]], Table39[[#This Row],[Med Aide/Tech Hours Contract]])</f>
        <v>4.5111111111111111</v>
      </c>
      <c r="AF107" s="4">
        <f>Table39[[#This Row],[CNA/NA/Med Aide Contract Hours]]/Table39[[#This Row],[Total CNA, NA in Training, Med Aide/Tech Hours]]</f>
        <v>1.575444180188906E-2</v>
      </c>
      <c r="AG107" s="3">
        <v>286.339</v>
      </c>
      <c r="AH107" s="3">
        <v>4.5111111111111111</v>
      </c>
      <c r="AI107" s="4">
        <f>Table39[[#This Row],[CNA Hours Contract]]/Table39[[#This Row],[CNA Hours]]</f>
        <v>1.575444180188906E-2</v>
      </c>
      <c r="AJ107" s="3">
        <v>0</v>
      </c>
      <c r="AK107" s="3">
        <v>0</v>
      </c>
      <c r="AL107" s="4">
        <v>0</v>
      </c>
      <c r="AM107" s="3">
        <v>0</v>
      </c>
      <c r="AN107" s="3">
        <v>0</v>
      </c>
      <c r="AO107" s="4">
        <v>0</v>
      </c>
      <c r="AP107" s="1" t="s">
        <v>105</v>
      </c>
      <c r="AQ107" s="1">
        <v>4</v>
      </c>
    </row>
    <row r="108" spans="1:43" x14ac:dyDescent="0.2">
      <c r="A108" s="1" t="s">
        <v>201</v>
      </c>
      <c r="B108" s="1" t="s">
        <v>309</v>
      </c>
      <c r="C108" s="1" t="s">
        <v>484</v>
      </c>
      <c r="D108" s="1" t="s">
        <v>586</v>
      </c>
      <c r="E108" s="3">
        <v>41.455555555555556</v>
      </c>
      <c r="F108" s="3">
        <f t="shared" si="5"/>
        <v>172.9012222222222</v>
      </c>
      <c r="G108" s="3">
        <f>SUM(Table39[[#This Row],[RN Hours Contract (W/ Admin, DON)]], Table39[[#This Row],[LPN Contract Hours (w/ Admin)]], Table39[[#This Row],[CNA/NA/Med Aide Contract Hours]])</f>
        <v>0</v>
      </c>
      <c r="H108" s="4">
        <f>Table39[[#This Row],[Total Contract Hours]]/Table39[[#This Row],[Total Hours Nurse Staffing]]</f>
        <v>0</v>
      </c>
      <c r="I108" s="3">
        <f>SUM(Table39[[#This Row],[RN Hours]], Table39[[#This Row],[RN Admin Hours]], Table39[[#This Row],[RN DON Hours]])</f>
        <v>31.109222222222222</v>
      </c>
      <c r="J108" s="3">
        <f t="shared" si="6"/>
        <v>0</v>
      </c>
      <c r="K108" s="4">
        <f>Table39[[#This Row],[RN Hours Contract (W/ Admin, DON)]]/Table39[[#This Row],[RN Hours (w/ Admin, DON)]]</f>
        <v>0</v>
      </c>
      <c r="L108" s="3">
        <v>4.1453333333333333</v>
      </c>
      <c r="M108" s="3">
        <v>0</v>
      </c>
      <c r="N108" s="4">
        <f>Table39[[#This Row],[RN Hours Contract]]/Table39[[#This Row],[RN Hours]]</f>
        <v>0</v>
      </c>
      <c r="O108" s="3">
        <v>21.869444444444444</v>
      </c>
      <c r="P108" s="3">
        <v>0</v>
      </c>
      <c r="Q108" s="4">
        <f>Table39[[#This Row],[RN Admin Hours Contract]]/Table39[[#This Row],[RN Admin Hours]]</f>
        <v>0</v>
      </c>
      <c r="R108" s="3">
        <v>5.0944444444444441</v>
      </c>
      <c r="S108" s="3">
        <v>0</v>
      </c>
      <c r="T108" s="4">
        <f>Table39[[#This Row],[RN DON Hours Contract]]/Table39[[#This Row],[RN DON Hours]]</f>
        <v>0</v>
      </c>
      <c r="U108" s="3">
        <f>SUM(Table39[[#This Row],[LPN Hours]], Table39[[#This Row],[LPN Admin Hours]])</f>
        <v>48.533666666666662</v>
      </c>
      <c r="V108" s="3">
        <f>Table39[[#This Row],[LPN Hours Contract]]+Table39[[#This Row],[LPN Admin Hours Contract]]</f>
        <v>0</v>
      </c>
      <c r="W108" s="4">
        <f t="shared" si="7"/>
        <v>0</v>
      </c>
      <c r="X108" s="3">
        <v>42.74722222222222</v>
      </c>
      <c r="Y108" s="3">
        <v>0</v>
      </c>
      <c r="Z108" s="4">
        <f>Table39[[#This Row],[LPN Hours Contract]]/Table39[[#This Row],[LPN Hours]]</f>
        <v>0</v>
      </c>
      <c r="AA108" s="3">
        <v>5.7864444444444452</v>
      </c>
      <c r="AB108" s="3">
        <v>0</v>
      </c>
      <c r="AC108" s="4">
        <f>Table39[[#This Row],[LPN Admin Hours Contract]]/Table39[[#This Row],[LPN Admin Hours]]</f>
        <v>0</v>
      </c>
      <c r="AD108" s="3">
        <f>SUM(Table39[[#This Row],[CNA Hours]], Table39[[#This Row],[NA in Training Hours]], Table39[[#This Row],[Med Aide/Tech Hours]])</f>
        <v>93.25833333333334</v>
      </c>
      <c r="AE108" s="3">
        <f>SUM(Table39[[#This Row],[CNA Hours Contract]], Table39[[#This Row],[NA in Training Hours Contract]], Table39[[#This Row],[Med Aide/Tech Hours Contract]])</f>
        <v>0</v>
      </c>
      <c r="AF108" s="4">
        <f>Table39[[#This Row],[CNA/NA/Med Aide Contract Hours]]/Table39[[#This Row],[Total CNA, NA in Training, Med Aide/Tech Hours]]</f>
        <v>0</v>
      </c>
      <c r="AG108" s="3">
        <v>93.25833333333334</v>
      </c>
      <c r="AH108" s="3">
        <v>0</v>
      </c>
      <c r="AI108" s="4">
        <f>Table39[[#This Row],[CNA Hours Contract]]/Table39[[#This Row],[CNA Hours]]</f>
        <v>0</v>
      </c>
      <c r="AJ108" s="3">
        <v>0</v>
      </c>
      <c r="AK108" s="3">
        <v>0</v>
      </c>
      <c r="AL108" s="4">
        <v>0</v>
      </c>
      <c r="AM108" s="3">
        <v>0</v>
      </c>
      <c r="AN108" s="3">
        <v>0</v>
      </c>
      <c r="AO108" s="4">
        <v>0</v>
      </c>
      <c r="AP108" s="1" t="s">
        <v>106</v>
      </c>
      <c r="AQ108" s="1">
        <v>4</v>
      </c>
    </row>
    <row r="109" spans="1:43" x14ac:dyDescent="0.2">
      <c r="A109" s="1" t="s">
        <v>201</v>
      </c>
      <c r="B109" s="1" t="s">
        <v>310</v>
      </c>
      <c r="C109" s="1" t="s">
        <v>432</v>
      </c>
      <c r="D109" s="1" t="s">
        <v>587</v>
      </c>
      <c r="E109" s="3">
        <v>54.388888888888886</v>
      </c>
      <c r="F109" s="3">
        <f t="shared" si="5"/>
        <v>250.73211111111112</v>
      </c>
      <c r="G109" s="3">
        <f>SUM(Table39[[#This Row],[RN Hours Contract (W/ Admin, DON)]], Table39[[#This Row],[LPN Contract Hours (w/ Admin)]], Table39[[#This Row],[CNA/NA/Med Aide Contract Hours]])</f>
        <v>18.207333333333331</v>
      </c>
      <c r="H109" s="4">
        <f>Table39[[#This Row],[Total Contract Hours]]/Table39[[#This Row],[Total Hours Nurse Staffing]]</f>
        <v>7.2616679421906236E-2</v>
      </c>
      <c r="I109" s="3">
        <f>SUM(Table39[[#This Row],[RN Hours]], Table39[[#This Row],[RN Admin Hours]], Table39[[#This Row],[RN DON Hours]])</f>
        <v>37.820555555555558</v>
      </c>
      <c r="J109" s="3">
        <f t="shared" si="6"/>
        <v>0.09</v>
      </c>
      <c r="K109" s="4">
        <f>Table39[[#This Row],[RN Hours Contract (W/ Admin, DON)]]/Table39[[#This Row],[RN Hours (w/ Admin, DON)]]</f>
        <v>2.3796583280696858E-3</v>
      </c>
      <c r="L109" s="3">
        <v>16.729444444444447</v>
      </c>
      <c r="M109" s="3">
        <v>0.09</v>
      </c>
      <c r="N109" s="4">
        <f>Table39[[#This Row],[RN Hours Contract]]/Table39[[#This Row],[RN Hours]]</f>
        <v>5.3797363265035026E-3</v>
      </c>
      <c r="O109" s="3">
        <v>15.491111111111111</v>
      </c>
      <c r="P109" s="3">
        <v>0</v>
      </c>
      <c r="Q109" s="4">
        <f>Table39[[#This Row],[RN Admin Hours Contract]]/Table39[[#This Row],[RN Admin Hours]]</f>
        <v>0</v>
      </c>
      <c r="R109" s="3">
        <v>5.6</v>
      </c>
      <c r="S109" s="3">
        <v>0</v>
      </c>
      <c r="T109" s="4">
        <f>Table39[[#This Row],[RN DON Hours Contract]]/Table39[[#This Row],[RN DON Hours]]</f>
        <v>0</v>
      </c>
      <c r="U109" s="3">
        <f>SUM(Table39[[#This Row],[LPN Hours]], Table39[[#This Row],[LPN Admin Hours]])</f>
        <v>66.903666666666666</v>
      </c>
      <c r="V109" s="3">
        <f>Table39[[#This Row],[LPN Hours Contract]]+Table39[[#This Row],[LPN Admin Hours Contract]]</f>
        <v>5.9211111111111121</v>
      </c>
      <c r="W109" s="4">
        <f t="shared" si="7"/>
        <v>8.8502041907684861E-2</v>
      </c>
      <c r="X109" s="3">
        <v>61.718666666666671</v>
      </c>
      <c r="Y109" s="3">
        <v>5.9211111111111121</v>
      </c>
      <c r="Z109" s="4">
        <f>Table39[[#This Row],[LPN Hours Contract]]/Table39[[#This Row],[LPN Hours]]</f>
        <v>9.5937119690063161E-2</v>
      </c>
      <c r="AA109" s="3">
        <v>5.1849999999999987</v>
      </c>
      <c r="AB109" s="3">
        <v>0</v>
      </c>
      <c r="AC109" s="4">
        <f>Table39[[#This Row],[LPN Admin Hours Contract]]/Table39[[#This Row],[LPN Admin Hours]]</f>
        <v>0</v>
      </c>
      <c r="AD109" s="3">
        <f>SUM(Table39[[#This Row],[CNA Hours]], Table39[[#This Row],[NA in Training Hours]], Table39[[#This Row],[Med Aide/Tech Hours]])</f>
        <v>146.00788888888889</v>
      </c>
      <c r="AE109" s="3">
        <f>SUM(Table39[[#This Row],[CNA Hours Contract]], Table39[[#This Row],[NA in Training Hours Contract]], Table39[[#This Row],[Med Aide/Tech Hours Contract]])</f>
        <v>12.19622222222222</v>
      </c>
      <c r="AF109" s="4">
        <f>Table39[[#This Row],[CNA/NA/Med Aide Contract Hours]]/Table39[[#This Row],[Total CNA, NA in Training, Med Aide/Tech Hours]]</f>
        <v>8.3531255160489787E-2</v>
      </c>
      <c r="AG109" s="3">
        <v>145.94788888888888</v>
      </c>
      <c r="AH109" s="3">
        <v>12.19622222222222</v>
      </c>
      <c r="AI109" s="4">
        <f>Table39[[#This Row],[CNA Hours Contract]]/Table39[[#This Row],[CNA Hours]]</f>
        <v>8.356559533044898E-2</v>
      </c>
      <c r="AJ109" s="3">
        <v>6.0000000000000005E-2</v>
      </c>
      <c r="AK109" s="3">
        <v>0</v>
      </c>
      <c r="AL109" s="4">
        <f>Table39[[#This Row],[NA in Training Hours Contract]]/Table39[[#This Row],[NA in Training Hours]]</f>
        <v>0</v>
      </c>
      <c r="AM109" s="3">
        <v>0</v>
      </c>
      <c r="AN109" s="3">
        <v>0</v>
      </c>
      <c r="AO109" s="4">
        <v>0</v>
      </c>
      <c r="AP109" s="1" t="s">
        <v>107</v>
      </c>
      <c r="AQ109" s="1">
        <v>4</v>
      </c>
    </row>
    <row r="110" spans="1:43" x14ac:dyDescent="0.2">
      <c r="A110" s="1" t="s">
        <v>201</v>
      </c>
      <c r="B110" s="1" t="s">
        <v>311</v>
      </c>
      <c r="C110" s="1" t="s">
        <v>429</v>
      </c>
      <c r="D110" s="1" t="s">
        <v>527</v>
      </c>
      <c r="E110" s="3">
        <v>64.5</v>
      </c>
      <c r="F110" s="3">
        <f t="shared" si="5"/>
        <v>256.89666666666665</v>
      </c>
      <c r="G110" s="3">
        <f>SUM(Table39[[#This Row],[RN Hours Contract (W/ Admin, DON)]], Table39[[#This Row],[LPN Contract Hours (w/ Admin)]], Table39[[#This Row],[CNA/NA/Med Aide Contract Hours]])</f>
        <v>80.246666666666655</v>
      </c>
      <c r="H110" s="4">
        <f>Table39[[#This Row],[Total Contract Hours]]/Table39[[#This Row],[Total Hours Nurse Staffing]]</f>
        <v>0.31236943518146076</v>
      </c>
      <c r="I110" s="3">
        <f>SUM(Table39[[#This Row],[RN Hours]], Table39[[#This Row],[RN Admin Hours]], Table39[[#This Row],[RN DON Hours]])</f>
        <v>27.417222222222222</v>
      </c>
      <c r="J110" s="3">
        <f t="shared" si="6"/>
        <v>1.7583333333333333</v>
      </c>
      <c r="K110" s="4">
        <f>Table39[[#This Row],[RN Hours Contract (W/ Admin, DON)]]/Table39[[#This Row],[RN Hours (w/ Admin, DON)]]</f>
        <v>6.4132439058985635E-2</v>
      </c>
      <c r="L110" s="3">
        <v>22.69222222222222</v>
      </c>
      <c r="M110" s="3">
        <v>0.58888888888888891</v>
      </c>
      <c r="N110" s="4">
        <f>Table39[[#This Row],[RN Hours Contract]]/Table39[[#This Row],[RN Hours]]</f>
        <v>2.5951133525926654E-2</v>
      </c>
      <c r="O110" s="3">
        <v>1.1694444444444445</v>
      </c>
      <c r="P110" s="3">
        <v>1.1694444444444445</v>
      </c>
      <c r="Q110" s="4">
        <f>Table39[[#This Row],[RN Admin Hours Contract]]/Table39[[#This Row],[RN Admin Hours]]</f>
        <v>1</v>
      </c>
      <c r="R110" s="3">
        <v>3.5555555555555554</v>
      </c>
      <c r="S110" s="3">
        <v>0</v>
      </c>
      <c r="T110" s="4">
        <f>Table39[[#This Row],[RN DON Hours Contract]]/Table39[[#This Row],[RN DON Hours]]</f>
        <v>0</v>
      </c>
      <c r="U110" s="3">
        <f>SUM(Table39[[#This Row],[LPN Hours]], Table39[[#This Row],[LPN Admin Hours]])</f>
        <v>80.473333333333329</v>
      </c>
      <c r="V110" s="3">
        <f>Table39[[#This Row],[LPN Hours Contract]]+Table39[[#This Row],[LPN Admin Hours Contract]]</f>
        <v>37.296666666666667</v>
      </c>
      <c r="W110" s="4">
        <f t="shared" si="7"/>
        <v>0.46346615856184248</v>
      </c>
      <c r="X110" s="3">
        <v>78.024444444444441</v>
      </c>
      <c r="Y110" s="3">
        <v>34.847777777777779</v>
      </c>
      <c r="Z110" s="4">
        <f>Table39[[#This Row],[LPN Hours Contract]]/Table39[[#This Row],[LPN Hours]]</f>
        <v>0.44662641337472592</v>
      </c>
      <c r="AA110" s="3">
        <v>2.4488888888888889</v>
      </c>
      <c r="AB110" s="3">
        <v>2.4488888888888889</v>
      </c>
      <c r="AC110" s="4">
        <f>Table39[[#This Row],[LPN Admin Hours Contract]]/Table39[[#This Row],[LPN Admin Hours]]</f>
        <v>1</v>
      </c>
      <c r="AD110" s="3">
        <f>SUM(Table39[[#This Row],[CNA Hours]], Table39[[#This Row],[NA in Training Hours]], Table39[[#This Row],[Med Aide/Tech Hours]])</f>
        <v>149.0061111111111</v>
      </c>
      <c r="AE110" s="3">
        <f>SUM(Table39[[#This Row],[CNA Hours Contract]], Table39[[#This Row],[NA in Training Hours Contract]], Table39[[#This Row],[Med Aide/Tech Hours Contract]])</f>
        <v>41.191666666666656</v>
      </c>
      <c r="AF110" s="4">
        <f>Table39[[#This Row],[CNA/NA/Med Aide Contract Hours]]/Table39[[#This Row],[Total CNA, NA in Training, Med Aide/Tech Hours]]</f>
        <v>0.27644280063084659</v>
      </c>
      <c r="AG110" s="3">
        <v>149.0061111111111</v>
      </c>
      <c r="AH110" s="3">
        <v>41.191666666666656</v>
      </c>
      <c r="AI110" s="4">
        <f>Table39[[#This Row],[CNA Hours Contract]]/Table39[[#This Row],[CNA Hours]]</f>
        <v>0.27644280063084659</v>
      </c>
      <c r="AJ110" s="3">
        <v>0</v>
      </c>
      <c r="AK110" s="3">
        <v>0</v>
      </c>
      <c r="AL110" s="4">
        <v>0</v>
      </c>
      <c r="AM110" s="3">
        <v>0</v>
      </c>
      <c r="AN110" s="3">
        <v>0</v>
      </c>
      <c r="AO110" s="4">
        <v>0</v>
      </c>
      <c r="AP110" s="1" t="s">
        <v>108</v>
      </c>
      <c r="AQ110" s="1">
        <v>4</v>
      </c>
    </row>
    <row r="111" spans="1:43" x14ac:dyDescent="0.2">
      <c r="A111" s="1" t="s">
        <v>201</v>
      </c>
      <c r="B111" s="1" t="s">
        <v>312</v>
      </c>
      <c r="C111" s="1" t="s">
        <v>407</v>
      </c>
      <c r="D111" s="1" t="s">
        <v>563</v>
      </c>
      <c r="E111" s="3">
        <v>54.87777777777778</v>
      </c>
      <c r="F111" s="3">
        <f t="shared" si="5"/>
        <v>233.10622222222221</v>
      </c>
      <c r="G111" s="3">
        <f>SUM(Table39[[#This Row],[RN Hours Contract (W/ Admin, DON)]], Table39[[#This Row],[LPN Contract Hours (w/ Admin)]], Table39[[#This Row],[CNA/NA/Med Aide Contract Hours]])</f>
        <v>54.597222222222221</v>
      </c>
      <c r="H111" s="4">
        <f>Table39[[#This Row],[Total Contract Hours]]/Table39[[#This Row],[Total Hours Nurse Staffing]]</f>
        <v>0.23421606554188934</v>
      </c>
      <c r="I111" s="3">
        <f>SUM(Table39[[#This Row],[RN Hours]], Table39[[#This Row],[RN Admin Hours]], Table39[[#This Row],[RN DON Hours]])</f>
        <v>23.477777777777781</v>
      </c>
      <c r="J111" s="3">
        <f t="shared" si="6"/>
        <v>0</v>
      </c>
      <c r="K111" s="4">
        <f>Table39[[#This Row],[RN Hours Contract (W/ Admin, DON)]]/Table39[[#This Row],[RN Hours (w/ Admin, DON)]]</f>
        <v>0</v>
      </c>
      <c r="L111" s="3">
        <v>11.140111111111111</v>
      </c>
      <c r="M111" s="3">
        <v>0</v>
      </c>
      <c r="N111" s="4">
        <f>Table39[[#This Row],[RN Hours Contract]]/Table39[[#This Row],[RN Hours]]</f>
        <v>0</v>
      </c>
      <c r="O111" s="3">
        <v>6.6487777777777799</v>
      </c>
      <c r="P111" s="3">
        <v>0</v>
      </c>
      <c r="Q111" s="4">
        <f>Table39[[#This Row],[RN Admin Hours Contract]]/Table39[[#This Row],[RN Admin Hours]]</f>
        <v>0</v>
      </c>
      <c r="R111" s="3">
        <v>5.6888888888888891</v>
      </c>
      <c r="S111" s="3">
        <v>0</v>
      </c>
      <c r="T111" s="4">
        <f>Table39[[#This Row],[RN DON Hours Contract]]/Table39[[#This Row],[RN DON Hours]]</f>
        <v>0</v>
      </c>
      <c r="U111" s="3">
        <f>SUM(Table39[[#This Row],[LPN Hours]], Table39[[#This Row],[LPN Admin Hours]])</f>
        <v>85.820222222222213</v>
      </c>
      <c r="V111" s="3">
        <f>Table39[[#This Row],[LPN Hours Contract]]+Table39[[#This Row],[LPN Admin Hours Contract]]</f>
        <v>14.116666666666667</v>
      </c>
      <c r="W111" s="4">
        <f t="shared" si="7"/>
        <v>0.16449114557304548</v>
      </c>
      <c r="X111" s="3">
        <v>79.352777777777774</v>
      </c>
      <c r="Y111" s="3">
        <v>14.116666666666667</v>
      </c>
      <c r="Z111" s="4">
        <f>Table39[[#This Row],[LPN Hours Contract]]/Table39[[#This Row],[LPN Hours]]</f>
        <v>0.17789757412398924</v>
      </c>
      <c r="AA111" s="3">
        <v>6.4674444444444461</v>
      </c>
      <c r="AB111" s="3">
        <v>0</v>
      </c>
      <c r="AC111" s="4">
        <f>Table39[[#This Row],[LPN Admin Hours Contract]]/Table39[[#This Row],[LPN Admin Hours]]</f>
        <v>0</v>
      </c>
      <c r="AD111" s="3">
        <f>SUM(Table39[[#This Row],[CNA Hours]], Table39[[#This Row],[NA in Training Hours]], Table39[[#This Row],[Med Aide/Tech Hours]])</f>
        <v>123.80822222222221</v>
      </c>
      <c r="AE111" s="3">
        <f>SUM(Table39[[#This Row],[CNA Hours Contract]], Table39[[#This Row],[NA in Training Hours Contract]], Table39[[#This Row],[Med Aide/Tech Hours Contract]])</f>
        <v>40.480555555555554</v>
      </c>
      <c r="AF111" s="4">
        <f>Table39[[#This Row],[CNA/NA/Med Aide Contract Hours]]/Table39[[#This Row],[Total CNA, NA in Training, Med Aide/Tech Hours]]</f>
        <v>0.32696177062374249</v>
      </c>
      <c r="AG111" s="3">
        <v>123.80822222222221</v>
      </c>
      <c r="AH111" s="3">
        <v>40.480555555555554</v>
      </c>
      <c r="AI111" s="4">
        <f>Table39[[#This Row],[CNA Hours Contract]]/Table39[[#This Row],[CNA Hours]]</f>
        <v>0.32696177062374249</v>
      </c>
      <c r="AJ111" s="3">
        <v>0</v>
      </c>
      <c r="AK111" s="3">
        <v>0</v>
      </c>
      <c r="AL111" s="4">
        <v>0</v>
      </c>
      <c r="AM111" s="3">
        <v>0</v>
      </c>
      <c r="AN111" s="3">
        <v>0</v>
      </c>
      <c r="AO111" s="4">
        <v>0</v>
      </c>
      <c r="AP111" s="1" t="s">
        <v>109</v>
      </c>
      <c r="AQ111" s="1">
        <v>4</v>
      </c>
    </row>
    <row r="112" spans="1:43" x14ac:dyDescent="0.2">
      <c r="A112" s="1" t="s">
        <v>201</v>
      </c>
      <c r="B112" s="1" t="s">
        <v>313</v>
      </c>
      <c r="C112" s="1" t="s">
        <v>485</v>
      </c>
      <c r="D112" s="1" t="s">
        <v>521</v>
      </c>
      <c r="E112" s="3">
        <v>71.811111111111117</v>
      </c>
      <c r="F112" s="3">
        <f t="shared" si="5"/>
        <v>336.07333333333338</v>
      </c>
      <c r="G112" s="3">
        <f>SUM(Table39[[#This Row],[RN Hours Contract (W/ Admin, DON)]], Table39[[#This Row],[LPN Contract Hours (w/ Admin)]], Table39[[#This Row],[CNA/NA/Med Aide Contract Hours]])</f>
        <v>5.7533333333333321</v>
      </c>
      <c r="H112" s="4">
        <f>Table39[[#This Row],[Total Contract Hours]]/Table39[[#This Row],[Total Hours Nurse Staffing]]</f>
        <v>1.7119279522326471E-2</v>
      </c>
      <c r="I112" s="3">
        <f>SUM(Table39[[#This Row],[RN Hours]], Table39[[#This Row],[RN Admin Hours]], Table39[[#This Row],[RN DON Hours]])</f>
        <v>44.486666666666665</v>
      </c>
      <c r="J112" s="3">
        <f t="shared" si="6"/>
        <v>1.211111111111111</v>
      </c>
      <c r="K112" s="4">
        <f>Table39[[#This Row],[RN Hours Contract (W/ Admin, DON)]]/Table39[[#This Row],[RN Hours (w/ Admin, DON)]]</f>
        <v>2.7224137069783706E-2</v>
      </c>
      <c r="L112" s="3">
        <v>39.542222222222222</v>
      </c>
      <c r="M112" s="3">
        <v>0</v>
      </c>
      <c r="N112" s="4">
        <f>Table39[[#This Row],[RN Hours Contract]]/Table39[[#This Row],[RN Hours]]</f>
        <v>0</v>
      </c>
      <c r="O112" s="3">
        <v>1.211111111111111</v>
      </c>
      <c r="P112" s="3">
        <v>1.211111111111111</v>
      </c>
      <c r="Q112" s="4">
        <f>Table39[[#This Row],[RN Admin Hours Contract]]/Table39[[#This Row],[RN Admin Hours]]</f>
        <v>1</v>
      </c>
      <c r="R112" s="3">
        <v>3.7333333333333334</v>
      </c>
      <c r="S112" s="3">
        <v>0</v>
      </c>
      <c r="T112" s="4">
        <f>Table39[[#This Row],[RN DON Hours Contract]]/Table39[[#This Row],[RN DON Hours]]</f>
        <v>0</v>
      </c>
      <c r="U112" s="3">
        <f>SUM(Table39[[#This Row],[LPN Hours]], Table39[[#This Row],[LPN Admin Hours]])</f>
        <v>111.23</v>
      </c>
      <c r="V112" s="3">
        <f>Table39[[#This Row],[LPN Hours Contract]]+Table39[[#This Row],[LPN Admin Hours Contract]]</f>
        <v>2.0755555555555554</v>
      </c>
      <c r="W112" s="4">
        <f t="shared" si="7"/>
        <v>1.8660033763872656E-2</v>
      </c>
      <c r="X112" s="3">
        <v>111.23</v>
      </c>
      <c r="Y112" s="3">
        <v>2.0755555555555554</v>
      </c>
      <c r="Z112" s="4">
        <f>Table39[[#This Row],[LPN Hours Contract]]/Table39[[#This Row],[LPN Hours]]</f>
        <v>1.8660033763872656E-2</v>
      </c>
      <c r="AA112" s="3">
        <v>0</v>
      </c>
      <c r="AB112" s="3">
        <v>0</v>
      </c>
      <c r="AC112" s="4">
        <v>0</v>
      </c>
      <c r="AD112" s="3">
        <f>SUM(Table39[[#This Row],[CNA Hours]], Table39[[#This Row],[NA in Training Hours]], Table39[[#This Row],[Med Aide/Tech Hours]])</f>
        <v>180.35666666666668</v>
      </c>
      <c r="AE112" s="3">
        <f>SUM(Table39[[#This Row],[CNA Hours Contract]], Table39[[#This Row],[NA in Training Hours Contract]], Table39[[#This Row],[Med Aide/Tech Hours Contract]])</f>
        <v>2.4666666666666663</v>
      </c>
      <c r="AF112" s="4">
        <f>Table39[[#This Row],[CNA/NA/Med Aide Contract Hours]]/Table39[[#This Row],[Total CNA, NA in Training, Med Aide/Tech Hours]]</f>
        <v>1.3676603766610602E-2</v>
      </c>
      <c r="AG112" s="3">
        <v>180.35666666666668</v>
      </c>
      <c r="AH112" s="3">
        <v>2.4666666666666663</v>
      </c>
      <c r="AI112" s="4">
        <f>Table39[[#This Row],[CNA Hours Contract]]/Table39[[#This Row],[CNA Hours]]</f>
        <v>1.3676603766610602E-2</v>
      </c>
      <c r="AJ112" s="3">
        <v>0</v>
      </c>
      <c r="AK112" s="3">
        <v>0</v>
      </c>
      <c r="AL112" s="4">
        <v>0</v>
      </c>
      <c r="AM112" s="3">
        <v>0</v>
      </c>
      <c r="AN112" s="3">
        <v>0</v>
      </c>
      <c r="AO112" s="4">
        <v>0</v>
      </c>
      <c r="AP112" s="1" t="s">
        <v>110</v>
      </c>
      <c r="AQ112" s="1">
        <v>4</v>
      </c>
    </row>
    <row r="113" spans="1:43" x14ac:dyDescent="0.2">
      <c r="A113" s="1" t="s">
        <v>201</v>
      </c>
      <c r="B113" s="1" t="s">
        <v>314</v>
      </c>
      <c r="C113" s="1" t="s">
        <v>407</v>
      </c>
      <c r="D113" s="1" t="s">
        <v>563</v>
      </c>
      <c r="E113" s="3">
        <v>39.288888888888891</v>
      </c>
      <c r="F113" s="3">
        <f t="shared" si="5"/>
        <v>168.98211111111112</v>
      </c>
      <c r="G113" s="3">
        <f>SUM(Table39[[#This Row],[RN Hours Contract (W/ Admin, DON)]], Table39[[#This Row],[LPN Contract Hours (w/ Admin)]], Table39[[#This Row],[CNA/NA/Med Aide Contract Hours]])</f>
        <v>3.3948888888888886</v>
      </c>
      <c r="H113" s="4">
        <f>Table39[[#This Row],[Total Contract Hours]]/Table39[[#This Row],[Total Hours Nurse Staffing]]</f>
        <v>2.0090226513128605E-2</v>
      </c>
      <c r="I113" s="3">
        <f>SUM(Table39[[#This Row],[RN Hours]], Table39[[#This Row],[RN Admin Hours]], Table39[[#This Row],[RN DON Hours]])</f>
        <v>14.994</v>
      </c>
      <c r="J113" s="3">
        <f t="shared" si="6"/>
        <v>1.836111111111111</v>
      </c>
      <c r="K113" s="4">
        <f>Table39[[#This Row],[RN Hours Contract (W/ Admin, DON)]]/Table39[[#This Row],[RN Hours (w/ Admin, DON)]]</f>
        <v>0.12245638996339277</v>
      </c>
      <c r="L113" s="3">
        <v>14.994</v>
      </c>
      <c r="M113" s="3">
        <v>1.836111111111111</v>
      </c>
      <c r="N113" s="4">
        <f>Table39[[#This Row],[RN Hours Contract]]/Table39[[#This Row],[RN Hours]]</f>
        <v>0.12245638996339277</v>
      </c>
      <c r="O113" s="3">
        <v>0</v>
      </c>
      <c r="P113" s="3">
        <v>0</v>
      </c>
      <c r="Q113" s="4">
        <v>0</v>
      </c>
      <c r="R113" s="3">
        <v>0</v>
      </c>
      <c r="S113" s="3">
        <v>0</v>
      </c>
      <c r="T113" s="4">
        <v>0</v>
      </c>
      <c r="U113" s="3">
        <f>SUM(Table39[[#This Row],[LPN Hours]], Table39[[#This Row],[LPN Admin Hours]])</f>
        <v>59.575111111111113</v>
      </c>
      <c r="V113" s="3">
        <f>Table39[[#This Row],[LPN Hours Contract]]+Table39[[#This Row],[LPN Admin Hours Contract]]</f>
        <v>1.5587777777777776</v>
      </c>
      <c r="W113" s="4">
        <f t="shared" si="7"/>
        <v>2.6164915997732085E-2</v>
      </c>
      <c r="X113" s="3">
        <v>42.349777777777781</v>
      </c>
      <c r="Y113" s="3">
        <v>1.5587777777777776</v>
      </c>
      <c r="Z113" s="4">
        <f>Table39[[#This Row],[LPN Hours Contract]]/Table39[[#This Row],[LPN Hours]]</f>
        <v>3.6807224490224263E-2</v>
      </c>
      <c r="AA113" s="3">
        <v>17.225333333333328</v>
      </c>
      <c r="AB113" s="3">
        <v>0</v>
      </c>
      <c r="AC113" s="4">
        <f>Table39[[#This Row],[LPN Admin Hours Contract]]/Table39[[#This Row],[LPN Admin Hours]]</f>
        <v>0</v>
      </c>
      <c r="AD113" s="3">
        <f>SUM(Table39[[#This Row],[CNA Hours]], Table39[[#This Row],[NA in Training Hours]], Table39[[#This Row],[Med Aide/Tech Hours]])</f>
        <v>94.412999999999997</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94.412999999999997</v>
      </c>
      <c r="AH113" s="3">
        <v>0</v>
      </c>
      <c r="AI113" s="4">
        <f>Table39[[#This Row],[CNA Hours Contract]]/Table39[[#This Row],[CNA Hours]]</f>
        <v>0</v>
      </c>
      <c r="AJ113" s="3">
        <v>0</v>
      </c>
      <c r="AK113" s="3">
        <v>0</v>
      </c>
      <c r="AL113" s="4">
        <v>0</v>
      </c>
      <c r="AM113" s="3">
        <v>0</v>
      </c>
      <c r="AN113" s="3">
        <v>0</v>
      </c>
      <c r="AO113" s="4">
        <v>0</v>
      </c>
      <c r="AP113" s="1" t="s">
        <v>111</v>
      </c>
      <c r="AQ113" s="1">
        <v>4</v>
      </c>
    </row>
    <row r="114" spans="1:43" x14ac:dyDescent="0.2">
      <c r="A114" s="1" t="s">
        <v>201</v>
      </c>
      <c r="B114" s="1" t="s">
        <v>315</v>
      </c>
      <c r="C114" s="1" t="s">
        <v>407</v>
      </c>
      <c r="D114" s="1" t="s">
        <v>563</v>
      </c>
      <c r="E114" s="3">
        <v>47.222222222222221</v>
      </c>
      <c r="F114" s="3">
        <f t="shared" si="5"/>
        <v>162.49722222222221</v>
      </c>
      <c r="G114" s="3">
        <f>SUM(Table39[[#This Row],[RN Hours Contract (W/ Admin, DON)]], Table39[[#This Row],[LPN Contract Hours (w/ Admin)]], Table39[[#This Row],[CNA/NA/Med Aide Contract Hours]])</f>
        <v>0</v>
      </c>
      <c r="H114" s="4">
        <f>Table39[[#This Row],[Total Contract Hours]]/Table39[[#This Row],[Total Hours Nurse Staffing]]</f>
        <v>0</v>
      </c>
      <c r="I114" s="3">
        <f>SUM(Table39[[#This Row],[RN Hours]], Table39[[#This Row],[RN Admin Hours]], Table39[[#This Row],[RN DON Hours]])</f>
        <v>29.35</v>
      </c>
      <c r="J114" s="3">
        <f t="shared" si="6"/>
        <v>0</v>
      </c>
      <c r="K114" s="4">
        <f>Table39[[#This Row],[RN Hours Contract (W/ Admin, DON)]]/Table39[[#This Row],[RN Hours (w/ Admin, DON)]]</f>
        <v>0</v>
      </c>
      <c r="L114" s="3">
        <v>21.702777777777779</v>
      </c>
      <c r="M114" s="3">
        <v>0</v>
      </c>
      <c r="N114" s="4">
        <f>Table39[[#This Row],[RN Hours Contract]]/Table39[[#This Row],[RN Hours]]</f>
        <v>0</v>
      </c>
      <c r="O114" s="3">
        <v>1.425</v>
      </c>
      <c r="P114" s="3">
        <v>0</v>
      </c>
      <c r="Q114" s="4">
        <f>Table39[[#This Row],[RN Admin Hours Contract]]/Table39[[#This Row],[RN Admin Hours]]</f>
        <v>0</v>
      </c>
      <c r="R114" s="3">
        <v>6.2222222222222223</v>
      </c>
      <c r="S114" s="3">
        <v>0</v>
      </c>
      <c r="T114" s="4">
        <f>Table39[[#This Row],[RN DON Hours Contract]]/Table39[[#This Row],[RN DON Hours]]</f>
        <v>0</v>
      </c>
      <c r="U114" s="3">
        <f>SUM(Table39[[#This Row],[LPN Hours]], Table39[[#This Row],[LPN Admin Hours]])</f>
        <v>53.94166666666667</v>
      </c>
      <c r="V114" s="3">
        <f>Table39[[#This Row],[LPN Hours Contract]]+Table39[[#This Row],[LPN Admin Hours Contract]]</f>
        <v>0</v>
      </c>
      <c r="W114" s="4">
        <f t="shared" si="7"/>
        <v>0</v>
      </c>
      <c r="X114" s="3">
        <v>45.805555555555557</v>
      </c>
      <c r="Y114" s="3">
        <v>0</v>
      </c>
      <c r="Z114" s="4">
        <f>Table39[[#This Row],[LPN Hours Contract]]/Table39[[#This Row],[LPN Hours]]</f>
        <v>0</v>
      </c>
      <c r="AA114" s="3">
        <v>8.1361111111111111</v>
      </c>
      <c r="AB114" s="3">
        <v>0</v>
      </c>
      <c r="AC114" s="4">
        <f>Table39[[#This Row],[LPN Admin Hours Contract]]/Table39[[#This Row],[LPN Admin Hours]]</f>
        <v>0</v>
      </c>
      <c r="AD114" s="3">
        <f>SUM(Table39[[#This Row],[CNA Hours]], Table39[[#This Row],[NA in Training Hours]], Table39[[#This Row],[Med Aide/Tech Hours]])</f>
        <v>79.205555555555549</v>
      </c>
      <c r="AE114" s="3">
        <f>SUM(Table39[[#This Row],[CNA Hours Contract]], Table39[[#This Row],[NA in Training Hours Contract]], Table39[[#This Row],[Med Aide/Tech Hours Contract]])</f>
        <v>0</v>
      </c>
      <c r="AF114" s="4">
        <f>Table39[[#This Row],[CNA/NA/Med Aide Contract Hours]]/Table39[[#This Row],[Total CNA, NA in Training, Med Aide/Tech Hours]]</f>
        <v>0</v>
      </c>
      <c r="AG114" s="3">
        <v>79.205555555555549</v>
      </c>
      <c r="AH114" s="3">
        <v>0</v>
      </c>
      <c r="AI114" s="4">
        <f>Table39[[#This Row],[CNA Hours Contract]]/Table39[[#This Row],[CNA Hours]]</f>
        <v>0</v>
      </c>
      <c r="AJ114" s="3">
        <v>0</v>
      </c>
      <c r="AK114" s="3">
        <v>0</v>
      </c>
      <c r="AL114" s="4">
        <v>0</v>
      </c>
      <c r="AM114" s="3">
        <v>0</v>
      </c>
      <c r="AN114" s="3">
        <v>0</v>
      </c>
      <c r="AO114" s="4">
        <v>0</v>
      </c>
      <c r="AP114" s="1" t="s">
        <v>112</v>
      </c>
      <c r="AQ114" s="1">
        <v>4</v>
      </c>
    </row>
    <row r="115" spans="1:43" x14ac:dyDescent="0.2">
      <c r="A115" s="1" t="s">
        <v>201</v>
      </c>
      <c r="B115" s="1" t="s">
        <v>316</v>
      </c>
      <c r="C115" s="1" t="s">
        <v>472</v>
      </c>
      <c r="D115" s="1" t="s">
        <v>538</v>
      </c>
      <c r="E115" s="3">
        <v>49.06666666666667</v>
      </c>
      <c r="F115" s="3">
        <f t="shared" si="5"/>
        <v>242.25533333333331</v>
      </c>
      <c r="G115" s="3">
        <f>SUM(Table39[[#This Row],[RN Hours Contract (W/ Admin, DON)]], Table39[[#This Row],[LPN Contract Hours (w/ Admin)]], Table39[[#This Row],[CNA/NA/Med Aide Contract Hours]])</f>
        <v>0</v>
      </c>
      <c r="H115" s="4">
        <f>Table39[[#This Row],[Total Contract Hours]]/Table39[[#This Row],[Total Hours Nurse Staffing]]</f>
        <v>0</v>
      </c>
      <c r="I115" s="3">
        <f>SUM(Table39[[#This Row],[RN Hours]], Table39[[#This Row],[RN Admin Hours]], Table39[[#This Row],[RN DON Hours]])</f>
        <v>35.576555555555558</v>
      </c>
      <c r="J115" s="3">
        <f t="shared" si="6"/>
        <v>0</v>
      </c>
      <c r="K115" s="4">
        <f>Table39[[#This Row],[RN Hours Contract (W/ Admin, DON)]]/Table39[[#This Row],[RN Hours (w/ Admin, DON)]]</f>
        <v>0</v>
      </c>
      <c r="L115" s="3">
        <v>25.083666666666669</v>
      </c>
      <c r="M115" s="3">
        <v>0</v>
      </c>
      <c r="N115" s="4">
        <f>Table39[[#This Row],[RN Hours Contract]]/Table39[[#This Row],[RN Hours]]</f>
        <v>0</v>
      </c>
      <c r="O115" s="3">
        <v>4.9432222222222215</v>
      </c>
      <c r="P115" s="3">
        <v>0</v>
      </c>
      <c r="Q115" s="4">
        <f>Table39[[#This Row],[RN Admin Hours Contract]]/Table39[[#This Row],[RN Admin Hours]]</f>
        <v>0</v>
      </c>
      <c r="R115" s="3">
        <v>5.549666666666667</v>
      </c>
      <c r="S115" s="3">
        <v>0</v>
      </c>
      <c r="T115" s="4">
        <f>Table39[[#This Row],[RN DON Hours Contract]]/Table39[[#This Row],[RN DON Hours]]</f>
        <v>0</v>
      </c>
      <c r="U115" s="3">
        <f>SUM(Table39[[#This Row],[LPN Hours]], Table39[[#This Row],[LPN Admin Hours]])</f>
        <v>64.024666666666661</v>
      </c>
      <c r="V115" s="3">
        <f>Table39[[#This Row],[LPN Hours Contract]]+Table39[[#This Row],[LPN Admin Hours Contract]]</f>
        <v>0</v>
      </c>
      <c r="W115" s="4">
        <f t="shared" si="7"/>
        <v>0</v>
      </c>
      <c r="X115" s="3">
        <v>48.642888888888884</v>
      </c>
      <c r="Y115" s="3">
        <v>0</v>
      </c>
      <c r="Z115" s="4">
        <f>Table39[[#This Row],[LPN Hours Contract]]/Table39[[#This Row],[LPN Hours]]</f>
        <v>0</v>
      </c>
      <c r="AA115" s="3">
        <v>15.381777777777776</v>
      </c>
      <c r="AB115" s="3">
        <v>0</v>
      </c>
      <c r="AC115" s="4">
        <f>Table39[[#This Row],[LPN Admin Hours Contract]]/Table39[[#This Row],[LPN Admin Hours]]</f>
        <v>0</v>
      </c>
      <c r="AD115" s="3">
        <f>SUM(Table39[[#This Row],[CNA Hours]], Table39[[#This Row],[NA in Training Hours]], Table39[[#This Row],[Med Aide/Tech Hours]])</f>
        <v>142.65411111111109</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140.88066666666666</v>
      </c>
      <c r="AH115" s="3">
        <v>0</v>
      </c>
      <c r="AI115" s="4">
        <f>Table39[[#This Row],[CNA Hours Contract]]/Table39[[#This Row],[CNA Hours]]</f>
        <v>0</v>
      </c>
      <c r="AJ115" s="3">
        <v>1.7734444444444446</v>
      </c>
      <c r="AK115" s="3">
        <v>0</v>
      </c>
      <c r="AL115" s="4">
        <f>Table39[[#This Row],[NA in Training Hours Contract]]/Table39[[#This Row],[NA in Training Hours]]</f>
        <v>0</v>
      </c>
      <c r="AM115" s="3">
        <v>0</v>
      </c>
      <c r="AN115" s="3">
        <v>0</v>
      </c>
      <c r="AO115" s="4">
        <v>0</v>
      </c>
      <c r="AP115" s="1" t="s">
        <v>113</v>
      </c>
      <c r="AQ115" s="1">
        <v>4</v>
      </c>
    </row>
    <row r="116" spans="1:43" x14ac:dyDescent="0.2">
      <c r="A116" s="1" t="s">
        <v>201</v>
      </c>
      <c r="B116" s="1" t="s">
        <v>317</v>
      </c>
      <c r="C116" s="1" t="s">
        <v>486</v>
      </c>
      <c r="D116" s="1" t="s">
        <v>558</v>
      </c>
      <c r="E116" s="3">
        <v>84.13333333333334</v>
      </c>
      <c r="F116" s="3">
        <f t="shared" si="5"/>
        <v>310.03555555555556</v>
      </c>
      <c r="G116" s="3">
        <f>SUM(Table39[[#This Row],[RN Hours Contract (W/ Admin, DON)]], Table39[[#This Row],[LPN Contract Hours (w/ Admin)]], Table39[[#This Row],[CNA/NA/Med Aide Contract Hours]])</f>
        <v>22.967777777777776</v>
      </c>
      <c r="H116" s="4">
        <f>Table39[[#This Row],[Total Contract Hours]]/Table39[[#This Row],[Total Hours Nurse Staffing]]</f>
        <v>7.4081108976748175E-2</v>
      </c>
      <c r="I116" s="3">
        <f>SUM(Table39[[#This Row],[RN Hours]], Table39[[#This Row],[RN Admin Hours]], Table39[[#This Row],[RN DON Hours]])</f>
        <v>42.448888888888888</v>
      </c>
      <c r="J116" s="3">
        <f t="shared" si="6"/>
        <v>1.0777777777777777</v>
      </c>
      <c r="K116" s="4">
        <f>Table39[[#This Row],[RN Hours Contract (W/ Admin, DON)]]/Table39[[#This Row],[RN Hours (w/ Admin, DON)]]</f>
        <v>2.5390011517118626E-2</v>
      </c>
      <c r="L116" s="3">
        <v>36.660000000000004</v>
      </c>
      <c r="M116" s="3">
        <v>0</v>
      </c>
      <c r="N116" s="4">
        <f>Table39[[#This Row],[RN Hours Contract]]/Table39[[#This Row],[RN Hours]]</f>
        <v>0</v>
      </c>
      <c r="O116" s="3">
        <v>1.0777777777777777</v>
      </c>
      <c r="P116" s="3">
        <v>1.0777777777777777</v>
      </c>
      <c r="Q116" s="4">
        <f>Table39[[#This Row],[RN Admin Hours Contract]]/Table39[[#This Row],[RN Admin Hours]]</f>
        <v>1</v>
      </c>
      <c r="R116" s="3">
        <v>4.7111111111111112</v>
      </c>
      <c r="S116" s="3">
        <v>0</v>
      </c>
      <c r="T116" s="4">
        <f>Table39[[#This Row],[RN DON Hours Contract]]/Table39[[#This Row],[RN DON Hours]]</f>
        <v>0</v>
      </c>
      <c r="U116" s="3">
        <f>SUM(Table39[[#This Row],[LPN Hours]], Table39[[#This Row],[LPN Admin Hours]])</f>
        <v>107.54666666666668</v>
      </c>
      <c r="V116" s="3">
        <f>Table39[[#This Row],[LPN Hours Contract]]+Table39[[#This Row],[LPN Admin Hours Contract]]</f>
        <v>1.73</v>
      </c>
      <c r="W116" s="4">
        <f t="shared" si="7"/>
        <v>1.6086040168608973E-2</v>
      </c>
      <c r="X116" s="3">
        <v>97.13555555555557</v>
      </c>
      <c r="Y116" s="3">
        <v>0.88888888888888884</v>
      </c>
      <c r="Z116" s="4">
        <f>Table39[[#This Row],[LPN Hours Contract]]/Table39[[#This Row],[LPN Hours]]</f>
        <v>9.1510146187458521E-3</v>
      </c>
      <c r="AA116" s="3">
        <v>10.411111111111108</v>
      </c>
      <c r="AB116" s="3">
        <v>0.84111111111111125</v>
      </c>
      <c r="AC116" s="4">
        <f>Table39[[#This Row],[LPN Admin Hours Contract]]/Table39[[#This Row],[LPN Admin Hours]]</f>
        <v>8.0789754535752434E-2</v>
      </c>
      <c r="AD116" s="3">
        <f>SUM(Table39[[#This Row],[CNA Hours]], Table39[[#This Row],[NA in Training Hours]], Table39[[#This Row],[Med Aide/Tech Hours]])</f>
        <v>160.04</v>
      </c>
      <c r="AE116" s="3">
        <f>SUM(Table39[[#This Row],[CNA Hours Contract]], Table39[[#This Row],[NA in Training Hours Contract]], Table39[[#This Row],[Med Aide/Tech Hours Contract]])</f>
        <v>20.159999999999997</v>
      </c>
      <c r="AF116" s="4">
        <f>Table39[[#This Row],[CNA/NA/Med Aide Contract Hours]]/Table39[[#This Row],[Total CNA, NA in Training, Med Aide/Tech Hours]]</f>
        <v>0.12596850787303174</v>
      </c>
      <c r="AG116" s="3">
        <v>160.04</v>
      </c>
      <c r="AH116" s="3">
        <v>20.159999999999997</v>
      </c>
      <c r="AI116" s="4">
        <f>Table39[[#This Row],[CNA Hours Contract]]/Table39[[#This Row],[CNA Hours]]</f>
        <v>0.12596850787303174</v>
      </c>
      <c r="AJ116" s="3">
        <v>0</v>
      </c>
      <c r="AK116" s="3">
        <v>0</v>
      </c>
      <c r="AL116" s="4">
        <v>0</v>
      </c>
      <c r="AM116" s="3">
        <v>0</v>
      </c>
      <c r="AN116" s="3">
        <v>0</v>
      </c>
      <c r="AO116" s="4">
        <v>0</v>
      </c>
      <c r="AP116" s="1" t="s">
        <v>114</v>
      </c>
      <c r="AQ116" s="1">
        <v>4</v>
      </c>
    </row>
    <row r="117" spans="1:43" x14ac:dyDescent="0.2">
      <c r="A117" s="1" t="s">
        <v>201</v>
      </c>
      <c r="B117" s="1" t="s">
        <v>318</v>
      </c>
      <c r="C117" s="1" t="s">
        <v>487</v>
      </c>
      <c r="D117" s="1" t="s">
        <v>572</v>
      </c>
      <c r="E117" s="3">
        <v>43.18888888888889</v>
      </c>
      <c r="F117" s="3">
        <f t="shared" si="5"/>
        <v>167.37955555555556</v>
      </c>
      <c r="G117" s="3">
        <f>SUM(Table39[[#This Row],[RN Hours Contract (W/ Admin, DON)]], Table39[[#This Row],[LPN Contract Hours (w/ Admin)]], Table39[[#This Row],[CNA/NA/Med Aide Contract Hours]])</f>
        <v>32.080666666666673</v>
      </c>
      <c r="H117" s="4">
        <f>Table39[[#This Row],[Total Contract Hours]]/Table39[[#This Row],[Total Hours Nurse Staffing]]</f>
        <v>0.19166418837824351</v>
      </c>
      <c r="I117" s="3">
        <f>SUM(Table39[[#This Row],[RN Hours]], Table39[[#This Row],[RN Admin Hours]], Table39[[#This Row],[RN DON Hours]])</f>
        <v>16.692222222222224</v>
      </c>
      <c r="J117" s="3">
        <f t="shared" si="6"/>
        <v>0.7055555555555556</v>
      </c>
      <c r="K117" s="4">
        <f>Table39[[#This Row],[RN Hours Contract (W/ Admin, DON)]]/Table39[[#This Row],[RN Hours (w/ Admin, DON)]]</f>
        <v>4.2268521600213008E-2</v>
      </c>
      <c r="L117" s="3">
        <v>10.297777777777778</v>
      </c>
      <c r="M117" s="3">
        <v>0</v>
      </c>
      <c r="N117" s="4">
        <f>Table39[[#This Row],[RN Hours Contract]]/Table39[[#This Row],[RN Hours]]</f>
        <v>0</v>
      </c>
      <c r="O117" s="3">
        <v>0.7055555555555556</v>
      </c>
      <c r="P117" s="3">
        <v>0.7055555555555556</v>
      </c>
      <c r="Q117" s="4">
        <f>Table39[[#This Row],[RN Admin Hours Contract]]/Table39[[#This Row],[RN Admin Hours]]</f>
        <v>1</v>
      </c>
      <c r="R117" s="3">
        <v>5.6888888888888891</v>
      </c>
      <c r="S117" s="3">
        <v>0</v>
      </c>
      <c r="T117" s="4">
        <f>Table39[[#This Row],[RN DON Hours Contract]]/Table39[[#This Row],[RN DON Hours]]</f>
        <v>0</v>
      </c>
      <c r="U117" s="3">
        <f>SUM(Table39[[#This Row],[LPN Hours]], Table39[[#This Row],[LPN Admin Hours]])</f>
        <v>56.901222222222216</v>
      </c>
      <c r="V117" s="3">
        <f>Table39[[#This Row],[LPN Hours Contract]]+Table39[[#This Row],[LPN Admin Hours Contract]]</f>
        <v>21.257888888888889</v>
      </c>
      <c r="W117" s="4">
        <f t="shared" si="7"/>
        <v>0.37359283436598711</v>
      </c>
      <c r="X117" s="3">
        <v>56.440111111111108</v>
      </c>
      <c r="Y117" s="3">
        <v>20.796777777777777</v>
      </c>
      <c r="Z117" s="4">
        <f>Table39[[#This Row],[LPN Hours Contract]]/Table39[[#This Row],[LPN Hours]]</f>
        <v>0.36847513883939909</v>
      </c>
      <c r="AA117" s="3">
        <v>0.46111111111111114</v>
      </c>
      <c r="AB117" s="3">
        <v>0.46111111111111114</v>
      </c>
      <c r="AC117" s="4">
        <f>Table39[[#This Row],[LPN Admin Hours Contract]]/Table39[[#This Row],[LPN Admin Hours]]</f>
        <v>1</v>
      </c>
      <c r="AD117" s="3">
        <f>SUM(Table39[[#This Row],[CNA Hours]], Table39[[#This Row],[NA in Training Hours]], Table39[[#This Row],[Med Aide/Tech Hours]])</f>
        <v>93.786111111111111</v>
      </c>
      <c r="AE117" s="3">
        <f>SUM(Table39[[#This Row],[CNA Hours Contract]], Table39[[#This Row],[NA in Training Hours Contract]], Table39[[#This Row],[Med Aide/Tech Hours Contract]])</f>
        <v>10.117222222222225</v>
      </c>
      <c r="AF117" s="4">
        <f>Table39[[#This Row],[CNA/NA/Med Aide Contract Hours]]/Table39[[#This Row],[Total CNA, NA in Training, Med Aide/Tech Hours]]</f>
        <v>0.10787548499837102</v>
      </c>
      <c r="AG117" s="3">
        <v>93.786111111111111</v>
      </c>
      <c r="AH117" s="3">
        <v>10.117222222222225</v>
      </c>
      <c r="AI117" s="4">
        <f>Table39[[#This Row],[CNA Hours Contract]]/Table39[[#This Row],[CNA Hours]]</f>
        <v>0.10787548499837102</v>
      </c>
      <c r="AJ117" s="3">
        <v>0</v>
      </c>
      <c r="AK117" s="3">
        <v>0</v>
      </c>
      <c r="AL117" s="4">
        <v>0</v>
      </c>
      <c r="AM117" s="3">
        <v>0</v>
      </c>
      <c r="AN117" s="3">
        <v>0</v>
      </c>
      <c r="AO117" s="4">
        <v>0</v>
      </c>
      <c r="AP117" s="1" t="s">
        <v>115</v>
      </c>
      <c r="AQ117" s="1">
        <v>4</v>
      </c>
    </row>
    <row r="118" spans="1:43" x14ac:dyDescent="0.2">
      <c r="A118" s="1" t="s">
        <v>201</v>
      </c>
      <c r="B118" s="1" t="s">
        <v>319</v>
      </c>
      <c r="C118" s="1" t="s">
        <v>445</v>
      </c>
      <c r="D118" s="1" t="s">
        <v>532</v>
      </c>
      <c r="E118" s="3">
        <v>18.8</v>
      </c>
      <c r="F118" s="3">
        <f t="shared" si="5"/>
        <v>99.505222222222216</v>
      </c>
      <c r="G118" s="3">
        <f>SUM(Table39[[#This Row],[RN Hours Contract (W/ Admin, DON)]], Table39[[#This Row],[LPN Contract Hours (w/ Admin)]], Table39[[#This Row],[CNA/NA/Med Aide Contract Hours]])</f>
        <v>7.2222222222222215E-2</v>
      </c>
      <c r="H118" s="4">
        <f>Table39[[#This Row],[Total Contract Hours]]/Table39[[#This Row],[Total Hours Nurse Staffing]]</f>
        <v>7.2581338556212017E-4</v>
      </c>
      <c r="I118" s="3">
        <f>SUM(Table39[[#This Row],[RN Hours]], Table39[[#This Row],[RN Admin Hours]], Table39[[#This Row],[RN DON Hours]])</f>
        <v>16.465222222222224</v>
      </c>
      <c r="J118" s="3">
        <f t="shared" si="6"/>
        <v>7.2222222222222215E-2</v>
      </c>
      <c r="K118" s="4">
        <f>Table39[[#This Row],[RN Hours Contract (W/ Admin, DON)]]/Table39[[#This Row],[RN Hours (w/ Admin, DON)]]</f>
        <v>4.3863496797964729E-3</v>
      </c>
      <c r="L118" s="3">
        <v>12.748555555555555</v>
      </c>
      <c r="M118" s="3">
        <v>0</v>
      </c>
      <c r="N118" s="4">
        <f>Table39[[#This Row],[RN Hours Contract]]/Table39[[#This Row],[RN Hours]]</f>
        <v>0</v>
      </c>
      <c r="O118" s="3">
        <v>7.2222222222222215E-2</v>
      </c>
      <c r="P118" s="3">
        <v>7.2222222222222215E-2</v>
      </c>
      <c r="Q118" s="4">
        <f>Table39[[#This Row],[RN Admin Hours Contract]]/Table39[[#This Row],[RN Admin Hours]]</f>
        <v>1</v>
      </c>
      <c r="R118" s="3">
        <v>3.6444444444444444</v>
      </c>
      <c r="S118" s="3">
        <v>0</v>
      </c>
      <c r="T118" s="4">
        <f>Table39[[#This Row],[RN DON Hours Contract]]/Table39[[#This Row],[RN DON Hours]]</f>
        <v>0</v>
      </c>
      <c r="U118" s="3">
        <f>SUM(Table39[[#This Row],[LPN Hours]], Table39[[#This Row],[LPN Admin Hours]])</f>
        <v>34.862222222222222</v>
      </c>
      <c r="V118" s="3">
        <f>Table39[[#This Row],[LPN Hours Contract]]+Table39[[#This Row],[LPN Admin Hours Contract]]</f>
        <v>0</v>
      </c>
      <c r="W118" s="4">
        <f t="shared" si="7"/>
        <v>0</v>
      </c>
      <c r="X118" s="3">
        <v>34.862222222222222</v>
      </c>
      <c r="Y118" s="3">
        <v>0</v>
      </c>
      <c r="Z118" s="4">
        <f>Table39[[#This Row],[LPN Hours Contract]]/Table39[[#This Row],[LPN Hours]]</f>
        <v>0</v>
      </c>
      <c r="AA118" s="3">
        <v>0</v>
      </c>
      <c r="AB118" s="3">
        <v>0</v>
      </c>
      <c r="AC118" s="4">
        <v>0</v>
      </c>
      <c r="AD118" s="3">
        <f>SUM(Table39[[#This Row],[CNA Hours]], Table39[[#This Row],[NA in Training Hours]], Table39[[#This Row],[Med Aide/Tech Hours]])</f>
        <v>48.177777777777777</v>
      </c>
      <c r="AE118" s="3">
        <f>SUM(Table39[[#This Row],[CNA Hours Contract]], Table39[[#This Row],[NA in Training Hours Contract]], Table39[[#This Row],[Med Aide/Tech Hours Contract]])</f>
        <v>0</v>
      </c>
      <c r="AF118" s="4">
        <f>Table39[[#This Row],[CNA/NA/Med Aide Contract Hours]]/Table39[[#This Row],[Total CNA, NA in Training, Med Aide/Tech Hours]]</f>
        <v>0</v>
      </c>
      <c r="AG118" s="3">
        <v>48.177777777777777</v>
      </c>
      <c r="AH118" s="3">
        <v>0</v>
      </c>
      <c r="AI118" s="4">
        <f>Table39[[#This Row],[CNA Hours Contract]]/Table39[[#This Row],[CNA Hours]]</f>
        <v>0</v>
      </c>
      <c r="AJ118" s="3">
        <v>0</v>
      </c>
      <c r="AK118" s="3">
        <v>0</v>
      </c>
      <c r="AL118" s="4">
        <v>0</v>
      </c>
      <c r="AM118" s="3">
        <v>0</v>
      </c>
      <c r="AN118" s="3">
        <v>0</v>
      </c>
      <c r="AO118" s="4">
        <v>0</v>
      </c>
      <c r="AP118" s="1" t="s">
        <v>116</v>
      </c>
      <c r="AQ118" s="1">
        <v>4</v>
      </c>
    </row>
    <row r="119" spans="1:43" x14ac:dyDescent="0.2">
      <c r="A119" s="1" t="s">
        <v>201</v>
      </c>
      <c r="B119" s="1" t="s">
        <v>320</v>
      </c>
      <c r="C119" s="1" t="s">
        <v>488</v>
      </c>
      <c r="D119" s="1" t="s">
        <v>546</v>
      </c>
      <c r="E119" s="3">
        <v>44.333333333333336</v>
      </c>
      <c r="F119" s="3">
        <f t="shared" si="5"/>
        <v>172.13844444444445</v>
      </c>
      <c r="G119" s="3">
        <f>SUM(Table39[[#This Row],[RN Hours Contract (W/ Admin, DON)]], Table39[[#This Row],[LPN Contract Hours (w/ Admin)]], Table39[[#This Row],[CNA/NA/Med Aide Contract Hours]])</f>
        <v>18.958444444444446</v>
      </c>
      <c r="H119" s="4">
        <f>Table39[[#This Row],[Total Contract Hours]]/Table39[[#This Row],[Total Hours Nurse Staffing]]</f>
        <v>0.11013486560559137</v>
      </c>
      <c r="I119" s="3">
        <f>SUM(Table39[[#This Row],[RN Hours]], Table39[[#This Row],[RN Admin Hours]], Table39[[#This Row],[RN DON Hours]])</f>
        <v>12.465555555555556</v>
      </c>
      <c r="J119" s="3">
        <f t="shared" si="6"/>
        <v>2.5833333333333335</v>
      </c>
      <c r="K119" s="4">
        <f>Table39[[#This Row],[RN Hours Contract (W/ Admin, DON)]]/Table39[[#This Row],[RN Hours (w/ Admin, DON)]]</f>
        <v>0.20723772172207863</v>
      </c>
      <c r="L119" s="3">
        <v>6.4544444444444444</v>
      </c>
      <c r="M119" s="3">
        <v>2.2611111111111111</v>
      </c>
      <c r="N119" s="4">
        <f>Table39[[#This Row],[RN Hours Contract]]/Table39[[#This Row],[RN Hours]]</f>
        <v>0.3503184713375796</v>
      </c>
      <c r="O119" s="3">
        <v>0.32222222222222224</v>
      </c>
      <c r="P119" s="3">
        <v>0.32222222222222224</v>
      </c>
      <c r="Q119" s="4">
        <f>Table39[[#This Row],[RN Admin Hours Contract]]/Table39[[#This Row],[RN Admin Hours]]</f>
        <v>1</v>
      </c>
      <c r="R119" s="3">
        <v>5.6888888888888891</v>
      </c>
      <c r="S119" s="3">
        <v>0</v>
      </c>
      <c r="T119" s="4">
        <f>Table39[[#This Row],[RN DON Hours Contract]]/Table39[[#This Row],[RN DON Hours]]</f>
        <v>0</v>
      </c>
      <c r="U119" s="3">
        <f>SUM(Table39[[#This Row],[LPN Hours]], Table39[[#This Row],[LPN Admin Hours]])</f>
        <v>57.047222222222224</v>
      </c>
      <c r="V119" s="3">
        <f>Table39[[#This Row],[LPN Hours Contract]]+Table39[[#This Row],[LPN Admin Hours Contract]]</f>
        <v>7.3250000000000002</v>
      </c>
      <c r="W119" s="4">
        <f t="shared" si="7"/>
        <v>0.12840239567609679</v>
      </c>
      <c r="X119" s="3">
        <v>57.047222222222224</v>
      </c>
      <c r="Y119" s="3">
        <v>7.3250000000000002</v>
      </c>
      <c r="Z119" s="4">
        <f>Table39[[#This Row],[LPN Hours Contract]]/Table39[[#This Row],[LPN Hours]]</f>
        <v>0.12840239567609679</v>
      </c>
      <c r="AA119" s="3">
        <v>0</v>
      </c>
      <c r="AB119" s="3">
        <v>0</v>
      </c>
      <c r="AC119" s="4">
        <v>0</v>
      </c>
      <c r="AD119" s="3">
        <f>SUM(Table39[[#This Row],[CNA Hours]], Table39[[#This Row],[NA in Training Hours]], Table39[[#This Row],[Med Aide/Tech Hours]])</f>
        <v>102.62566666666666</v>
      </c>
      <c r="AE119" s="3">
        <f>SUM(Table39[[#This Row],[CNA Hours Contract]], Table39[[#This Row],[NA in Training Hours Contract]], Table39[[#This Row],[Med Aide/Tech Hours Contract]])</f>
        <v>9.0501111111111108</v>
      </c>
      <c r="AF119" s="4">
        <f>Table39[[#This Row],[CNA/NA/Med Aide Contract Hours]]/Table39[[#This Row],[Total CNA, NA in Training, Med Aide/Tech Hours]]</f>
        <v>8.8185649896982674E-2</v>
      </c>
      <c r="AG119" s="3">
        <v>102.62566666666666</v>
      </c>
      <c r="AH119" s="3">
        <v>9.0501111111111108</v>
      </c>
      <c r="AI119" s="4">
        <f>Table39[[#This Row],[CNA Hours Contract]]/Table39[[#This Row],[CNA Hours]]</f>
        <v>8.8185649896982674E-2</v>
      </c>
      <c r="AJ119" s="3">
        <v>0</v>
      </c>
      <c r="AK119" s="3">
        <v>0</v>
      </c>
      <c r="AL119" s="4">
        <v>0</v>
      </c>
      <c r="AM119" s="3">
        <v>0</v>
      </c>
      <c r="AN119" s="3">
        <v>0</v>
      </c>
      <c r="AO119" s="4">
        <v>0</v>
      </c>
      <c r="AP119" s="1" t="s">
        <v>117</v>
      </c>
      <c r="AQ119" s="1">
        <v>4</v>
      </c>
    </row>
    <row r="120" spans="1:43" x14ac:dyDescent="0.2">
      <c r="A120" s="1" t="s">
        <v>201</v>
      </c>
      <c r="B120" s="1" t="s">
        <v>321</v>
      </c>
      <c r="C120" s="1" t="s">
        <v>414</v>
      </c>
      <c r="D120" s="1" t="s">
        <v>563</v>
      </c>
      <c r="E120" s="3">
        <v>100.95555555555555</v>
      </c>
      <c r="F120" s="3">
        <f t="shared" si="5"/>
        <v>431.4666666666667</v>
      </c>
      <c r="G120" s="3">
        <f>SUM(Table39[[#This Row],[RN Hours Contract (W/ Admin, DON)]], Table39[[#This Row],[LPN Contract Hours (w/ Admin)]], Table39[[#This Row],[CNA/NA/Med Aide Contract Hours]])</f>
        <v>0</v>
      </c>
      <c r="H120" s="4">
        <f>Table39[[#This Row],[Total Contract Hours]]/Table39[[#This Row],[Total Hours Nurse Staffing]]</f>
        <v>0</v>
      </c>
      <c r="I120" s="3">
        <f>SUM(Table39[[#This Row],[RN Hours]], Table39[[#This Row],[RN Admin Hours]], Table39[[#This Row],[RN DON Hours]])</f>
        <v>64.430555555555557</v>
      </c>
      <c r="J120" s="3">
        <f t="shared" si="6"/>
        <v>0</v>
      </c>
      <c r="K120" s="4">
        <f>Table39[[#This Row],[RN Hours Contract (W/ Admin, DON)]]/Table39[[#This Row],[RN Hours (w/ Admin, DON)]]</f>
        <v>0</v>
      </c>
      <c r="L120" s="3">
        <v>44.288888888888891</v>
      </c>
      <c r="M120" s="3">
        <v>0</v>
      </c>
      <c r="N120" s="4">
        <f>Table39[[#This Row],[RN Hours Contract]]/Table39[[#This Row],[RN Hours]]</f>
        <v>0</v>
      </c>
      <c r="O120" s="3">
        <v>14.452777777777778</v>
      </c>
      <c r="P120" s="3">
        <v>0</v>
      </c>
      <c r="Q120" s="4">
        <f>Table39[[#This Row],[RN Admin Hours Contract]]/Table39[[#This Row],[RN Admin Hours]]</f>
        <v>0</v>
      </c>
      <c r="R120" s="3">
        <v>5.6888888888888891</v>
      </c>
      <c r="S120" s="3">
        <v>0</v>
      </c>
      <c r="T120" s="4">
        <f>Table39[[#This Row],[RN DON Hours Contract]]/Table39[[#This Row],[RN DON Hours]]</f>
        <v>0</v>
      </c>
      <c r="U120" s="3">
        <f>SUM(Table39[[#This Row],[LPN Hours]], Table39[[#This Row],[LPN Admin Hours]])</f>
        <v>114.02500000000001</v>
      </c>
      <c r="V120" s="3">
        <f>Table39[[#This Row],[LPN Hours Contract]]+Table39[[#This Row],[LPN Admin Hours Contract]]</f>
        <v>0</v>
      </c>
      <c r="W120" s="4">
        <f t="shared" si="7"/>
        <v>0</v>
      </c>
      <c r="X120" s="3">
        <v>94.144444444444446</v>
      </c>
      <c r="Y120" s="3">
        <v>0</v>
      </c>
      <c r="Z120" s="4">
        <f>Table39[[#This Row],[LPN Hours Contract]]/Table39[[#This Row],[LPN Hours]]</f>
        <v>0</v>
      </c>
      <c r="AA120" s="3">
        <v>19.880555555555556</v>
      </c>
      <c r="AB120" s="3">
        <v>0</v>
      </c>
      <c r="AC120" s="4">
        <f>Table39[[#This Row],[LPN Admin Hours Contract]]/Table39[[#This Row],[LPN Admin Hours]]</f>
        <v>0</v>
      </c>
      <c r="AD120" s="3">
        <f>SUM(Table39[[#This Row],[CNA Hours]], Table39[[#This Row],[NA in Training Hours]], Table39[[#This Row],[Med Aide/Tech Hours]])</f>
        <v>253.01111111111109</v>
      </c>
      <c r="AE120" s="3">
        <f>SUM(Table39[[#This Row],[CNA Hours Contract]], Table39[[#This Row],[NA in Training Hours Contract]], Table39[[#This Row],[Med Aide/Tech Hours Contract]])</f>
        <v>0</v>
      </c>
      <c r="AF120" s="4">
        <f>Table39[[#This Row],[CNA/NA/Med Aide Contract Hours]]/Table39[[#This Row],[Total CNA, NA in Training, Med Aide/Tech Hours]]</f>
        <v>0</v>
      </c>
      <c r="AG120" s="3">
        <v>229.89722222222221</v>
      </c>
      <c r="AH120" s="3">
        <v>0</v>
      </c>
      <c r="AI120" s="4">
        <f>Table39[[#This Row],[CNA Hours Contract]]/Table39[[#This Row],[CNA Hours]]</f>
        <v>0</v>
      </c>
      <c r="AJ120" s="3">
        <v>23.113888888888887</v>
      </c>
      <c r="AK120" s="3">
        <v>0</v>
      </c>
      <c r="AL120" s="4">
        <f>Table39[[#This Row],[NA in Training Hours Contract]]/Table39[[#This Row],[NA in Training Hours]]</f>
        <v>0</v>
      </c>
      <c r="AM120" s="3">
        <v>0</v>
      </c>
      <c r="AN120" s="3">
        <v>0</v>
      </c>
      <c r="AO120" s="4">
        <v>0</v>
      </c>
      <c r="AP120" s="1" t="s">
        <v>118</v>
      </c>
      <c r="AQ120" s="1">
        <v>4</v>
      </c>
    </row>
    <row r="121" spans="1:43" x14ac:dyDescent="0.2">
      <c r="A121" s="1" t="s">
        <v>201</v>
      </c>
      <c r="B121" s="1" t="s">
        <v>322</v>
      </c>
      <c r="C121" s="1" t="s">
        <v>489</v>
      </c>
      <c r="D121" s="1" t="s">
        <v>541</v>
      </c>
      <c r="E121" s="3">
        <v>45.644444444444446</v>
      </c>
      <c r="F121" s="3">
        <f t="shared" si="5"/>
        <v>145.06399999999999</v>
      </c>
      <c r="G121" s="3">
        <f>SUM(Table39[[#This Row],[RN Hours Contract (W/ Admin, DON)]], Table39[[#This Row],[LPN Contract Hours (w/ Admin)]], Table39[[#This Row],[CNA/NA/Med Aide Contract Hours]])</f>
        <v>0</v>
      </c>
      <c r="H121" s="4">
        <f>Table39[[#This Row],[Total Contract Hours]]/Table39[[#This Row],[Total Hours Nurse Staffing]]</f>
        <v>0</v>
      </c>
      <c r="I121" s="3">
        <f>SUM(Table39[[#This Row],[RN Hours]], Table39[[#This Row],[RN Admin Hours]], Table39[[#This Row],[RN DON Hours]])</f>
        <v>41.855333333333334</v>
      </c>
      <c r="J121" s="3">
        <f t="shared" si="6"/>
        <v>0</v>
      </c>
      <c r="K121" s="4">
        <f>Table39[[#This Row],[RN Hours Contract (W/ Admin, DON)]]/Table39[[#This Row],[RN Hours (w/ Admin, DON)]]</f>
        <v>0</v>
      </c>
      <c r="L121" s="3">
        <v>33.80833333333333</v>
      </c>
      <c r="M121" s="3">
        <v>0</v>
      </c>
      <c r="N121" s="4">
        <f>Table39[[#This Row],[RN Hours Contract]]/Table39[[#This Row],[RN Hours]]</f>
        <v>0</v>
      </c>
      <c r="O121" s="3">
        <v>2.358111111111111</v>
      </c>
      <c r="P121" s="3">
        <v>0</v>
      </c>
      <c r="Q121" s="4">
        <f>Table39[[#This Row],[RN Admin Hours Contract]]/Table39[[#This Row],[RN Admin Hours]]</f>
        <v>0</v>
      </c>
      <c r="R121" s="3">
        <v>5.6888888888888891</v>
      </c>
      <c r="S121" s="3">
        <v>0</v>
      </c>
      <c r="T121" s="4">
        <f>Table39[[#This Row],[RN DON Hours Contract]]/Table39[[#This Row],[RN DON Hours]]</f>
        <v>0</v>
      </c>
      <c r="U121" s="3">
        <f>SUM(Table39[[#This Row],[LPN Hours]], Table39[[#This Row],[LPN Admin Hours]])</f>
        <v>42.466555555555558</v>
      </c>
      <c r="V121" s="3">
        <f>Table39[[#This Row],[LPN Hours Contract]]+Table39[[#This Row],[LPN Admin Hours Contract]]</f>
        <v>0</v>
      </c>
      <c r="W121" s="4">
        <f t="shared" si="7"/>
        <v>0</v>
      </c>
      <c r="X121" s="3">
        <v>38.222555555555559</v>
      </c>
      <c r="Y121" s="3">
        <v>0</v>
      </c>
      <c r="Z121" s="4">
        <f>Table39[[#This Row],[LPN Hours Contract]]/Table39[[#This Row],[LPN Hours]]</f>
        <v>0</v>
      </c>
      <c r="AA121" s="3">
        <v>4.2439999999999989</v>
      </c>
      <c r="AB121" s="3">
        <v>0</v>
      </c>
      <c r="AC121" s="4">
        <f>Table39[[#This Row],[LPN Admin Hours Contract]]/Table39[[#This Row],[LPN Admin Hours]]</f>
        <v>0</v>
      </c>
      <c r="AD121" s="3">
        <f>SUM(Table39[[#This Row],[CNA Hours]], Table39[[#This Row],[NA in Training Hours]], Table39[[#This Row],[Med Aide/Tech Hours]])</f>
        <v>60.742111111111107</v>
      </c>
      <c r="AE121" s="3">
        <f>SUM(Table39[[#This Row],[CNA Hours Contract]], Table39[[#This Row],[NA in Training Hours Contract]], Table39[[#This Row],[Med Aide/Tech Hours Contract]])</f>
        <v>0</v>
      </c>
      <c r="AF121" s="4">
        <f>Table39[[#This Row],[CNA/NA/Med Aide Contract Hours]]/Table39[[#This Row],[Total CNA, NA in Training, Med Aide/Tech Hours]]</f>
        <v>0</v>
      </c>
      <c r="AG121" s="3">
        <v>54.36655555555555</v>
      </c>
      <c r="AH121" s="3">
        <v>0</v>
      </c>
      <c r="AI121" s="4">
        <f>Table39[[#This Row],[CNA Hours Contract]]/Table39[[#This Row],[CNA Hours]]</f>
        <v>0</v>
      </c>
      <c r="AJ121" s="3">
        <v>6.3755555555555565</v>
      </c>
      <c r="AK121" s="3">
        <v>0</v>
      </c>
      <c r="AL121" s="4">
        <f>Table39[[#This Row],[NA in Training Hours Contract]]/Table39[[#This Row],[NA in Training Hours]]</f>
        <v>0</v>
      </c>
      <c r="AM121" s="3">
        <v>0</v>
      </c>
      <c r="AN121" s="3">
        <v>0</v>
      </c>
      <c r="AO121" s="4">
        <v>0</v>
      </c>
      <c r="AP121" s="1" t="s">
        <v>119</v>
      </c>
      <c r="AQ121" s="1">
        <v>4</v>
      </c>
    </row>
    <row r="122" spans="1:43" x14ac:dyDescent="0.2">
      <c r="A122" s="1" t="s">
        <v>201</v>
      </c>
      <c r="B122" s="1" t="s">
        <v>323</v>
      </c>
      <c r="C122" s="1" t="s">
        <v>458</v>
      </c>
      <c r="D122" s="1" t="s">
        <v>547</v>
      </c>
      <c r="E122" s="3">
        <v>49.533333333333331</v>
      </c>
      <c r="F122" s="3">
        <f t="shared" si="5"/>
        <v>210.97722222222222</v>
      </c>
      <c r="G122" s="3">
        <f>SUM(Table39[[#This Row],[RN Hours Contract (W/ Admin, DON)]], Table39[[#This Row],[LPN Contract Hours (w/ Admin)]], Table39[[#This Row],[CNA/NA/Med Aide Contract Hours]])</f>
        <v>0.2361111111111111</v>
      </c>
      <c r="H122" s="4">
        <f>Table39[[#This Row],[Total Contract Hours]]/Table39[[#This Row],[Total Hours Nurse Staffing]]</f>
        <v>1.1191308171761565E-3</v>
      </c>
      <c r="I122" s="3">
        <f>SUM(Table39[[#This Row],[RN Hours]], Table39[[#This Row],[RN Admin Hours]], Table39[[#This Row],[RN DON Hours]])</f>
        <v>27.267222222222223</v>
      </c>
      <c r="J122" s="3">
        <f t="shared" si="6"/>
        <v>0.2361111111111111</v>
      </c>
      <c r="K122" s="4">
        <f>Table39[[#This Row],[RN Hours Contract (W/ Admin, DON)]]/Table39[[#This Row],[RN Hours (w/ Admin, DON)]]</f>
        <v>8.6591552739349233E-3</v>
      </c>
      <c r="L122" s="3">
        <v>21.342222222222222</v>
      </c>
      <c r="M122" s="3">
        <v>0</v>
      </c>
      <c r="N122" s="4">
        <f>Table39[[#This Row],[RN Hours Contract]]/Table39[[#This Row],[RN Hours]]</f>
        <v>0</v>
      </c>
      <c r="O122" s="3">
        <v>0.2361111111111111</v>
      </c>
      <c r="P122" s="3">
        <v>0.2361111111111111</v>
      </c>
      <c r="Q122" s="4">
        <f>Table39[[#This Row],[RN Admin Hours Contract]]/Table39[[#This Row],[RN Admin Hours]]</f>
        <v>1</v>
      </c>
      <c r="R122" s="3">
        <v>5.6888888888888891</v>
      </c>
      <c r="S122" s="3">
        <v>0</v>
      </c>
      <c r="T122" s="4">
        <f>Table39[[#This Row],[RN DON Hours Contract]]/Table39[[#This Row],[RN DON Hours]]</f>
        <v>0</v>
      </c>
      <c r="U122" s="3">
        <f>SUM(Table39[[#This Row],[LPN Hours]], Table39[[#This Row],[LPN Admin Hours]])</f>
        <v>58.553333333333327</v>
      </c>
      <c r="V122" s="3">
        <f>Table39[[#This Row],[LPN Hours Contract]]+Table39[[#This Row],[LPN Admin Hours Contract]]</f>
        <v>0</v>
      </c>
      <c r="W122" s="4">
        <f t="shared" si="7"/>
        <v>0</v>
      </c>
      <c r="X122" s="3">
        <v>52.972222222222221</v>
      </c>
      <c r="Y122" s="3">
        <v>0</v>
      </c>
      <c r="Z122" s="4">
        <f>Table39[[#This Row],[LPN Hours Contract]]/Table39[[#This Row],[LPN Hours]]</f>
        <v>0</v>
      </c>
      <c r="AA122" s="3">
        <v>5.5811111111111096</v>
      </c>
      <c r="AB122" s="3">
        <v>0</v>
      </c>
      <c r="AC122" s="4">
        <f>Table39[[#This Row],[LPN Admin Hours Contract]]/Table39[[#This Row],[LPN Admin Hours]]</f>
        <v>0</v>
      </c>
      <c r="AD122" s="3">
        <f>SUM(Table39[[#This Row],[CNA Hours]], Table39[[#This Row],[NA in Training Hours]], Table39[[#This Row],[Med Aide/Tech Hours]])</f>
        <v>125.15666666666667</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125.15666666666667</v>
      </c>
      <c r="AH122" s="3">
        <v>0</v>
      </c>
      <c r="AI122" s="4">
        <f>Table39[[#This Row],[CNA Hours Contract]]/Table39[[#This Row],[CNA Hours]]</f>
        <v>0</v>
      </c>
      <c r="AJ122" s="3">
        <v>0</v>
      </c>
      <c r="AK122" s="3">
        <v>0</v>
      </c>
      <c r="AL122" s="4">
        <v>0</v>
      </c>
      <c r="AM122" s="3">
        <v>0</v>
      </c>
      <c r="AN122" s="3">
        <v>0</v>
      </c>
      <c r="AO122" s="4">
        <v>0</v>
      </c>
      <c r="AP122" s="1" t="s">
        <v>120</v>
      </c>
      <c r="AQ122" s="1">
        <v>4</v>
      </c>
    </row>
    <row r="123" spans="1:43" x14ac:dyDescent="0.2">
      <c r="A123" s="1" t="s">
        <v>201</v>
      </c>
      <c r="B123" s="1" t="s">
        <v>324</v>
      </c>
      <c r="C123" s="1" t="s">
        <v>418</v>
      </c>
      <c r="D123" s="1" t="s">
        <v>565</v>
      </c>
      <c r="E123" s="3">
        <v>42.033333333333331</v>
      </c>
      <c r="F123" s="3">
        <f t="shared" si="5"/>
        <v>158.23888888888888</v>
      </c>
      <c r="G123" s="3">
        <f>SUM(Table39[[#This Row],[RN Hours Contract (W/ Admin, DON)]], Table39[[#This Row],[LPN Contract Hours (w/ Admin)]], Table39[[#This Row],[CNA/NA/Med Aide Contract Hours]])</f>
        <v>32.333333333333336</v>
      </c>
      <c r="H123" s="4">
        <f>Table39[[#This Row],[Total Contract Hours]]/Table39[[#This Row],[Total Hours Nurse Staffing]]</f>
        <v>0.20433240880525227</v>
      </c>
      <c r="I123" s="3">
        <f>SUM(Table39[[#This Row],[RN Hours]], Table39[[#This Row],[RN Admin Hours]], Table39[[#This Row],[RN DON Hours]])</f>
        <v>41.963888888888889</v>
      </c>
      <c r="J123" s="3">
        <f t="shared" si="6"/>
        <v>0</v>
      </c>
      <c r="K123" s="4">
        <f>Table39[[#This Row],[RN Hours Contract (W/ Admin, DON)]]/Table39[[#This Row],[RN Hours (w/ Admin, DON)]]</f>
        <v>0</v>
      </c>
      <c r="L123" s="3">
        <v>12.952777777777778</v>
      </c>
      <c r="M123" s="3">
        <v>0</v>
      </c>
      <c r="N123" s="4">
        <f>Table39[[#This Row],[RN Hours Contract]]/Table39[[#This Row],[RN Hours]]</f>
        <v>0</v>
      </c>
      <c r="O123" s="3">
        <v>22.788888888888888</v>
      </c>
      <c r="P123" s="3">
        <v>0</v>
      </c>
      <c r="Q123" s="4">
        <f>Table39[[#This Row],[RN Admin Hours Contract]]/Table39[[#This Row],[RN Admin Hours]]</f>
        <v>0</v>
      </c>
      <c r="R123" s="3">
        <v>6.2222222222222223</v>
      </c>
      <c r="S123" s="3">
        <v>0</v>
      </c>
      <c r="T123" s="4">
        <f>Table39[[#This Row],[RN DON Hours Contract]]/Table39[[#This Row],[RN DON Hours]]</f>
        <v>0</v>
      </c>
      <c r="U123" s="3">
        <f>SUM(Table39[[#This Row],[LPN Hours]], Table39[[#This Row],[LPN Admin Hours]])</f>
        <v>40.111111111111114</v>
      </c>
      <c r="V123" s="3">
        <f>Table39[[#This Row],[LPN Hours Contract]]+Table39[[#This Row],[LPN Admin Hours Contract]]</f>
        <v>3.9166666666666665</v>
      </c>
      <c r="W123" s="4">
        <f t="shared" si="7"/>
        <v>9.764542936288087E-2</v>
      </c>
      <c r="X123" s="3">
        <v>27.072222222222223</v>
      </c>
      <c r="Y123" s="3">
        <v>3.9166666666666665</v>
      </c>
      <c r="Z123" s="4">
        <f>Table39[[#This Row],[LPN Hours Contract]]/Table39[[#This Row],[LPN Hours]]</f>
        <v>0.14467473835419659</v>
      </c>
      <c r="AA123" s="3">
        <v>13.03888888888889</v>
      </c>
      <c r="AB123" s="3">
        <v>0</v>
      </c>
      <c r="AC123" s="4">
        <f>Table39[[#This Row],[LPN Admin Hours Contract]]/Table39[[#This Row],[LPN Admin Hours]]</f>
        <v>0</v>
      </c>
      <c r="AD123" s="3">
        <f>SUM(Table39[[#This Row],[CNA Hours]], Table39[[#This Row],[NA in Training Hours]], Table39[[#This Row],[Med Aide/Tech Hours]])</f>
        <v>76.163888888888891</v>
      </c>
      <c r="AE123" s="3">
        <f>SUM(Table39[[#This Row],[CNA Hours Contract]], Table39[[#This Row],[NA in Training Hours Contract]], Table39[[#This Row],[Med Aide/Tech Hours Contract]])</f>
        <v>28.416666666666668</v>
      </c>
      <c r="AF123" s="4">
        <f>Table39[[#This Row],[CNA/NA/Med Aide Contract Hours]]/Table39[[#This Row],[Total CNA, NA in Training, Med Aide/Tech Hours]]</f>
        <v>0.37309894598635984</v>
      </c>
      <c r="AG123" s="3">
        <v>76.163888888888891</v>
      </c>
      <c r="AH123" s="3">
        <v>28.416666666666668</v>
      </c>
      <c r="AI123" s="4">
        <f>Table39[[#This Row],[CNA Hours Contract]]/Table39[[#This Row],[CNA Hours]]</f>
        <v>0.37309894598635984</v>
      </c>
      <c r="AJ123" s="3">
        <v>0</v>
      </c>
      <c r="AK123" s="3">
        <v>0</v>
      </c>
      <c r="AL123" s="4">
        <v>0</v>
      </c>
      <c r="AM123" s="3">
        <v>0</v>
      </c>
      <c r="AN123" s="3">
        <v>0</v>
      </c>
      <c r="AO123" s="4">
        <v>0</v>
      </c>
      <c r="AP123" s="1" t="s">
        <v>121</v>
      </c>
      <c r="AQ123" s="1">
        <v>4</v>
      </c>
    </row>
    <row r="124" spans="1:43" x14ac:dyDescent="0.2">
      <c r="A124" s="1" t="s">
        <v>201</v>
      </c>
      <c r="B124" s="1" t="s">
        <v>325</v>
      </c>
      <c r="C124" s="1" t="s">
        <v>421</v>
      </c>
      <c r="D124" s="1" t="s">
        <v>549</v>
      </c>
      <c r="E124" s="3">
        <v>80.74444444444444</v>
      </c>
      <c r="F124" s="3">
        <f t="shared" si="5"/>
        <v>268.74888888888887</v>
      </c>
      <c r="G124" s="3">
        <f>SUM(Table39[[#This Row],[RN Hours Contract (W/ Admin, DON)]], Table39[[#This Row],[LPN Contract Hours (w/ Admin)]], Table39[[#This Row],[CNA/NA/Med Aide Contract Hours]])</f>
        <v>3.4655555555555559</v>
      </c>
      <c r="H124" s="4">
        <f>Table39[[#This Row],[Total Contract Hours]]/Table39[[#This Row],[Total Hours Nurse Staffing]]</f>
        <v>1.2895143752532312E-2</v>
      </c>
      <c r="I124" s="3">
        <f>SUM(Table39[[#This Row],[RN Hours]], Table39[[#This Row],[RN Admin Hours]], Table39[[#This Row],[RN DON Hours]])</f>
        <v>42.730555555555554</v>
      </c>
      <c r="J124" s="3">
        <f t="shared" si="6"/>
        <v>0</v>
      </c>
      <c r="K124" s="4">
        <f>Table39[[#This Row],[RN Hours Contract (W/ Admin, DON)]]/Table39[[#This Row],[RN Hours (w/ Admin, DON)]]</f>
        <v>0</v>
      </c>
      <c r="L124" s="3">
        <v>12.819444444444445</v>
      </c>
      <c r="M124" s="3">
        <v>0</v>
      </c>
      <c r="N124" s="4">
        <f>Table39[[#This Row],[RN Hours Contract]]/Table39[[#This Row],[RN Hours]]</f>
        <v>0</v>
      </c>
      <c r="O124" s="3">
        <v>24.944444444444443</v>
      </c>
      <c r="P124" s="3">
        <v>0</v>
      </c>
      <c r="Q124" s="4">
        <f>Table39[[#This Row],[RN Admin Hours Contract]]/Table39[[#This Row],[RN Admin Hours]]</f>
        <v>0</v>
      </c>
      <c r="R124" s="3">
        <v>4.9666666666666668</v>
      </c>
      <c r="S124" s="3">
        <v>0</v>
      </c>
      <c r="T124" s="4">
        <f>Table39[[#This Row],[RN DON Hours Contract]]/Table39[[#This Row],[RN DON Hours]]</f>
        <v>0</v>
      </c>
      <c r="U124" s="3">
        <f>SUM(Table39[[#This Row],[LPN Hours]], Table39[[#This Row],[LPN Admin Hours]])</f>
        <v>75.457222222222214</v>
      </c>
      <c r="V124" s="3">
        <f>Table39[[#This Row],[LPN Hours Contract]]+Table39[[#This Row],[LPN Admin Hours Contract]]</f>
        <v>3.4655555555555559</v>
      </c>
      <c r="W124" s="4">
        <f t="shared" si="7"/>
        <v>4.592742024546654E-2</v>
      </c>
      <c r="X124" s="3">
        <v>68.49444444444444</v>
      </c>
      <c r="Y124" s="3">
        <v>2.0638888888888891</v>
      </c>
      <c r="Z124" s="4">
        <f>Table39[[#This Row],[LPN Hours Contract]]/Table39[[#This Row],[LPN Hours]]</f>
        <v>3.0132208613837298E-2</v>
      </c>
      <c r="AA124" s="3">
        <v>6.9627777777777773</v>
      </c>
      <c r="AB124" s="3">
        <v>1.4016666666666668</v>
      </c>
      <c r="AC124" s="4">
        <f>Table39[[#This Row],[LPN Admin Hours Contract]]/Table39[[#This Row],[LPN Admin Hours]]</f>
        <v>0.20130854544003834</v>
      </c>
      <c r="AD124" s="3">
        <f>SUM(Table39[[#This Row],[CNA Hours]], Table39[[#This Row],[NA in Training Hours]], Table39[[#This Row],[Med Aide/Tech Hours]])</f>
        <v>150.5611111111111</v>
      </c>
      <c r="AE124" s="3">
        <f>SUM(Table39[[#This Row],[CNA Hours Contract]], Table39[[#This Row],[NA in Training Hours Contract]], Table39[[#This Row],[Med Aide/Tech Hours Contract]])</f>
        <v>0</v>
      </c>
      <c r="AF124" s="4">
        <f>Table39[[#This Row],[CNA/NA/Med Aide Contract Hours]]/Table39[[#This Row],[Total CNA, NA in Training, Med Aide/Tech Hours]]</f>
        <v>0</v>
      </c>
      <c r="AG124" s="3">
        <v>150.5611111111111</v>
      </c>
      <c r="AH124" s="3">
        <v>0</v>
      </c>
      <c r="AI124" s="4">
        <f>Table39[[#This Row],[CNA Hours Contract]]/Table39[[#This Row],[CNA Hours]]</f>
        <v>0</v>
      </c>
      <c r="AJ124" s="3">
        <v>0</v>
      </c>
      <c r="AK124" s="3">
        <v>0</v>
      </c>
      <c r="AL124" s="4">
        <v>0</v>
      </c>
      <c r="AM124" s="3">
        <v>0</v>
      </c>
      <c r="AN124" s="3">
        <v>0</v>
      </c>
      <c r="AO124" s="4">
        <v>0</v>
      </c>
      <c r="AP124" s="1" t="s">
        <v>122</v>
      </c>
      <c r="AQ124" s="1">
        <v>4</v>
      </c>
    </row>
    <row r="125" spans="1:43" x14ac:dyDescent="0.2">
      <c r="A125" s="1" t="s">
        <v>201</v>
      </c>
      <c r="B125" s="1" t="s">
        <v>326</v>
      </c>
      <c r="C125" s="1" t="s">
        <v>490</v>
      </c>
      <c r="D125" s="1" t="s">
        <v>554</v>
      </c>
      <c r="E125" s="3">
        <v>51.988888888888887</v>
      </c>
      <c r="F125" s="3">
        <f t="shared" si="5"/>
        <v>179.30833333333334</v>
      </c>
      <c r="G125" s="3">
        <f>SUM(Table39[[#This Row],[RN Hours Contract (W/ Admin, DON)]], Table39[[#This Row],[LPN Contract Hours (w/ Admin)]], Table39[[#This Row],[CNA/NA/Med Aide Contract Hours]])</f>
        <v>0</v>
      </c>
      <c r="H125" s="4">
        <f>Table39[[#This Row],[Total Contract Hours]]/Table39[[#This Row],[Total Hours Nurse Staffing]]</f>
        <v>0</v>
      </c>
      <c r="I125" s="3">
        <f>SUM(Table39[[#This Row],[RN Hours]], Table39[[#This Row],[RN Admin Hours]], Table39[[#This Row],[RN DON Hours]])</f>
        <v>33.063888888888883</v>
      </c>
      <c r="J125" s="3">
        <f t="shared" si="6"/>
        <v>0</v>
      </c>
      <c r="K125" s="4">
        <f>Table39[[#This Row],[RN Hours Contract (W/ Admin, DON)]]/Table39[[#This Row],[RN Hours (w/ Admin, DON)]]</f>
        <v>0</v>
      </c>
      <c r="L125" s="3">
        <v>24.43611111111111</v>
      </c>
      <c r="M125" s="3">
        <v>0</v>
      </c>
      <c r="N125" s="4">
        <f>Table39[[#This Row],[RN Hours Contract]]/Table39[[#This Row],[RN Hours]]</f>
        <v>0</v>
      </c>
      <c r="O125" s="3">
        <v>8.3611111111111107</v>
      </c>
      <c r="P125" s="3">
        <v>0</v>
      </c>
      <c r="Q125" s="4">
        <f>Table39[[#This Row],[RN Admin Hours Contract]]/Table39[[#This Row],[RN Admin Hours]]</f>
        <v>0</v>
      </c>
      <c r="R125" s="3">
        <v>0.26666666666666666</v>
      </c>
      <c r="S125" s="3">
        <v>0</v>
      </c>
      <c r="T125" s="4">
        <f>Table39[[#This Row],[RN DON Hours Contract]]/Table39[[#This Row],[RN DON Hours]]</f>
        <v>0</v>
      </c>
      <c r="U125" s="3">
        <f>SUM(Table39[[#This Row],[LPN Hours]], Table39[[#This Row],[LPN Admin Hours]])</f>
        <v>46.238888888888887</v>
      </c>
      <c r="V125" s="3">
        <f>Table39[[#This Row],[LPN Hours Contract]]+Table39[[#This Row],[LPN Admin Hours Contract]]</f>
        <v>0</v>
      </c>
      <c r="W125" s="4">
        <f t="shared" si="7"/>
        <v>0</v>
      </c>
      <c r="X125" s="3">
        <v>46.238888888888887</v>
      </c>
      <c r="Y125" s="3">
        <v>0</v>
      </c>
      <c r="Z125" s="4">
        <f>Table39[[#This Row],[LPN Hours Contract]]/Table39[[#This Row],[LPN Hours]]</f>
        <v>0</v>
      </c>
      <c r="AA125" s="3">
        <v>0</v>
      </c>
      <c r="AB125" s="3">
        <v>0</v>
      </c>
      <c r="AC125" s="4">
        <v>0</v>
      </c>
      <c r="AD125" s="3">
        <f>SUM(Table39[[#This Row],[CNA Hours]], Table39[[#This Row],[NA in Training Hours]], Table39[[#This Row],[Med Aide/Tech Hours]])</f>
        <v>100.00555555555556</v>
      </c>
      <c r="AE125" s="3">
        <f>SUM(Table39[[#This Row],[CNA Hours Contract]], Table39[[#This Row],[NA in Training Hours Contract]], Table39[[#This Row],[Med Aide/Tech Hours Contract]])</f>
        <v>0</v>
      </c>
      <c r="AF125" s="4">
        <f>Table39[[#This Row],[CNA/NA/Med Aide Contract Hours]]/Table39[[#This Row],[Total CNA, NA in Training, Med Aide/Tech Hours]]</f>
        <v>0</v>
      </c>
      <c r="AG125" s="3">
        <v>100.00555555555556</v>
      </c>
      <c r="AH125" s="3">
        <v>0</v>
      </c>
      <c r="AI125" s="4">
        <f>Table39[[#This Row],[CNA Hours Contract]]/Table39[[#This Row],[CNA Hours]]</f>
        <v>0</v>
      </c>
      <c r="AJ125" s="3">
        <v>0</v>
      </c>
      <c r="AK125" s="3">
        <v>0</v>
      </c>
      <c r="AL125" s="4">
        <v>0</v>
      </c>
      <c r="AM125" s="3">
        <v>0</v>
      </c>
      <c r="AN125" s="3">
        <v>0</v>
      </c>
      <c r="AO125" s="4">
        <v>0</v>
      </c>
      <c r="AP125" s="1" t="s">
        <v>123</v>
      </c>
      <c r="AQ125" s="1">
        <v>4</v>
      </c>
    </row>
    <row r="126" spans="1:43" x14ac:dyDescent="0.2">
      <c r="A126" s="1" t="s">
        <v>201</v>
      </c>
      <c r="B126" s="1" t="s">
        <v>327</v>
      </c>
      <c r="C126" s="1" t="s">
        <v>422</v>
      </c>
      <c r="D126" s="1" t="s">
        <v>529</v>
      </c>
      <c r="E126" s="3">
        <v>87.788888888888891</v>
      </c>
      <c r="F126" s="3">
        <f t="shared" si="5"/>
        <v>333.66555555555556</v>
      </c>
      <c r="G126" s="3">
        <f>SUM(Table39[[#This Row],[RN Hours Contract (W/ Admin, DON)]], Table39[[#This Row],[LPN Contract Hours (w/ Admin)]], Table39[[#This Row],[CNA/NA/Med Aide Contract Hours]])</f>
        <v>0</v>
      </c>
      <c r="H126" s="4">
        <f>Table39[[#This Row],[Total Contract Hours]]/Table39[[#This Row],[Total Hours Nurse Staffing]]</f>
        <v>0</v>
      </c>
      <c r="I126" s="3">
        <f>SUM(Table39[[#This Row],[RN Hours]], Table39[[#This Row],[RN Admin Hours]], Table39[[#This Row],[RN DON Hours]])</f>
        <v>64.463333333333338</v>
      </c>
      <c r="J126" s="3">
        <f t="shared" si="6"/>
        <v>0</v>
      </c>
      <c r="K126" s="4">
        <f>Table39[[#This Row],[RN Hours Contract (W/ Admin, DON)]]/Table39[[#This Row],[RN Hours (w/ Admin, DON)]]</f>
        <v>0</v>
      </c>
      <c r="L126" s="3">
        <v>38.685111111111112</v>
      </c>
      <c r="M126" s="3">
        <v>0</v>
      </c>
      <c r="N126" s="4">
        <f>Table39[[#This Row],[RN Hours Contract]]/Table39[[#This Row],[RN Hours]]</f>
        <v>0</v>
      </c>
      <c r="O126" s="3">
        <v>20.572222222222223</v>
      </c>
      <c r="P126" s="3">
        <v>0</v>
      </c>
      <c r="Q126" s="4">
        <f>Table39[[#This Row],[RN Admin Hours Contract]]/Table39[[#This Row],[RN Admin Hours]]</f>
        <v>0</v>
      </c>
      <c r="R126" s="3">
        <v>5.2059999999999995</v>
      </c>
      <c r="S126" s="3">
        <v>0</v>
      </c>
      <c r="T126" s="4">
        <f>Table39[[#This Row],[RN DON Hours Contract]]/Table39[[#This Row],[RN DON Hours]]</f>
        <v>0</v>
      </c>
      <c r="U126" s="3">
        <f>SUM(Table39[[#This Row],[LPN Hours]], Table39[[#This Row],[LPN Admin Hours]])</f>
        <v>85.938333333333333</v>
      </c>
      <c r="V126" s="3">
        <f>Table39[[#This Row],[LPN Hours Contract]]+Table39[[#This Row],[LPN Admin Hours Contract]]</f>
        <v>0</v>
      </c>
      <c r="W126" s="4">
        <f t="shared" si="7"/>
        <v>0</v>
      </c>
      <c r="X126" s="3">
        <v>65.874444444444435</v>
      </c>
      <c r="Y126" s="3">
        <v>0</v>
      </c>
      <c r="Z126" s="4">
        <f>Table39[[#This Row],[LPN Hours Contract]]/Table39[[#This Row],[LPN Hours]]</f>
        <v>0</v>
      </c>
      <c r="AA126" s="3">
        <v>20.06388888888889</v>
      </c>
      <c r="AB126" s="3">
        <v>0</v>
      </c>
      <c r="AC126" s="4">
        <f>Table39[[#This Row],[LPN Admin Hours Contract]]/Table39[[#This Row],[LPN Admin Hours]]</f>
        <v>0</v>
      </c>
      <c r="AD126" s="3">
        <f>SUM(Table39[[#This Row],[CNA Hours]], Table39[[#This Row],[NA in Training Hours]], Table39[[#This Row],[Med Aide/Tech Hours]])</f>
        <v>183.26388888888889</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157.60555555555555</v>
      </c>
      <c r="AH126" s="3">
        <v>0</v>
      </c>
      <c r="AI126" s="4">
        <f>Table39[[#This Row],[CNA Hours Contract]]/Table39[[#This Row],[CNA Hours]]</f>
        <v>0</v>
      </c>
      <c r="AJ126" s="3">
        <v>25.658333333333335</v>
      </c>
      <c r="AK126" s="3">
        <v>0</v>
      </c>
      <c r="AL126" s="4">
        <f>Table39[[#This Row],[NA in Training Hours Contract]]/Table39[[#This Row],[NA in Training Hours]]</f>
        <v>0</v>
      </c>
      <c r="AM126" s="3">
        <v>0</v>
      </c>
      <c r="AN126" s="3">
        <v>0</v>
      </c>
      <c r="AO126" s="4">
        <v>0</v>
      </c>
      <c r="AP126" s="1" t="s">
        <v>124</v>
      </c>
      <c r="AQ126" s="1">
        <v>4</v>
      </c>
    </row>
    <row r="127" spans="1:43" x14ac:dyDescent="0.2">
      <c r="A127" s="1" t="s">
        <v>201</v>
      </c>
      <c r="B127" s="1" t="s">
        <v>328</v>
      </c>
      <c r="C127" s="1" t="s">
        <v>491</v>
      </c>
      <c r="D127" s="1" t="s">
        <v>515</v>
      </c>
      <c r="E127" s="3">
        <v>39.222222222222221</v>
      </c>
      <c r="F127" s="3">
        <f t="shared" si="5"/>
        <v>171.59088888888891</v>
      </c>
      <c r="G127" s="3">
        <f>SUM(Table39[[#This Row],[RN Hours Contract (W/ Admin, DON)]], Table39[[#This Row],[LPN Contract Hours (w/ Admin)]], Table39[[#This Row],[CNA/NA/Med Aide Contract Hours]])</f>
        <v>0</v>
      </c>
      <c r="H127" s="4">
        <f>Table39[[#This Row],[Total Contract Hours]]/Table39[[#This Row],[Total Hours Nurse Staffing]]</f>
        <v>0</v>
      </c>
      <c r="I127" s="3">
        <f>SUM(Table39[[#This Row],[RN Hours]], Table39[[#This Row],[RN Admin Hours]], Table39[[#This Row],[RN DON Hours]])</f>
        <v>24.78233333333333</v>
      </c>
      <c r="J127" s="3">
        <f t="shared" si="6"/>
        <v>0</v>
      </c>
      <c r="K127" s="4">
        <f>Table39[[#This Row],[RN Hours Contract (W/ Admin, DON)]]/Table39[[#This Row],[RN Hours (w/ Admin, DON)]]</f>
        <v>0</v>
      </c>
      <c r="L127" s="3">
        <v>14.448333333333332</v>
      </c>
      <c r="M127" s="3">
        <v>0</v>
      </c>
      <c r="N127" s="4">
        <f>Table39[[#This Row],[RN Hours Contract]]/Table39[[#This Row],[RN Hours]]</f>
        <v>0</v>
      </c>
      <c r="O127" s="3">
        <v>5.2673333333333323</v>
      </c>
      <c r="P127" s="3">
        <v>0</v>
      </c>
      <c r="Q127" s="4">
        <f>Table39[[#This Row],[RN Admin Hours Contract]]/Table39[[#This Row],[RN Admin Hours]]</f>
        <v>0</v>
      </c>
      <c r="R127" s="3">
        <v>5.0666666666666664</v>
      </c>
      <c r="S127" s="3">
        <v>0</v>
      </c>
      <c r="T127" s="4">
        <f>Table39[[#This Row],[RN DON Hours Contract]]/Table39[[#This Row],[RN DON Hours]]</f>
        <v>0</v>
      </c>
      <c r="U127" s="3">
        <f>SUM(Table39[[#This Row],[LPN Hours]], Table39[[#This Row],[LPN Admin Hours]])</f>
        <v>48.57033333333333</v>
      </c>
      <c r="V127" s="3">
        <f>Table39[[#This Row],[LPN Hours Contract]]+Table39[[#This Row],[LPN Admin Hours Contract]]</f>
        <v>0</v>
      </c>
      <c r="W127" s="4">
        <f t="shared" si="7"/>
        <v>0</v>
      </c>
      <c r="X127" s="3">
        <v>48.57033333333333</v>
      </c>
      <c r="Y127" s="3">
        <v>0</v>
      </c>
      <c r="Z127" s="4">
        <f>Table39[[#This Row],[LPN Hours Contract]]/Table39[[#This Row],[LPN Hours]]</f>
        <v>0</v>
      </c>
      <c r="AA127" s="3">
        <v>0</v>
      </c>
      <c r="AB127" s="3">
        <v>0</v>
      </c>
      <c r="AC127" s="4">
        <v>0</v>
      </c>
      <c r="AD127" s="3">
        <f>SUM(Table39[[#This Row],[CNA Hours]], Table39[[#This Row],[NA in Training Hours]], Table39[[#This Row],[Med Aide/Tech Hours]])</f>
        <v>98.238222222222234</v>
      </c>
      <c r="AE127" s="3">
        <f>SUM(Table39[[#This Row],[CNA Hours Contract]], Table39[[#This Row],[NA in Training Hours Contract]], Table39[[#This Row],[Med Aide/Tech Hours Contract]])</f>
        <v>0</v>
      </c>
      <c r="AF127" s="4">
        <f>Table39[[#This Row],[CNA/NA/Med Aide Contract Hours]]/Table39[[#This Row],[Total CNA, NA in Training, Med Aide/Tech Hours]]</f>
        <v>0</v>
      </c>
      <c r="AG127" s="3">
        <v>98.238222222222234</v>
      </c>
      <c r="AH127" s="3">
        <v>0</v>
      </c>
      <c r="AI127" s="4">
        <f>Table39[[#This Row],[CNA Hours Contract]]/Table39[[#This Row],[CNA Hours]]</f>
        <v>0</v>
      </c>
      <c r="AJ127" s="3">
        <v>0</v>
      </c>
      <c r="AK127" s="3">
        <v>0</v>
      </c>
      <c r="AL127" s="4">
        <v>0</v>
      </c>
      <c r="AM127" s="3">
        <v>0</v>
      </c>
      <c r="AN127" s="3">
        <v>0</v>
      </c>
      <c r="AO127" s="4">
        <v>0</v>
      </c>
      <c r="AP127" s="1" t="s">
        <v>125</v>
      </c>
      <c r="AQ127" s="1">
        <v>4</v>
      </c>
    </row>
    <row r="128" spans="1:43" x14ac:dyDescent="0.2">
      <c r="A128" s="1" t="s">
        <v>201</v>
      </c>
      <c r="B128" s="1" t="s">
        <v>329</v>
      </c>
      <c r="C128" s="1" t="s">
        <v>417</v>
      </c>
      <c r="D128" s="1" t="s">
        <v>554</v>
      </c>
      <c r="E128" s="3">
        <v>99.488888888888894</v>
      </c>
      <c r="F128" s="3">
        <f t="shared" si="5"/>
        <v>395.17222222222222</v>
      </c>
      <c r="G128" s="3">
        <f>SUM(Table39[[#This Row],[RN Hours Contract (W/ Admin, DON)]], Table39[[#This Row],[LPN Contract Hours (w/ Admin)]], Table39[[#This Row],[CNA/NA/Med Aide Contract Hours]])</f>
        <v>0</v>
      </c>
      <c r="H128" s="4">
        <f>Table39[[#This Row],[Total Contract Hours]]/Table39[[#This Row],[Total Hours Nurse Staffing]]</f>
        <v>0</v>
      </c>
      <c r="I128" s="3">
        <f>SUM(Table39[[#This Row],[RN Hours]], Table39[[#This Row],[RN Admin Hours]], Table39[[#This Row],[RN DON Hours]])</f>
        <v>58.705555555555556</v>
      </c>
      <c r="J128" s="3">
        <f t="shared" si="6"/>
        <v>0</v>
      </c>
      <c r="K128" s="4">
        <f>Table39[[#This Row],[RN Hours Contract (W/ Admin, DON)]]/Table39[[#This Row],[RN Hours (w/ Admin, DON)]]</f>
        <v>0</v>
      </c>
      <c r="L128" s="3">
        <v>31.2</v>
      </c>
      <c r="M128" s="3">
        <v>0</v>
      </c>
      <c r="N128" s="4">
        <f>Table39[[#This Row],[RN Hours Contract]]/Table39[[#This Row],[RN Hours]]</f>
        <v>0</v>
      </c>
      <c r="O128" s="3">
        <v>27.505555555555556</v>
      </c>
      <c r="P128" s="3">
        <v>0</v>
      </c>
      <c r="Q128" s="4">
        <f>Table39[[#This Row],[RN Admin Hours Contract]]/Table39[[#This Row],[RN Admin Hours]]</f>
        <v>0</v>
      </c>
      <c r="R128" s="3">
        <v>0</v>
      </c>
      <c r="S128" s="3">
        <v>0</v>
      </c>
      <c r="T128" s="4">
        <v>0</v>
      </c>
      <c r="U128" s="3">
        <f>SUM(Table39[[#This Row],[LPN Hours]], Table39[[#This Row],[LPN Admin Hours]])</f>
        <v>115.89444444444445</v>
      </c>
      <c r="V128" s="3">
        <f>Table39[[#This Row],[LPN Hours Contract]]+Table39[[#This Row],[LPN Admin Hours Contract]]</f>
        <v>0</v>
      </c>
      <c r="W128" s="4">
        <f t="shared" si="7"/>
        <v>0</v>
      </c>
      <c r="X128" s="3">
        <v>96.044444444444451</v>
      </c>
      <c r="Y128" s="3">
        <v>0</v>
      </c>
      <c r="Z128" s="4">
        <f>Table39[[#This Row],[LPN Hours Contract]]/Table39[[#This Row],[LPN Hours]]</f>
        <v>0</v>
      </c>
      <c r="AA128" s="3">
        <v>19.850000000000001</v>
      </c>
      <c r="AB128" s="3">
        <v>0</v>
      </c>
      <c r="AC128" s="4">
        <f>Table39[[#This Row],[LPN Admin Hours Contract]]/Table39[[#This Row],[LPN Admin Hours]]</f>
        <v>0</v>
      </c>
      <c r="AD128" s="3">
        <f>SUM(Table39[[#This Row],[CNA Hours]], Table39[[#This Row],[NA in Training Hours]], Table39[[#This Row],[Med Aide/Tech Hours]])</f>
        <v>220.57222222222222</v>
      </c>
      <c r="AE128" s="3">
        <f>SUM(Table39[[#This Row],[CNA Hours Contract]], Table39[[#This Row],[NA in Training Hours Contract]], Table39[[#This Row],[Med Aide/Tech Hours Contract]])</f>
        <v>0</v>
      </c>
      <c r="AF128" s="4">
        <f>Table39[[#This Row],[CNA/NA/Med Aide Contract Hours]]/Table39[[#This Row],[Total CNA, NA in Training, Med Aide/Tech Hours]]</f>
        <v>0</v>
      </c>
      <c r="AG128" s="3">
        <v>220.57222222222222</v>
      </c>
      <c r="AH128" s="3">
        <v>0</v>
      </c>
      <c r="AI128" s="4">
        <f>Table39[[#This Row],[CNA Hours Contract]]/Table39[[#This Row],[CNA Hours]]</f>
        <v>0</v>
      </c>
      <c r="AJ128" s="3">
        <v>0</v>
      </c>
      <c r="AK128" s="3">
        <v>0</v>
      </c>
      <c r="AL128" s="4">
        <v>0</v>
      </c>
      <c r="AM128" s="3">
        <v>0</v>
      </c>
      <c r="AN128" s="3">
        <v>0</v>
      </c>
      <c r="AO128" s="4">
        <v>0</v>
      </c>
      <c r="AP128" s="1" t="s">
        <v>126</v>
      </c>
      <c r="AQ128" s="1">
        <v>4</v>
      </c>
    </row>
    <row r="129" spans="1:43" x14ac:dyDescent="0.2">
      <c r="A129" s="1" t="s">
        <v>201</v>
      </c>
      <c r="B129" s="1" t="s">
        <v>330</v>
      </c>
      <c r="C129" s="1" t="s">
        <v>492</v>
      </c>
      <c r="D129" s="1" t="s">
        <v>581</v>
      </c>
      <c r="E129" s="3">
        <v>48.577777777777776</v>
      </c>
      <c r="F129" s="3">
        <f t="shared" si="5"/>
        <v>184.24033333333333</v>
      </c>
      <c r="G129" s="3">
        <f>SUM(Table39[[#This Row],[RN Hours Contract (W/ Admin, DON)]], Table39[[#This Row],[LPN Contract Hours (w/ Admin)]], Table39[[#This Row],[CNA/NA/Med Aide Contract Hours]])</f>
        <v>9.967666666666668</v>
      </c>
      <c r="H129" s="4">
        <f>Table39[[#This Row],[Total Contract Hours]]/Table39[[#This Row],[Total Hours Nurse Staffing]]</f>
        <v>5.4101436348537521E-2</v>
      </c>
      <c r="I129" s="3">
        <f>SUM(Table39[[#This Row],[RN Hours]], Table39[[#This Row],[RN Admin Hours]], Table39[[#This Row],[RN DON Hours]])</f>
        <v>17.827444444444446</v>
      </c>
      <c r="J129" s="3">
        <f t="shared" si="6"/>
        <v>0.42222222222222222</v>
      </c>
      <c r="K129" s="4">
        <f>Table39[[#This Row],[RN Hours Contract (W/ Admin, DON)]]/Table39[[#This Row],[RN Hours (w/ Admin, DON)]]</f>
        <v>2.3683833290743982E-2</v>
      </c>
      <c r="L129" s="3">
        <v>11.716333333333333</v>
      </c>
      <c r="M129" s="3">
        <v>0</v>
      </c>
      <c r="N129" s="4">
        <f>Table39[[#This Row],[RN Hours Contract]]/Table39[[#This Row],[RN Hours]]</f>
        <v>0</v>
      </c>
      <c r="O129" s="3">
        <v>0.42222222222222222</v>
      </c>
      <c r="P129" s="3">
        <v>0.42222222222222222</v>
      </c>
      <c r="Q129" s="4">
        <f>Table39[[#This Row],[RN Admin Hours Contract]]/Table39[[#This Row],[RN Admin Hours]]</f>
        <v>1</v>
      </c>
      <c r="R129" s="3">
        <v>5.6888888888888891</v>
      </c>
      <c r="S129" s="3">
        <v>0</v>
      </c>
      <c r="T129" s="4">
        <f>Table39[[#This Row],[RN DON Hours Contract]]/Table39[[#This Row],[RN DON Hours]]</f>
        <v>0</v>
      </c>
      <c r="U129" s="3">
        <f>SUM(Table39[[#This Row],[LPN Hours]], Table39[[#This Row],[LPN Admin Hours]])</f>
        <v>61.277222222222221</v>
      </c>
      <c r="V129" s="3">
        <f>Table39[[#This Row],[LPN Hours Contract]]+Table39[[#This Row],[LPN Admin Hours Contract]]</f>
        <v>1.0472222222222223</v>
      </c>
      <c r="W129" s="4">
        <f t="shared" si="7"/>
        <v>1.7089910153310548E-2</v>
      </c>
      <c r="X129" s="3">
        <v>61.277222222222221</v>
      </c>
      <c r="Y129" s="3">
        <v>1.0472222222222223</v>
      </c>
      <c r="Z129" s="4">
        <f>Table39[[#This Row],[LPN Hours Contract]]/Table39[[#This Row],[LPN Hours]]</f>
        <v>1.7089910153310548E-2</v>
      </c>
      <c r="AA129" s="3">
        <v>0</v>
      </c>
      <c r="AB129" s="3">
        <v>0</v>
      </c>
      <c r="AC129" s="4">
        <v>0</v>
      </c>
      <c r="AD129" s="3">
        <f>SUM(Table39[[#This Row],[CNA Hours]], Table39[[#This Row],[NA in Training Hours]], Table39[[#This Row],[Med Aide/Tech Hours]])</f>
        <v>105.13566666666665</v>
      </c>
      <c r="AE129" s="3">
        <f>SUM(Table39[[#This Row],[CNA Hours Contract]], Table39[[#This Row],[NA in Training Hours Contract]], Table39[[#This Row],[Med Aide/Tech Hours Contract]])</f>
        <v>8.498222222222223</v>
      </c>
      <c r="AF129" s="4">
        <f>Table39[[#This Row],[CNA/NA/Med Aide Contract Hours]]/Table39[[#This Row],[Total CNA, NA in Training, Med Aide/Tech Hours]]</f>
        <v>8.0831010937191222E-2</v>
      </c>
      <c r="AG129" s="3">
        <v>105.13566666666665</v>
      </c>
      <c r="AH129" s="3">
        <v>8.498222222222223</v>
      </c>
      <c r="AI129" s="4">
        <f>Table39[[#This Row],[CNA Hours Contract]]/Table39[[#This Row],[CNA Hours]]</f>
        <v>8.0831010937191222E-2</v>
      </c>
      <c r="AJ129" s="3">
        <v>0</v>
      </c>
      <c r="AK129" s="3">
        <v>0</v>
      </c>
      <c r="AL129" s="4">
        <v>0</v>
      </c>
      <c r="AM129" s="3">
        <v>0</v>
      </c>
      <c r="AN129" s="3">
        <v>0</v>
      </c>
      <c r="AO129" s="4">
        <v>0</v>
      </c>
      <c r="AP129" s="1" t="s">
        <v>127</v>
      </c>
      <c r="AQ129" s="1">
        <v>4</v>
      </c>
    </row>
    <row r="130" spans="1:43" x14ac:dyDescent="0.2">
      <c r="A130" s="1" t="s">
        <v>201</v>
      </c>
      <c r="B130" s="1" t="s">
        <v>331</v>
      </c>
      <c r="C130" s="1" t="s">
        <v>408</v>
      </c>
      <c r="D130" s="1" t="s">
        <v>523</v>
      </c>
      <c r="E130" s="3">
        <v>52.777777777777779</v>
      </c>
      <c r="F130" s="3">
        <f t="shared" ref="F130:F193" si="8">SUM(I130,U130,AD130)</f>
        <v>196.98344444444444</v>
      </c>
      <c r="G130" s="3">
        <f>SUM(Table39[[#This Row],[RN Hours Contract (W/ Admin, DON)]], Table39[[#This Row],[LPN Contract Hours (w/ Admin)]], Table39[[#This Row],[CNA/NA/Med Aide Contract Hours]])</f>
        <v>3.3166666666666669</v>
      </c>
      <c r="H130" s="4">
        <f>Table39[[#This Row],[Total Contract Hours]]/Table39[[#This Row],[Total Hours Nurse Staffing]]</f>
        <v>1.6837286382217119E-2</v>
      </c>
      <c r="I130" s="3">
        <f>SUM(Table39[[#This Row],[RN Hours]], Table39[[#This Row],[RN Admin Hours]], Table39[[#This Row],[RN DON Hours]])</f>
        <v>23.020000000000003</v>
      </c>
      <c r="J130" s="3">
        <f t="shared" si="6"/>
        <v>3.3166666666666669</v>
      </c>
      <c r="K130" s="4">
        <f>Table39[[#This Row],[RN Hours Contract (W/ Admin, DON)]]/Table39[[#This Row],[RN Hours (w/ Admin, DON)]]</f>
        <v>0.14407761366927307</v>
      </c>
      <c r="L130" s="3">
        <v>15.296111111111113</v>
      </c>
      <c r="M130" s="3">
        <v>0.625</v>
      </c>
      <c r="N130" s="4">
        <f>Table39[[#This Row],[RN Hours Contract]]/Table39[[#This Row],[RN Hours]]</f>
        <v>4.0860058838484724E-2</v>
      </c>
      <c r="O130" s="3">
        <v>2.6916666666666669</v>
      </c>
      <c r="P130" s="3">
        <v>2.6916666666666669</v>
      </c>
      <c r="Q130" s="4">
        <f>Table39[[#This Row],[RN Admin Hours Contract]]/Table39[[#This Row],[RN Admin Hours]]</f>
        <v>1</v>
      </c>
      <c r="R130" s="3">
        <v>5.0322222222222219</v>
      </c>
      <c r="S130" s="3">
        <v>0</v>
      </c>
      <c r="T130" s="4">
        <f>Table39[[#This Row],[RN DON Hours Contract]]/Table39[[#This Row],[RN DON Hours]]</f>
        <v>0</v>
      </c>
      <c r="U130" s="3">
        <f>SUM(Table39[[#This Row],[LPN Hours]], Table39[[#This Row],[LPN Admin Hours]])</f>
        <v>58.781111111111109</v>
      </c>
      <c r="V130" s="3">
        <f>Table39[[#This Row],[LPN Hours Contract]]+Table39[[#This Row],[LPN Admin Hours Contract]]</f>
        <v>0</v>
      </c>
      <c r="W130" s="4">
        <f t="shared" si="7"/>
        <v>0</v>
      </c>
      <c r="X130" s="3">
        <v>53.255555555555553</v>
      </c>
      <c r="Y130" s="3">
        <v>0</v>
      </c>
      <c r="Z130" s="4">
        <f>Table39[[#This Row],[LPN Hours Contract]]/Table39[[#This Row],[LPN Hours]]</f>
        <v>0</v>
      </c>
      <c r="AA130" s="3">
        <v>5.525555555555556</v>
      </c>
      <c r="AB130" s="3">
        <v>0</v>
      </c>
      <c r="AC130" s="4">
        <f>Table39[[#This Row],[LPN Admin Hours Contract]]/Table39[[#This Row],[LPN Admin Hours]]</f>
        <v>0</v>
      </c>
      <c r="AD130" s="3">
        <f>SUM(Table39[[#This Row],[CNA Hours]], Table39[[#This Row],[NA in Training Hours]], Table39[[#This Row],[Med Aide/Tech Hours]])</f>
        <v>115.18233333333333</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115.18233333333333</v>
      </c>
      <c r="AH130" s="3">
        <v>0</v>
      </c>
      <c r="AI130" s="4">
        <f>Table39[[#This Row],[CNA Hours Contract]]/Table39[[#This Row],[CNA Hours]]</f>
        <v>0</v>
      </c>
      <c r="AJ130" s="3">
        <v>0</v>
      </c>
      <c r="AK130" s="3">
        <v>0</v>
      </c>
      <c r="AL130" s="4">
        <v>0</v>
      </c>
      <c r="AM130" s="3">
        <v>0</v>
      </c>
      <c r="AN130" s="3">
        <v>0</v>
      </c>
      <c r="AO130" s="4">
        <v>0</v>
      </c>
      <c r="AP130" s="1" t="s">
        <v>128</v>
      </c>
      <c r="AQ130" s="1">
        <v>4</v>
      </c>
    </row>
    <row r="131" spans="1:43" x14ac:dyDescent="0.2">
      <c r="A131" s="1" t="s">
        <v>201</v>
      </c>
      <c r="B131" s="1" t="s">
        <v>202</v>
      </c>
      <c r="C131" s="1" t="s">
        <v>493</v>
      </c>
      <c r="D131" s="1" t="s">
        <v>569</v>
      </c>
      <c r="E131" s="3">
        <v>47.822222222222223</v>
      </c>
      <c r="F131" s="3">
        <f t="shared" si="8"/>
        <v>159.9437777777778</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25.458333333333336</v>
      </c>
      <c r="J131" s="3">
        <f t="shared" si="6"/>
        <v>0</v>
      </c>
      <c r="K131" s="4">
        <f>Table39[[#This Row],[RN Hours Contract (W/ Admin, DON)]]/Table39[[#This Row],[RN Hours (w/ Admin, DON)]]</f>
        <v>0</v>
      </c>
      <c r="L131" s="3">
        <v>15.536111111111111</v>
      </c>
      <c r="M131" s="3">
        <v>0</v>
      </c>
      <c r="N131" s="4">
        <f>Table39[[#This Row],[RN Hours Contract]]/Table39[[#This Row],[RN Hours]]</f>
        <v>0</v>
      </c>
      <c r="O131" s="3">
        <v>4</v>
      </c>
      <c r="P131" s="3">
        <v>0</v>
      </c>
      <c r="Q131" s="4">
        <f>Table39[[#This Row],[RN Admin Hours Contract]]/Table39[[#This Row],[RN Admin Hours]]</f>
        <v>0</v>
      </c>
      <c r="R131" s="3">
        <v>5.9222222222222225</v>
      </c>
      <c r="S131" s="3">
        <v>0</v>
      </c>
      <c r="T131" s="4">
        <f>Table39[[#This Row],[RN DON Hours Contract]]/Table39[[#This Row],[RN DON Hours]]</f>
        <v>0</v>
      </c>
      <c r="U131" s="3">
        <f>SUM(Table39[[#This Row],[LPN Hours]], Table39[[#This Row],[LPN Admin Hours]])</f>
        <v>46.643777777777785</v>
      </c>
      <c r="V131" s="3">
        <f>Table39[[#This Row],[LPN Hours Contract]]+Table39[[#This Row],[LPN Admin Hours Contract]]</f>
        <v>0</v>
      </c>
      <c r="W131" s="4">
        <f t="shared" si="7"/>
        <v>0</v>
      </c>
      <c r="X131" s="3">
        <v>36.450000000000003</v>
      </c>
      <c r="Y131" s="3">
        <v>0</v>
      </c>
      <c r="Z131" s="4">
        <f>Table39[[#This Row],[LPN Hours Contract]]/Table39[[#This Row],[LPN Hours]]</f>
        <v>0</v>
      </c>
      <c r="AA131" s="3">
        <v>10.193777777777779</v>
      </c>
      <c r="AB131" s="3">
        <v>0</v>
      </c>
      <c r="AC131" s="4">
        <f>Table39[[#This Row],[LPN Admin Hours Contract]]/Table39[[#This Row],[LPN Admin Hours]]</f>
        <v>0</v>
      </c>
      <c r="AD131" s="3">
        <f>SUM(Table39[[#This Row],[CNA Hours]], Table39[[#This Row],[NA in Training Hours]], Table39[[#This Row],[Med Aide/Tech Hours]])</f>
        <v>87.841666666666669</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80.347222222222229</v>
      </c>
      <c r="AH131" s="3">
        <v>0</v>
      </c>
      <c r="AI131" s="4">
        <f>Table39[[#This Row],[CNA Hours Contract]]/Table39[[#This Row],[CNA Hours]]</f>
        <v>0</v>
      </c>
      <c r="AJ131" s="3">
        <v>7.4944444444444445</v>
      </c>
      <c r="AK131" s="3">
        <v>0</v>
      </c>
      <c r="AL131" s="4">
        <f>Table39[[#This Row],[NA in Training Hours Contract]]/Table39[[#This Row],[NA in Training Hours]]</f>
        <v>0</v>
      </c>
      <c r="AM131" s="3">
        <v>0</v>
      </c>
      <c r="AN131" s="3">
        <v>0</v>
      </c>
      <c r="AO131" s="4">
        <v>0</v>
      </c>
      <c r="AP131" s="1" t="s">
        <v>129</v>
      </c>
      <c r="AQ131" s="1">
        <v>4</v>
      </c>
    </row>
    <row r="132" spans="1:43" x14ac:dyDescent="0.2">
      <c r="A132" s="1" t="s">
        <v>201</v>
      </c>
      <c r="B132" s="1" t="s">
        <v>332</v>
      </c>
      <c r="C132" s="1" t="s">
        <v>483</v>
      </c>
      <c r="D132" s="1" t="s">
        <v>585</v>
      </c>
      <c r="E132" s="3">
        <v>46.477777777777774</v>
      </c>
      <c r="F132" s="3">
        <f t="shared" si="8"/>
        <v>176.52466666666666</v>
      </c>
      <c r="G132" s="3">
        <f>SUM(Table39[[#This Row],[RN Hours Contract (W/ Admin, DON)]], Table39[[#This Row],[LPN Contract Hours (w/ Admin)]], Table39[[#This Row],[CNA/NA/Med Aide Contract Hours]])</f>
        <v>0</v>
      </c>
      <c r="H132" s="4">
        <f>Table39[[#This Row],[Total Contract Hours]]/Table39[[#This Row],[Total Hours Nurse Staffing]]</f>
        <v>0</v>
      </c>
      <c r="I132" s="3">
        <f>SUM(Table39[[#This Row],[RN Hours]], Table39[[#This Row],[RN Admin Hours]], Table39[[#This Row],[RN DON Hours]])</f>
        <v>31.374666666666666</v>
      </c>
      <c r="J132" s="3">
        <f t="shared" si="6"/>
        <v>0</v>
      </c>
      <c r="K132" s="4">
        <f>Table39[[#This Row],[RN Hours Contract (W/ Admin, DON)]]/Table39[[#This Row],[RN Hours (w/ Admin, DON)]]</f>
        <v>0</v>
      </c>
      <c r="L132" s="3">
        <v>12.524000000000001</v>
      </c>
      <c r="M132" s="3">
        <v>0</v>
      </c>
      <c r="N132" s="4">
        <f>Table39[[#This Row],[RN Hours Contract]]/Table39[[#This Row],[RN Hours]]</f>
        <v>0</v>
      </c>
      <c r="O132" s="3">
        <v>13.628444444444444</v>
      </c>
      <c r="P132" s="3">
        <v>0</v>
      </c>
      <c r="Q132" s="4">
        <f>Table39[[#This Row],[RN Admin Hours Contract]]/Table39[[#This Row],[RN Admin Hours]]</f>
        <v>0</v>
      </c>
      <c r="R132" s="3">
        <v>5.2222222222222223</v>
      </c>
      <c r="S132" s="3">
        <v>0</v>
      </c>
      <c r="T132" s="4">
        <f>Table39[[#This Row],[RN DON Hours Contract]]/Table39[[#This Row],[RN DON Hours]]</f>
        <v>0</v>
      </c>
      <c r="U132" s="3">
        <f>SUM(Table39[[#This Row],[LPN Hours]], Table39[[#This Row],[LPN Admin Hours]])</f>
        <v>57.227777777777781</v>
      </c>
      <c r="V132" s="3">
        <f>Table39[[#This Row],[LPN Hours Contract]]+Table39[[#This Row],[LPN Admin Hours Contract]]</f>
        <v>0</v>
      </c>
      <c r="W132" s="4">
        <f t="shared" si="7"/>
        <v>0</v>
      </c>
      <c r="X132" s="3">
        <v>48.744444444444447</v>
      </c>
      <c r="Y132" s="3">
        <v>0</v>
      </c>
      <c r="Z132" s="4">
        <f>Table39[[#This Row],[LPN Hours Contract]]/Table39[[#This Row],[LPN Hours]]</f>
        <v>0</v>
      </c>
      <c r="AA132" s="3">
        <v>8.4833333333333325</v>
      </c>
      <c r="AB132" s="3">
        <v>0</v>
      </c>
      <c r="AC132" s="4">
        <f>Table39[[#This Row],[LPN Admin Hours Contract]]/Table39[[#This Row],[LPN Admin Hours]]</f>
        <v>0</v>
      </c>
      <c r="AD132" s="3">
        <f>SUM(Table39[[#This Row],[CNA Hours]], Table39[[#This Row],[NA in Training Hours]], Table39[[#This Row],[Med Aide/Tech Hours]])</f>
        <v>87.922222222222217</v>
      </c>
      <c r="AE132" s="3">
        <f>SUM(Table39[[#This Row],[CNA Hours Contract]], Table39[[#This Row],[NA in Training Hours Contract]], Table39[[#This Row],[Med Aide/Tech Hours Contract]])</f>
        <v>0</v>
      </c>
      <c r="AF132" s="4">
        <f>Table39[[#This Row],[CNA/NA/Med Aide Contract Hours]]/Table39[[#This Row],[Total CNA, NA in Training, Med Aide/Tech Hours]]</f>
        <v>0</v>
      </c>
      <c r="AG132" s="3">
        <v>79.174999999999997</v>
      </c>
      <c r="AH132" s="3">
        <v>0</v>
      </c>
      <c r="AI132" s="4">
        <f>Table39[[#This Row],[CNA Hours Contract]]/Table39[[#This Row],[CNA Hours]]</f>
        <v>0</v>
      </c>
      <c r="AJ132" s="3">
        <v>8.7472222222222218</v>
      </c>
      <c r="AK132" s="3">
        <v>0</v>
      </c>
      <c r="AL132" s="4">
        <f>Table39[[#This Row],[NA in Training Hours Contract]]/Table39[[#This Row],[NA in Training Hours]]</f>
        <v>0</v>
      </c>
      <c r="AM132" s="3">
        <v>0</v>
      </c>
      <c r="AN132" s="3">
        <v>0</v>
      </c>
      <c r="AO132" s="4">
        <v>0</v>
      </c>
      <c r="AP132" s="1" t="s">
        <v>130</v>
      </c>
      <c r="AQ132" s="1">
        <v>4</v>
      </c>
    </row>
    <row r="133" spans="1:43" x14ac:dyDescent="0.2">
      <c r="A133" s="1" t="s">
        <v>201</v>
      </c>
      <c r="B133" s="1" t="s">
        <v>333</v>
      </c>
      <c r="C133" s="1" t="s">
        <v>451</v>
      </c>
      <c r="D133" s="1" t="s">
        <v>546</v>
      </c>
      <c r="E133" s="3">
        <v>76.088888888888889</v>
      </c>
      <c r="F133" s="3">
        <f t="shared" si="8"/>
        <v>310.97800000000001</v>
      </c>
      <c r="G133" s="3">
        <f>SUM(Table39[[#This Row],[RN Hours Contract (W/ Admin, DON)]], Table39[[#This Row],[LPN Contract Hours (w/ Admin)]], Table39[[#This Row],[CNA/NA/Med Aide Contract Hours]])</f>
        <v>0</v>
      </c>
      <c r="H133" s="4">
        <f>Table39[[#This Row],[Total Contract Hours]]/Table39[[#This Row],[Total Hours Nurse Staffing]]</f>
        <v>0</v>
      </c>
      <c r="I133" s="3">
        <f>SUM(Table39[[#This Row],[RN Hours]], Table39[[#This Row],[RN Admin Hours]], Table39[[#This Row],[RN DON Hours]])</f>
        <v>53.538888888888884</v>
      </c>
      <c r="J133" s="3">
        <f t="shared" si="6"/>
        <v>0</v>
      </c>
      <c r="K133" s="4">
        <f>Table39[[#This Row],[RN Hours Contract (W/ Admin, DON)]]/Table39[[#This Row],[RN Hours (w/ Admin, DON)]]</f>
        <v>0</v>
      </c>
      <c r="L133" s="3">
        <v>22.824999999999999</v>
      </c>
      <c r="M133" s="3">
        <v>0</v>
      </c>
      <c r="N133" s="4">
        <f>Table39[[#This Row],[RN Hours Contract]]/Table39[[#This Row],[RN Hours]]</f>
        <v>0</v>
      </c>
      <c r="O133" s="3">
        <v>25.169444444444444</v>
      </c>
      <c r="P133" s="3">
        <v>0</v>
      </c>
      <c r="Q133" s="4">
        <f>Table39[[#This Row],[RN Admin Hours Contract]]/Table39[[#This Row],[RN Admin Hours]]</f>
        <v>0</v>
      </c>
      <c r="R133" s="3">
        <v>5.5444444444444443</v>
      </c>
      <c r="S133" s="3">
        <v>0</v>
      </c>
      <c r="T133" s="4">
        <f>Table39[[#This Row],[RN DON Hours Contract]]/Table39[[#This Row],[RN DON Hours]]</f>
        <v>0</v>
      </c>
      <c r="U133" s="3">
        <f>SUM(Table39[[#This Row],[LPN Hours]], Table39[[#This Row],[LPN Admin Hours]])</f>
        <v>103.46666666666667</v>
      </c>
      <c r="V133" s="3">
        <f>Table39[[#This Row],[LPN Hours Contract]]+Table39[[#This Row],[LPN Admin Hours Contract]]</f>
        <v>0</v>
      </c>
      <c r="W133" s="4">
        <f t="shared" si="7"/>
        <v>0</v>
      </c>
      <c r="X133" s="3">
        <v>103.46666666666667</v>
      </c>
      <c r="Y133" s="3">
        <v>0</v>
      </c>
      <c r="Z133" s="4">
        <f>Table39[[#This Row],[LPN Hours Contract]]/Table39[[#This Row],[LPN Hours]]</f>
        <v>0</v>
      </c>
      <c r="AA133" s="3">
        <v>0</v>
      </c>
      <c r="AB133" s="3">
        <v>0</v>
      </c>
      <c r="AC133" s="4">
        <v>0</v>
      </c>
      <c r="AD133" s="3">
        <f>SUM(Table39[[#This Row],[CNA Hours]], Table39[[#This Row],[NA in Training Hours]], Table39[[#This Row],[Med Aide/Tech Hours]])</f>
        <v>153.97244444444445</v>
      </c>
      <c r="AE133" s="3">
        <f>SUM(Table39[[#This Row],[CNA Hours Contract]], Table39[[#This Row],[NA in Training Hours Contract]], Table39[[#This Row],[Med Aide/Tech Hours Contract]])</f>
        <v>0</v>
      </c>
      <c r="AF133" s="4">
        <f>Table39[[#This Row],[CNA/NA/Med Aide Contract Hours]]/Table39[[#This Row],[Total CNA, NA in Training, Med Aide/Tech Hours]]</f>
        <v>0</v>
      </c>
      <c r="AG133" s="3">
        <v>153.97244444444445</v>
      </c>
      <c r="AH133" s="3">
        <v>0</v>
      </c>
      <c r="AI133" s="4">
        <f>Table39[[#This Row],[CNA Hours Contract]]/Table39[[#This Row],[CNA Hours]]</f>
        <v>0</v>
      </c>
      <c r="AJ133" s="3">
        <v>0</v>
      </c>
      <c r="AK133" s="3">
        <v>0</v>
      </c>
      <c r="AL133" s="4">
        <v>0</v>
      </c>
      <c r="AM133" s="3">
        <v>0</v>
      </c>
      <c r="AN133" s="3">
        <v>0</v>
      </c>
      <c r="AO133" s="4">
        <v>0</v>
      </c>
      <c r="AP133" s="1" t="s">
        <v>131</v>
      </c>
      <c r="AQ133" s="1">
        <v>4</v>
      </c>
    </row>
    <row r="134" spans="1:43" x14ac:dyDescent="0.2">
      <c r="A134" s="1" t="s">
        <v>201</v>
      </c>
      <c r="B134" s="1" t="s">
        <v>334</v>
      </c>
      <c r="C134" s="1" t="s">
        <v>464</v>
      </c>
      <c r="D134" s="1" t="s">
        <v>575</v>
      </c>
      <c r="E134" s="3">
        <v>69.400000000000006</v>
      </c>
      <c r="F134" s="3">
        <f t="shared" si="8"/>
        <v>276.46933333333334</v>
      </c>
      <c r="G134" s="3">
        <f>SUM(Table39[[#This Row],[RN Hours Contract (W/ Admin, DON)]], Table39[[#This Row],[LPN Contract Hours (w/ Admin)]], Table39[[#This Row],[CNA/NA/Med Aide Contract Hours]])</f>
        <v>7.8554444444444442</v>
      </c>
      <c r="H134" s="4">
        <f>Table39[[#This Row],[Total Contract Hours]]/Table39[[#This Row],[Total Hours Nurse Staffing]]</f>
        <v>2.8413438661470992E-2</v>
      </c>
      <c r="I134" s="3">
        <f>SUM(Table39[[#This Row],[RN Hours]], Table39[[#This Row],[RN Admin Hours]], Table39[[#This Row],[RN DON Hours]])</f>
        <v>57.706666666666671</v>
      </c>
      <c r="J134" s="3">
        <f t="shared" si="6"/>
        <v>0.19600000000000001</v>
      </c>
      <c r="K134" s="4">
        <f>Table39[[#This Row],[RN Hours Contract (W/ Admin, DON)]]/Table39[[#This Row],[RN Hours (w/ Admin, DON)]]</f>
        <v>3.3964879852125692E-3</v>
      </c>
      <c r="L134" s="3">
        <v>35.823444444444448</v>
      </c>
      <c r="M134" s="3">
        <v>0.19600000000000001</v>
      </c>
      <c r="N134" s="4">
        <f>Table39[[#This Row],[RN Hours Contract]]/Table39[[#This Row],[RN Hours]]</f>
        <v>5.471277344755607E-3</v>
      </c>
      <c r="O134" s="3">
        <v>16.403555555555556</v>
      </c>
      <c r="P134" s="3">
        <v>0</v>
      </c>
      <c r="Q134" s="4">
        <f>Table39[[#This Row],[RN Admin Hours Contract]]/Table39[[#This Row],[RN Admin Hours]]</f>
        <v>0</v>
      </c>
      <c r="R134" s="3">
        <v>5.4796666666666649</v>
      </c>
      <c r="S134" s="3">
        <v>0</v>
      </c>
      <c r="T134" s="4">
        <f>Table39[[#This Row],[RN DON Hours Contract]]/Table39[[#This Row],[RN DON Hours]]</f>
        <v>0</v>
      </c>
      <c r="U134" s="3">
        <f>SUM(Table39[[#This Row],[LPN Hours]], Table39[[#This Row],[LPN Admin Hours]])</f>
        <v>76.698555555555558</v>
      </c>
      <c r="V134" s="3">
        <f>Table39[[#This Row],[LPN Hours Contract]]+Table39[[#This Row],[LPN Admin Hours Contract]]</f>
        <v>0.74133333333333329</v>
      </c>
      <c r="W134" s="4">
        <f t="shared" si="7"/>
        <v>9.6655449110297584E-3</v>
      </c>
      <c r="X134" s="3">
        <v>71.358333333333334</v>
      </c>
      <c r="Y134" s="3">
        <v>0.74133333333333329</v>
      </c>
      <c r="Z134" s="4">
        <f>Table39[[#This Row],[LPN Hours Contract]]/Table39[[#This Row],[LPN Hours]]</f>
        <v>1.0388882401027677E-2</v>
      </c>
      <c r="AA134" s="3">
        <v>5.3402222222222226</v>
      </c>
      <c r="AB134" s="3">
        <v>0</v>
      </c>
      <c r="AC134" s="4">
        <f>Table39[[#This Row],[LPN Admin Hours Contract]]/Table39[[#This Row],[LPN Admin Hours]]</f>
        <v>0</v>
      </c>
      <c r="AD134" s="3">
        <f>SUM(Table39[[#This Row],[CNA Hours]], Table39[[#This Row],[NA in Training Hours]], Table39[[#This Row],[Med Aide/Tech Hours]])</f>
        <v>142.06411111111112</v>
      </c>
      <c r="AE134" s="3">
        <f>SUM(Table39[[#This Row],[CNA Hours Contract]], Table39[[#This Row],[NA in Training Hours Contract]], Table39[[#This Row],[Med Aide/Tech Hours Contract]])</f>
        <v>6.9181111111111111</v>
      </c>
      <c r="AF134" s="4">
        <f>Table39[[#This Row],[CNA/NA/Med Aide Contract Hours]]/Table39[[#This Row],[Total CNA, NA in Training, Med Aide/Tech Hours]]</f>
        <v>4.869710623607338E-2</v>
      </c>
      <c r="AG134" s="3">
        <v>142.06411111111112</v>
      </c>
      <c r="AH134" s="3">
        <v>6.9181111111111111</v>
      </c>
      <c r="AI134" s="4">
        <f>Table39[[#This Row],[CNA Hours Contract]]/Table39[[#This Row],[CNA Hours]]</f>
        <v>4.869710623607338E-2</v>
      </c>
      <c r="AJ134" s="3">
        <v>0</v>
      </c>
      <c r="AK134" s="3">
        <v>0</v>
      </c>
      <c r="AL134" s="4">
        <v>0</v>
      </c>
      <c r="AM134" s="3">
        <v>0</v>
      </c>
      <c r="AN134" s="3">
        <v>0</v>
      </c>
      <c r="AO134" s="4">
        <v>0</v>
      </c>
      <c r="AP134" s="1" t="s">
        <v>132</v>
      </c>
      <c r="AQ134" s="1">
        <v>4</v>
      </c>
    </row>
    <row r="135" spans="1:43" x14ac:dyDescent="0.2">
      <c r="A135" s="1" t="s">
        <v>201</v>
      </c>
      <c r="B135" s="1" t="s">
        <v>335</v>
      </c>
      <c r="C135" s="1" t="s">
        <v>419</v>
      </c>
      <c r="D135" s="1" t="s">
        <v>535</v>
      </c>
      <c r="E135" s="3">
        <v>37.06666666666667</v>
      </c>
      <c r="F135" s="3">
        <f t="shared" si="8"/>
        <v>172.37311111111111</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40.237444444444442</v>
      </c>
      <c r="J135" s="3">
        <f t="shared" si="6"/>
        <v>0</v>
      </c>
      <c r="K135" s="4">
        <f>Table39[[#This Row],[RN Hours Contract (W/ Admin, DON)]]/Table39[[#This Row],[RN Hours (w/ Admin, DON)]]</f>
        <v>0</v>
      </c>
      <c r="L135" s="3">
        <v>28.463666666666668</v>
      </c>
      <c r="M135" s="3">
        <v>0</v>
      </c>
      <c r="N135" s="4">
        <f>Table39[[#This Row],[RN Hours Contract]]/Table39[[#This Row],[RN Hours]]</f>
        <v>0</v>
      </c>
      <c r="O135" s="3">
        <v>6.6809999999999992</v>
      </c>
      <c r="P135" s="3">
        <v>0</v>
      </c>
      <c r="Q135" s="4">
        <f>Table39[[#This Row],[RN Admin Hours Contract]]/Table39[[#This Row],[RN Admin Hours]]</f>
        <v>0</v>
      </c>
      <c r="R135" s="3">
        <v>5.0927777777777781</v>
      </c>
      <c r="S135" s="3">
        <v>0</v>
      </c>
      <c r="T135" s="4">
        <f>Table39[[#This Row],[RN DON Hours Contract]]/Table39[[#This Row],[RN DON Hours]]</f>
        <v>0</v>
      </c>
      <c r="U135" s="3">
        <f>SUM(Table39[[#This Row],[LPN Hours]], Table39[[#This Row],[LPN Admin Hours]])</f>
        <v>34.033222222222221</v>
      </c>
      <c r="V135" s="3">
        <f>Table39[[#This Row],[LPN Hours Contract]]+Table39[[#This Row],[LPN Admin Hours Contract]]</f>
        <v>0</v>
      </c>
      <c r="W135" s="4">
        <f t="shared" si="7"/>
        <v>0</v>
      </c>
      <c r="X135" s="3">
        <v>34.033222222222221</v>
      </c>
      <c r="Y135" s="3">
        <v>0</v>
      </c>
      <c r="Z135" s="4">
        <f>Table39[[#This Row],[LPN Hours Contract]]/Table39[[#This Row],[LPN Hours]]</f>
        <v>0</v>
      </c>
      <c r="AA135" s="3">
        <v>0</v>
      </c>
      <c r="AB135" s="3">
        <v>0</v>
      </c>
      <c r="AC135" s="4">
        <v>0</v>
      </c>
      <c r="AD135" s="3">
        <f>SUM(Table39[[#This Row],[CNA Hours]], Table39[[#This Row],[NA in Training Hours]], Table39[[#This Row],[Med Aide/Tech Hours]])</f>
        <v>98.102444444444444</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98.102444444444444</v>
      </c>
      <c r="AH135" s="3">
        <v>0</v>
      </c>
      <c r="AI135" s="4">
        <f>Table39[[#This Row],[CNA Hours Contract]]/Table39[[#This Row],[CNA Hours]]</f>
        <v>0</v>
      </c>
      <c r="AJ135" s="3">
        <v>0</v>
      </c>
      <c r="AK135" s="3">
        <v>0</v>
      </c>
      <c r="AL135" s="4">
        <v>0</v>
      </c>
      <c r="AM135" s="3">
        <v>0</v>
      </c>
      <c r="AN135" s="3">
        <v>0</v>
      </c>
      <c r="AO135" s="4">
        <v>0</v>
      </c>
      <c r="AP135" s="1" t="s">
        <v>133</v>
      </c>
      <c r="AQ135" s="1">
        <v>4</v>
      </c>
    </row>
    <row r="136" spans="1:43" x14ac:dyDescent="0.2">
      <c r="A136" s="1" t="s">
        <v>201</v>
      </c>
      <c r="B136" s="1" t="s">
        <v>336</v>
      </c>
      <c r="C136" s="1" t="s">
        <v>407</v>
      </c>
      <c r="D136" s="1" t="s">
        <v>563</v>
      </c>
      <c r="E136" s="3">
        <v>67.511111111111106</v>
      </c>
      <c r="F136" s="3">
        <f t="shared" si="8"/>
        <v>272.89288888888893</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32.228555555555559</v>
      </c>
      <c r="J136" s="3">
        <f t="shared" si="6"/>
        <v>0</v>
      </c>
      <c r="K136" s="4">
        <f>Table39[[#This Row],[RN Hours Contract (W/ Admin, DON)]]/Table39[[#This Row],[RN Hours (w/ Admin, DON)]]</f>
        <v>0</v>
      </c>
      <c r="L136" s="3">
        <v>21.581777777777777</v>
      </c>
      <c r="M136" s="3">
        <v>0</v>
      </c>
      <c r="N136" s="4">
        <f>Table39[[#This Row],[RN Hours Contract]]/Table39[[#This Row],[RN Hours]]</f>
        <v>0</v>
      </c>
      <c r="O136" s="3">
        <v>5.8486666666666682</v>
      </c>
      <c r="P136" s="3">
        <v>0</v>
      </c>
      <c r="Q136" s="4">
        <f>Table39[[#This Row],[RN Admin Hours Contract]]/Table39[[#This Row],[RN Admin Hours]]</f>
        <v>0</v>
      </c>
      <c r="R136" s="3">
        <v>4.798111111111111</v>
      </c>
      <c r="S136" s="3">
        <v>0</v>
      </c>
      <c r="T136" s="4">
        <f>Table39[[#This Row],[RN DON Hours Contract]]/Table39[[#This Row],[RN DON Hours]]</f>
        <v>0</v>
      </c>
      <c r="U136" s="3">
        <f>SUM(Table39[[#This Row],[LPN Hours]], Table39[[#This Row],[LPN Admin Hours]])</f>
        <v>92.617222222222225</v>
      </c>
      <c r="V136" s="3">
        <f>Table39[[#This Row],[LPN Hours Contract]]+Table39[[#This Row],[LPN Admin Hours Contract]]</f>
        <v>0</v>
      </c>
      <c r="W136" s="4">
        <f t="shared" si="7"/>
        <v>0</v>
      </c>
      <c r="X136" s="3">
        <v>86.525888888888886</v>
      </c>
      <c r="Y136" s="3">
        <v>0</v>
      </c>
      <c r="Z136" s="4">
        <f>Table39[[#This Row],[LPN Hours Contract]]/Table39[[#This Row],[LPN Hours]]</f>
        <v>0</v>
      </c>
      <c r="AA136" s="3">
        <v>6.0913333333333322</v>
      </c>
      <c r="AB136" s="3">
        <v>0</v>
      </c>
      <c r="AC136" s="4">
        <f>Table39[[#This Row],[LPN Admin Hours Contract]]/Table39[[#This Row],[LPN Admin Hours]]</f>
        <v>0</v>
      </c>
      <c r="AD136" s="3">
        <f>SUM(Table39[[#This Row],[CNA Hours]], Table39[[#This Row],[NA in Training Hours]], Table39[[#This Row],[Med Aide/Tech Hours]])</f>
        <v>148.04711111111112</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148.04711111111112</v>
      </c>
      <c r="AH136" s="3">
        <v>0</v>
      </c>
      <c r="AI136" s="4">
        <f>Table39[[#This Row],[CNA Hours Contract]]/Table39[[#This Row],[CNA Hours]]</f>
        <v>0</v>
      </c>
      <c r="AJ136" s="3">
        <v>0</v>
      </c>
      <c r="AK136" s="3">
        <v>0</v>
      </c>
      <c r="AL136" s="4">
        <v>0</v>
      </c>
      <c r="AM136" s="3">
        <v>0</v>
      </c>
      <c r="AN136" s="3">
        <v>0</v>
      </c>
      <c r="AO136" s="4">
        <v>0</v>
      </c>
      <c r="AP136" s="1" t="s">
        <v>134</v>
      </c>
      <c r="AQ136" s="1">
        <v>4</v>
      </c>
    </row>
    <row r="137" spans="1:43" x14ac:dyDescent="0.2">
      <c r="A137" s="1" t="s">
        <v>201</v>
      </c>
      <c r="B137" s="1" t="s">
        <v>337</v>
      </c>
      <c r="C137" s="1" t="s">
        <v>470</v>
      </c>
      <c r="D137" s="1" t="s">
        <v>578</v>
      </c>
      <c r="E137" s="3">
        <v>43.56666666666667</v>
      </c>
      <c r="F137" s="3">
        <f t="shared" si="8"/>
        <v>147.44122222222222</v>
      </c>
      <c r="G137" s="3">
        <f>SUM(Table39[[#This Row],[RN Hours Contract (W/ Admin, DON)]], Table39[[#This Row],[LPN Contract Hours (w/ Admin)]], Table39[[#This Row],[CNA/NA/Med Aide Contract Hours]])</f>
        <v>0.21966666666666665</v>
      </c>
      <c r="H137" s="4">
        <f>Table39[[#This Row],[Total Contract Hours]]/Table39[[#This Row],[Total Hours Nurse Staffing]]</f>
        <v>1.489859235808469E-3</v>
      </c>
      <c r="I137" s="3">
        <f>SUM(Table39[[#This Row],[RN Hours]], Table39[[#This Row],[RN Admin Hours]], Table39[[#This Row],[RN DON Hours]])</f>
        <v>20.458333333333336</v>
      </c>
      <c r="J137" s="3">
        <f t="shared" si="6"/>
        <v>0</v>
      </c>
      <c r="K137" s="4">
        <f>Table39[[#This Row],[RN Hours Contract (W/ Admin, DON)]]/Table39[[#This Row],[RN Hours (w/ Admin, DON)]]</f>
        <v>0</v>
      </c>
      <c r="L137" s="3">
        <v>17.050777777777778</v>
      </c>
      <c r="M137" s="3">
        <v>0</v>
      </c>
      <c r="N137" s="4">
        <f>Table39[[#This Row],[RN Hours Contract]]/Table39[[#This Row],[RN Hours]]</f>
        <v>0</v>
      </c>
      <c r="O137" s="3">
        <v>0.3613333333333334</v>
      </c>
      <c r="P137" s="3">
        <v>0</v>
      </c>
      <c r="Q137" s="4">
        <f>Table39[[#This Row],[RN Admin Hours Contract]]/Table39[[#This Row],[RN Admin Hours]]</f>
        <v>0</v>
      </c>
      <c r="R137" s="3">
        <v>3.0462222222222217</v>
      </c>
      <c r="S137" s="3">
        <v>0</v>
      </c>
      <c r="T137" s="4">
        <f>Table39[[#This Row],[RN DON Hours Contract]]/Table39[[#This Row],[RN DON Hours]]</f>
        <v>0</v>
      </c>
      <c r="U137" s="3">
        <f>SUM(Table39[[#This Row],[LPN Hours]], Table39[[#This Row],[LPN Admin Hours]])</f>
        <v>50.884444444444441</v>
      </c>
      <c r="V137" s="3">
        <f>Table39[[#This Row],[LPN Hours Contract]]+Table39[[#This Row],[LPN Admin Hours Contract]]</f>
        <v>0</v>
      </c>
      <c r="W137" s="4">
        <f t="shared" si="7"/>
        <v>0</v>
      </c>
      <c r="X137" s="3">
        <v>45.520333333333333</v>
      </c>
      <c r="Y137" s="3">
        <v>0</v>
      </c>
      <c r="Z137" s="4">
        <f>Table39[[#This Row],[LPN Hours Contract]]/Table39[[#This Row],[LPN Hours]]</f>
        <v>0</v>
      </c>
      <c r="AA137" s="3">
        <v>5.3641111111111108</v>
      </c>
      <c r="AB137" s="3">
        <v>0</v>
      </c>
      <c r="AC137" s="4">
        <f>Table39[[#This Row],[LPN Admin Hours Contract]]/Table39[[#This Row],[LPN Admin Hours]]</f>
        <v>0</v>
      </c>
      <c r="AD137" s="3">
        <f>SUM(Table39[[#This Row],[CNA Hours]], Table39[[#This Row],[NA in Training Hours]], Table39[[#This Row],[Med Aide/Tech Hours]])</f>
        <v>76.098444444444439</v>
      </c>
      <c r="AE137" s="3">
        <f>SUM(Table39[[#This Row],[CNA Hours Contract]], Table39[[#This Row],[NA in Training Hours Contract]], Table39[[#This Row],[Med Aide/Tech Hours Contract]])</f>
        <v>0.21966666666666665</v>
      </c>
      <c r="AF137" s="4">
        <f>Table39[[#This Row],[CNA/NA/Med Aide Contract Hours]]/Table39[[#This Row],[Total CNA, NA in Training, Med Aide/Tech Hours]]</f>
        <v>2.8866117864870941E-3</v>
      </c>
      <c r="AG137" s="3">
        <v>76.098444444444439</v>
      </c>
      <c r="AH137" s="3">
        <v>0.21966666666666665</v>
      </c>
      <c r="AI137" s="4">
        <f>Table39[[#This Row],[CNA Hours Contract]]/Table39[[#This Row],[CNA Hours]]</f>
        <v>2.8866117864870941E-3</v>
      </c>
      <c r="AJ137" s="3">
        <v>0</v>
      </c>
      <c r="AK137" s="3">
        <v>0</v>
      </c>
      <c r="AL137" s="4">
        <v>0</v>
      </c>
      <c r="AM137" s="3">
        <v>0</v>
      </c>
      <c r="AN137" s="3">
        <v>0</v>
      </c>
      <c r="AO137" s="4">
        <v>0</v>
      </c>
      <c r="AP137" s="1" t="s">
        <v>135</v>
      </c>
      <c r="AQ137" s="1">
        <v>4</v>
      </c>
    </row>
    <row r="138" spans="1:43" x14ac:dyDescent="0.2">
      <c r="A138" s="1" t="s">
        <v>201</v>
      </c>
      <c r="B138" s="1" t="s">
        <v>338</v>
      </c>
      <c r="C138" s="1" t="s">
        <v>494</v>
      </c>
      <c r="D138" s="1" t="s">
        <v>588</v>
      </c>
      <c r="E138" s="3">
        <v>74.955555555555549</v>
      </c>
      <c r="F138" s="3">
        <f t="shared" si="8"/>
        <v>323.92422222222223</v>
      </c>
      <c r="G138" s="3">
        <f>SUM(Table39[[#This Row],[RN Hours Contract (W/ Admin, DON)]], Table39[[#This Row],[LPN Contract Hours (w/ Admin)]], Table39[[#This Row],[CNA/NA/Med Aide Contract Hours]])</f>
        <v>0.15555555555555556</v>
      </c>
      <c r="H138" s="4">
        <f>Table39[[#This Row],[Total Contract Hours]]/Table39[[#This Row],[Total Hours Nurse Staffing]]</f>
        <v>4.8022205467808317E-4</v>
      </c>
      <c r="I138" s="3">
        <f>SUM(Table39[[#This Row],[RN Hours]], Table39[[#This Row],[RN Admin Hours]], Table39[[#This Row],[RN DON Hours]])</f>
        <v>39.44444444444445</v>
      </c>
      <c r="J138" s="3">
        <f t="shared" si="6"/>
        <v>0.15555555555555556</v>
      </c>
      <c r="K138" s="4">
        <f>Table39[[#This Row],[RN Hours Contract (W/ Admin, DON)]]/Table39[[#This Row],[RN Hours (w/ Admin, DON)]]</f>
        <v>3.9436619718309857E-3</v>
      </c>
      <c r="L138" s="3">
        <v>29.725000000000001</v>
      </c>
      <c r="M138" s="3">
        <v>0</v>
      </c>
      <c r="N138" s="4">
        <f>Table39[[#This Row],[RN Hours Contract]]/Table39[[#This Row],[RN Hours]]</f>
        <v>0</v>
      </c>
      <c r="O138" s="3">
        <v>4.7249999999999996</v>
      </c>
      <c r="P138" s="3">
        <v>0.15555555555555556</v>
      </c>
      <c r="Q138" s="4">
        <f>Table39[[#This Row],[RN Admin Hours Contract]]/Table39[[#This Row],[RN Admin Hours]]</f>
        <v>3.292181069958848E-2</v>
      </c>
      <c r="R138" s="3">
        <v>4.9944444444444445</v>
      </c>
      <c r="S138" s="3">
        <v>0</v>
      </c>
      <c r="T138" s="4">
        <f>Table39[[#This Row],[RN DON Hours Contract]]/Table39[[#This Row],[RN DON Hours]]</f>
        <v>0</v>
      </c>
      <c r="U138" s="3">
        <f>SUM(Table39[[#This Row],[LPN Hours]], Table39[[#This Row],[LPN Admin Hours]])</f>
        <v>108.58533333333334</v>
      </c>
      <c r="V138" s="3">
        <f>Table39[[#This Row],[LPN Hours Contract]]+Table39[[#This Row],[LPN Admin Hours Contract]]</f>
        <v>0</v>
      </c>
      <c r="W138" s="4">
        <f t="shared" si="7"/>
        <v>0</v>
      </c>
      <c r="X138" s="3">
        <v>87.065888888888892</v>
      </c>
      <c r="Y138" s="3">
        <v>0</v>
      </c>
      <c r="Z138" s="4">
        <f>Table39[[#This Row],[LPN Hours Contract]]/Table39[[#This Row],[LPN Hours]]</f>
        <v>0</v>
      </c>
      <c r="AA138" s="3">
        <v>21.519444444444446</v>
      </c>
      <c r="AB138" s="3">
        <v>0</v>
      </c>
      <c r="AC138" s="4">
        <f>Table39[[#This Row],[LPN Admin Hours Contract]]/Table39[[#This Row],[LPN Admin Hours]]</f>
        <v>0</v>
      </c>
      <c r="AD138" s="3">
        <f>SUM(Table39[[#This Row],[CNA Hours]], Table39[[#This Row],[NA in Training Hours]], Table39[[#This Row],[Med Aide/Tech Hours]])</f>
        <v>175.89444444444445</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175.89444444444445</v>
      </c>
      <c r="AH138" s="3">
        <v>0</v>
      </c>
      <c r="AI138" s="4">
        <f>Table39[[#This Row],[CNA Hours Contract]]/Table39[[#This Row],[CNA Hours]]</f>
        <v>0</v>
      </c>
      <c r="AJ138" s="3">
        <v>0</v>
      </c>
      <c r="AK138" s="3">
        <v>0</v>
      </c>
      <c r="AL138" s="4">
        <v>0</v>
      </c>
      <c r="AM138" s="3">
        <v>0</v>
      </c>
      <c r="AN138" s="3">
        <v>0</v>
      </c>
      <c r="AO138" s="4">
        <v>0</v>
      </c>
      <c r="AP138" s="1" t="s">
        <v>136</v>
      </c>
      <c r="AQ138" s="1">
        <v>4</v>
      </c>
    </row>
    <row r="139" spans="1:43" x14ac:dyDescent="0.2">
      <c r="A139" s="1" t="s">
        <v>201</v>
      </c>
      <c r="B139" s="1" t="s">
        <v>339</v>
      </c>
      <c r="C139" s="1" t="s">
        <v>403</v>
      </c>
      <c r="D139" s="1" t="s">
        <v>565</v>
      </c>
      <c r="E139" s="3">
        <v>47.588888888888889</v>
      </c>
      <c r="F139" s="3">
        <f t="shared" si="8"/>
        <v>202.42988888888888</v>
      </c>
      <c r="G139" s="3">
        <f>SUM(Table39[[#This Row],[RN Hours Contract (W/ Admin, DON)]], Table39[[#This Row],[LPN Contract Hours (w/ Admin)]], Table39[[#This Row],[CNA/NA/Med Aide Contract Hours]])</f>
        <v>0</v>
      </c>
      <c r="H139" s="4">
        <f>Table39[[#This Row],[Total Contract Hours]]/Table39[[#This Row],[Total Hours Nurse Staffing]]</f>
        <v>0</v>
      </c>
      <c r="I139" s="3">
        <f>SUM(Table39[[#This Row],[RN Hours]], Table39[[#This Row],[RN Admin Hours]], Table39[[#This Row],[RN DON Hours]])</f>
        <v>27.516777777777779</v>
      </c>
      <c r="J139" s="3">
        <f t="shared" si="6"/>
        <v>0</v>
      </c>
      <c r="K139" s="4">
        <f>Table39[[#This Row],[RN Hours Contract (W/ Admin, DON)]]/Table39[[#This Row],[RN Hours (w/ Admin, DON)]]</f>
        <v>0</v>
      </c>
      <c r="L139" s="3">
        <v>17.241222222222223</v>
      </c>
      <c r="M139" s="3">
        <v>0</v>
      </c>
      <c r="N139" s="4">
        <f>Table39[[#This Row],[RN Hours Contract]]/Table39[[#This Row],[RN Hours]]</f>
        <v>0</v>
      </c>
      <c r="O139" s="3">
        <v>5.2036666666666669</v>
      </c>
      <c r="P139" s="3">
        <v>0</v>
      </c>
      <c r="Q139" s="4">
        <f>Table39[[#This Row],[RN Admin Hours Contract]]/Table39[[#This Row],[RN Admin Hours]]</f>
        <v>0</v>
      </c>
      <c r="R139" s="3">
        <v>5.0718888888888891</v>
      </c>
      <c r="S139" s="3">
        <v>0</v>
      </c>
      <c r="T139" s="4">
        <f>Table39[[#This Row],[RN DON Hours Contract]]/Table39[[#This Row],[RN DON Hours]]</f>
        <v>0</v>
      </c>
      <c r="U139" s="3">
        <f>SUM(Table39[[#This Row],[LPN Hours]], Table39[[#This Row],[LPN Admin Hours]])</f>
        <v>62.668888888888887</v>
      </c>
      <c r="V139" s="3">
        <f>Table39[[#This Row],[LPN Hours Contract]]+Table39[[#This Row],[LPN Admin Hours Contract]]</f>
        <v>0</v>
      </c>
      <c r="W139" s="4">
        <f t="shared" si="7"/>
        <v>0</v>
      </c>
      <c r="X139" s="3">
        <v>53.543111111111109</v>
      </c>
      <c r="Y139" s="3">
        <v>0</v>
      </c>
      <c r="Z139" s="4">
        <f>Table39[[#This Row],[LPN Hours Contract]]/Table39[[#This Row],[LPN Hours]]</f>
        <v>0</v>
      </c>
      <c r="AA139" s="3">
        <v>9.1257777777777775</v>
      </c>
      <c r="AB139" s="3">
        <v>0</v>
      </c>
      <c r="AC139" s="4">
        <f>Table39[[#This Row],[LPN Admin Hours Contract]]/Table39[[#This Row],[LPN Admin Hours]]</f>
        <v>0</v>
      </c>
      <c r="AD139" s="3">
        <f>SUM(Table39[[#This Row],[CNA Hours]], Table39[[#This Row],[NA in Training Hours]], Table39[[#This Row],[Med Aide/Tech Hours]])</f>
        <v>112.24422222222222</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112.24422222222222</v>
      </c>
      <c r="AH139" s="3">
        <v>0</v>
      </c>
      <c r="AI139" s="4">
        <f>Table39[[#This Row],[CNA Hours Contract]]/Table39[[#This Row],[CNA Hours]]</f>
        <v>0</v>
      </c>
      <c r="AJ139" s="3">
        <v>0</v>
      </c>
      <c r="AK139" s="3">
        <v>0</v>
      </c>
      <c r="AL139" s="4">
        <v>0</v>
      </c>
      <c r="AM139" s="3">
        <v>0</v>
      </c>
      <c r="AN139" s="3">
        <v>0</v>
      </c>
      <c r="AO139" s="4">
        <v>0</v>
      </c>
      <c r="AP139" s="1" t="s">
        <v>137</v>
      </c>
      <c r="AQ139" s="1">
        <v>4</v>
      </c>
    </row>
    <row r="140" spans="1:43" x14ac:dyDescent="0.2">
      <c r="A140" s="1" t="s">
        <v>201</v>
      </c>
      <c r="B140" s="1" t="s">
        <v>340</v>
      </c>
      <c r="C140" s="1" t="s">
        <v>409</v>
      </c>
      <c r="D140" s="1" t="s">
        <v>521</v>
      </c>
      <c r="E140" s="3">
        <v>47.733333333333334</v>
      </c>
      <c r="F140" s="3">
        <f t="shared" si="8"/>
        <v>179.38177777777776</v>
      </c>
      <c r="G140" s="3">
        <f>SUM(Table39[[#This Row],[RN Hours Contract (W/ Admin, DON)]], Table39[[#This Row],[LPN Contract Hours (w/ Admin)]], Table39[[#This Row],[CNA/NA/Med Aide Contract Hours]])</f>
        <v>0</v>
      </c>
      <c r="H140" s="4">
        <f>Table39[[#This Row],[Total Contract Hours]]/Table39[[#This Row],[Total Hours Nurse Staffing]]</f>
        <v>0</v>
      </c>
      <c r="I140" s="3">
        <f>SUM(Table39[[#This Row],[RN Hours]], Table39[[#This Row],[RN Admin Hours]], Table39[[#This Row],[RN DON Hours]])</f>
        <v>29.224444444444444</v>
      </c>
      <c r="J140" s="3">
        <f t="shared" si="6"/>
        <v>0</v>
      </c>
      <c r="K140" s="4">
        <f>Table39[[#This Row],[RN Hours Contract (W/ Admin, DON)]]/Table39[[#This Row],[RN Hours (w/ Admin, DON)]]</f>
        <v>0</v>
      </c>
      <c r="L140" s="3">
        <v>24.329000000000001</v>
      </c>
      <c r="M140" s="3">
        <v>0</v>
      </c>
      <c r="N140" s="4">
        <f>Table39[[#This Row],[RN Hours Contract]]/Table39[[#This Row],[RN Hours]]</f>
        <v>0</v>
      </c>
      <c r="O140" s="3">
        <v>0</v>
      </c>
      <c r="P140" s="3">
        <v>0</v>
      </c>
      <c r="Q140" s="4">
        <v>0</v>
      </c>
      <c r="R140" s="3">
        <v>4.8954444444444443</v>
      </c>
      <c r="S140" s="3">
        <v>0</v>
      </c>
      <c r="T140" s="4">
        <f>Table39[[#This Row],[RN DON Hours Contract]]/Table39[[#This Row],[RN DON Hours]]</f>
        <v>0</v>
      </c>
      <c r="U140" s="3">
        <f>SUM(Table39[[#This Row],[LPN Hours]], Table39[[#This Row],[LPN Admin Hours]])</f>
        <v>54.13133333333333</v>
      </c>
      <c r="V140" s="3">
        <f>Table39[[#This Row],[LPN Hours Contract]]+Table39[[#This Row],[LPN Admin Hours Contract]]</f>
        <v>0</v>
      </c>
      <c r="W140" s="4">
        <f t="shared" si="7"/>
        <v>0</v>
      </c>
      <c r="X140" s="3">
        <v>42.210999999999999</v>
      </c>
      <c r="Y140" s="3">
        <v>0</v>
      </c>
      <c r="Z140" s="4">
        <f>Table39[[#This Row],[LPN Hours Contract]]/Table39[[#This Row],[LPN Hours]]</f>
        <v>0</v>
      </c>
      <c r="AA140" s="3">
        <v>11.92033333333333</v>
      </c>
      <c r="AB140" s="3">
        <v>0</v>
      </c>
      <c r="AC140" s="4">
        <f>Table39[[#This Row],[LPN Admin Hours Contract]]/Table39[[#This Row],[LPN Admin Hours]]</f>
        <v>0</v>
      </c>
      <c r="AD140" s="3">
        <f>SUM(Table39[[#This Row],[CNA Hours]], Table39[[#This Row],[NA in Training Hours]], Table39[[#This Row],[Med Aide/Tech Hours]])</f>
        <v>96.025999999999996</v>
      </c>
      <c r="AE140" s="3">
        <f>SUM(Table39[[#This Row],[CNA Hours Contract]], Table39[[#This Row],[NA in Training Hours Contract]], Table39[[#This Row],[Med Aide/Tech Hours Contract]])</f>
        <v>0</v>
      </c>
      <c r="AF140" s="4">
        <f>Table39[[#This Row],[CNA/NA/Med Aide Contract Hours]]/Table39[[#This Row],[Total CNA, NA in Training, Med Aide/Tech Hours]]</f>
        <v>0</v>
      </c>
      <c r="AG140" s="3">
        <v>96.025999999999996</v>
      </c>
      <c r="AH140" s="3">
        <v>0</v>
      </c>
      <c r="AI140" s="4">
        <f>Table39[[#This Row],[CNA Hours Contract]]/Table39[[#This Row],[CNA Hours]]</f>
        <v>0</v>
      </c>
      <c r="AJ140" s="3">
        <v>0</v>
      </c>
      <c r="AK140" s="3">
        <v>0</v>
      </c>
      <c r="AL140" s="4">
        <v>0</v>
      </c>
      <c r="AM140" s="3">
        <v>0</v>
      </c>
      <c r="AN140" s="3">
        <v>0</v>
      </c>
      <c r="AO140" s="4">
        <v>0</v>
      </c>
      <c r="AP140" s="1" t="s">
        <v>138</v>
      </c>
      <c r="AQ140" s="1">
        <v>4</v>
      </c>
    </row>
    <row r="141" spans="1:43" x14ac:dyDescent="0.2">
      <c r="A141" s="1" t="s">
        <v>201</v>
      </c>
      <c r="B141" s="1" t="s">
        <v>341</v>
      </c>
      <c r="C141" s="1" t="s">
        <v>455</v>
      </c>
      <c r="D141" s="1" t="s">
        <v>534</v>
      </c>
      <c r="E141" s="3">
        <v>56.18888888888889</v>
      </c>
      <c r="F141" s="3">
        <f t="shared" si="8"/>
        <v>210.54811111111113</v>
      </c>
      <c r="G141" s="3">
        <f>SUM(Table39[[#This Row],[RN Hours Contract (W/ Admin, DON)]], Table39[[#This Row],[LPN Contract Hours (w/ Admin)]], Table39[[#This Row],[CNA/NA/Med Aide Contract Hours]])</f>
        <v>0</v>
      </c>
      <c r="H141" s="4">
        <f>Table39[[#This Row],[Total Contract Hours]]/Table39[[#This Row],[Total Hours Nurse Staffing]]</f>
        <v>0</v>
      </c>
      <c r="I141" s="3">
        <f>SUM(Table39[[#This Row],[RN Hours]], Table39[[#This Row],[RN Admin Hours]], Table39[[#This Row],[RN DON Hours]])</f>
        <v>31.401222222222223</v>
      </c>
      <c r="J141" s="3">
        <f t="shared" si="6"/>
        <v>0</v>
      </c>
      <c r="K141" s="4">
        <f>Table39[[#This Row],[RN Hours Contract (W/ Admin, DON)]]/Table39[[#This Row],[RN Hours (w/ Admin, DON)]]</f>
        <v>0</v>
      </c>
      <c r="L141" s="3">
        <v>19.589444444444442</v>
      </c>
      <c r="M141" s="3">
        <v>0</v>
      </c>
      <c r="N141" s="4">
        <f>Table39[[#This Row],[RN Hours Contract]]/Table39[[#This Row],[RN Hours]]</f>
        <v>0</v>
      </c>
      <c r="O141" s="3">
        <v>6.8451111111111107</v>
      </c>
      <c r="P141" s="3">
        <v>0</v>
      </c>
      <c r="Q141" s="4">
        <f>Table39[[#This Row],[RN Admin Hours Contract]]/Table39[[#This Row],[RN Admin Hours]]</f>
        <v>0</v>
      </c>
      <c r="R141" s="3">
        <v>4.9666666666666668</v>
      </c>
      <c r="S141" s="3">
        <v>0</v>
      </c>
      <c r="T141" s="4">
        <f>Table39[[#This Row],[RN DON Hours Contract]]/Table39[[#This Row],[RN DON Hours]]</f>
        <v>0</v>
      </c>
      <c r="U141" s="3">
        <f>SUM(Table39[[#This Row],[LPN Hours]], Table39[[#This Row],[LPN Admin Hours]])</f>
        <v>55.421777777777777</v>
      </c>
      <c r="V141" s="3">
        <f>Table39[[#This Row],[LPN Hours Contract]]+Table39[[#This Row],[LPN Admin Hours Contract]]</f>
        <v>0</v>
      </c>
      <c r="W141" s="4">
        <f t="shared" si="7"/>
        <v>0</v>
      </c>
      <c r="X141" s="3">
        <v>55.421777777777777</v>
      </c>
      <c r="Y141" s="3">
        <v>0</v>
      </c>
      <c r="Z141" s="4">
        <f>Table39[[#This Row],[LPN Hours Contract]]/Table39[[#This Row],[LPN Hours]]</f>
        <v>0</v>
      </c>
      <c r="AA141" s="3">
        <v>0</v>
      </c>
      <c r="AB141" s="3">
        <v>0</v>
      </c>
      <c r="AC141" s="4">
        <v>0</v>
      </c>
      <c r="AD141" s="3">
        <f>SUM(Table39[[#This Row],[CNA Hours]], Table39[[#This Row],[NA in Training Hours]], Table39[[#This Row],[Med Aide/Tech Hours]])</f>
        <v>123.72511111111112</v>
      </c>
      <c r="AE141" s="3">
        <f>SUM(Table39[[#This Row],[CNA Hours Contract]], Table39[[#This Row],[NA in Training Hours Contract]], Table39[[#This Row],[Med Aide/Tech Hours Contract]])</f>
        <v>0</v>
      </c>
      <c r="AF141" s="4">
        <f>Table39[[#This Row],[CNA/NA/Med Aide Contract Hours]]/Table39[[#This Row],[Total CNA, NA in Training, Med Aide/Tech Hours]]</f>
        <v>0</v>
      </c>
      <c r="AG141" s="3">
        <v>123.72511111111112</v>
      </c>
      <c r="AH141" s="3">
        <v>0</v>
      </c>
      <c r="AI141" s="4">
        <f>Table39[[#This Row],[CNA Hours Contract]]/Table39[[#This Row],[CNA Hours]]</f>
        <v>0</v>
      </c>
      <c r="AJ141" s="3">
        <v>0</v>
      </c>
      <c r="AK141" s="3">
        <v>0</v>
      </c>
      <c r="AL141" s="4">
        <v>0</v>
      </c>
      <c r="AM141" s="3">
        <v>0</v>
      </c>
      <c r="AN141" s="3">
        <v>0</v>
      </c>
      <c r="AO141" s="4">
        <v>0</v>
      </c>
      <c r="AP141" s="1" t="s">
        <v>139</v>
      </c>
      <c r="AQ141" s="1">
        <v>4</v>
      </c>
    </row>
    <row r="142" spans="1:43" x14ac:dyDescent="0.2">
      <c r="A142" s="1" t="s">
        <v>201</v>
      </c>
      <c r="B142" s="1" t="s">
        <v>342</v>
      </c>
      <c r="C142" s="1" t="s">
        <v>440</v>
      </c>
      <c r="D142" s="1" t="s">
        <v>556</v>
      </c>
      <c r="E142" s="3">
        <v>41.18888888888889</v>
      </c>
      <c r="F142" s="3">
        <f t="shared" si="8"/>
        <v>142.53977777777777</v>
      </c>
      <c r="G142" s="3">
        <f>SUM(Table39[[#This Row],[RN Hours Contract (W/ Admin, DON)]], Table39[[#This Row],[LPN Contract Hours (w/ Admin)]], Table39[[#This Row],[CNA/NA/Med Aide Contract Hours]])</f>
        <v>0</v>
      </c>
      <c r="H142" s="4">
        <f>Table39[[#This Row],[Total Contract Hours]]/Table39[[#This Row],[Total Hours Nurse Staffing]]</f>
        <v>0</v>
      </c>
      <c r="I142" s="3">
        <f>SUM(Table39[[#This Row],[RN Hours]], Table39[[#This Row],[RN Admin Hours]], Table39[[#This Row],[RN DON Hours]])</f>
        <v>26.473555555555553</v>
      </c>
      <c r="J142" s="3">
        <f t="shared" si="6"/>
        <v>0</v>
      </c>
      <c r="K142" s="4">
        <f>Table39[[#This Row],[RN Hours Contract (W/ Admin, DON)]]/Table39[[#This Row],[RN Hours (w/ Admin, DON)]]</f>
        <v>0</v>
      </c>
      <c r="L142" s="3">
        <v>19.336777777777776</v>
      </c>
      <c r="M142" s="3">
        <v>0</v>
      </c>
      <c r="N142" s="4">
        <f>Table39[[#This Row],[RN Hours Contract]]/Table39[[#This Row],[RN Hours]]</f>
        <v>0</v>
      </c>
      <c r="O142" s="3">
        <v>2.1317777777777778</v>
      </c>
      <c r="P142" s="3">
        <v>0</v>
      </c>
      <c r="Q142" s="4">
        <f>Table39[[#This Row],[RN Admin Hours Contract]]/Table39[[#This Row],[RN Admin Hours]]</f>
        <v>0</v>
      </c>
      <c r="R142" s="3">
        <v>5.004999999999999</v>
      </c>
      <c r="S142" s="3">
        <v>0</v>
      </c>
      <c r="T142" s="4">
        <f>Table39[[#This Row],[RN DON Hours Contract]]/Table39[[#This Row],[RN DON Hours]]</f>
        <v>0</v>
      </c>
      <c r="U142" s="3">
        <f>SUM(Table39[[#This Row],[LPN Hours]], Table39[[#This Row],[LPN Admin Hours]])</f>
        <v>42.397777777777783</v>
      </c>
      <c r="V142" s="3">
        <f>Table39[[#This Row],[LPN Hours Contract]]+Table39[[#This Row],[LPN Admin Hours Contract]]</f>
        <v>0</v>
      </c>
      <c r="W142" s="4">
        <f t="shared" si="7"/>
        <v>0</v>
      </c>
      <c r="X142" s="3">
        <v>41.797777777777782</v>
      </c>
      <c r="Y142" s="3">
        <v>0</v>
      </c>
      <c r="Z142" s="4">
        <f>Table39[[#This Row],[LPN Hours Contract]]/Table39[[#This Row],[LPN Hours]]</f>
        <v>0</v>
      </c>
      <c r="AA142" s="3">
        <v>0.60000000000000009</v>
      </c>
      <c r="AB142" s="3">
        <v>0</v>
      </c>
      <c r="AC142" s="4">
        <f>Table39[[#This Row],[LPN Admin Hours Contract]]/Table39[[#This Row],[LPN Admin Hours]]</f>
        <v>0</v>
      </c>
      <c r="AD142" s="3">
        <f>SUM(Table39[[#This Row],[CNA Hours]], Table39[[#This Row],[NA in Training Hours]], Table39[[#This Row],[Med Aide/Tech Hours]])</f>
        <v>73.668444444444447</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70.239888888888885</v>
      </c>
      <c r="AH142" s="3">
        <v>0</v>
      </c>
      <c r="AI142" s="4">
        <f>Table39[[#This Row],[CNA Hours Contract]]/Table39[[#This Row],[CNA Hours]]</f>
        <v>0</v>
      </c>
      <c r="AJ142" s="3">
        <v>3.428555555555556</v>
      </c>
      <c r="AK142" s="3">
        <v>0</v>
      </c>
      <c r="AL142" s="4">
        <f>Table39[[#This Row],[NA in Training Hours Contract]]/Table39[[#This Row],[NA in Training Hours]]</f>
        <v>0</v>
      </c>
      <c r="AM142" s="3">
        <v>0</v>
      </c>
      <c r="AN142" s="3">
        <v>0</v>
      </c>
      <c r="AO142" s="4">
        <v>0</v>
      </c>
      <c r="AP142" s="1" t="s">
        <v>140</v>
      </c>
      <c r="AQ142" s="1">
        <v>4</v>
      </c>
    </row>
    <row r="143" spans="1:43" x14ac:dyDescent="0.2">
      <c r="A143" s="1" t="s">
        <v>201</v>
      </c>
      <c r="B143" s="1" t="s">
        <v>343</v>
      </c>
      <c r="C143" s="1" t="s">
        <v>415</v>
      </c>
      <c r="D143" s="1" t="s">
        <v>576</v>
      </c>
      <c r="E143" s="3">
        <v>91.144444444444446</v>
      </c>
      <c r="F143" s="3">
        <f t="shared" si="8"/>
        <v>411.90555555555557</v>
      </c>
      <c r="G143" s="3">
        <f>SUM(Table39[[#This Row],[RN Hours Contract (W/ Admin, DON)]], Table39[[#This Row],[LPN Contract Hours (w/ Admin)]], Table39[[#This Row],[CNA/NA/Med Aide Contract Hours]])</f>
        <v>6.3138888888888891</v>
      </c>
      <c r="H143" s="4">
        <f>Table39[[#This Row],[Total Contract Hours]]/Table39[[#This Row],[Total Hours Nurse Staffing]]</f>
        <v>1.5328486842992595E-2</v>
      </c>
      <c r="I143" s="3">
        <f>SUM(Table39[[#This Row],[RN Hours]], Table39[[#This Row],[RN Admin Hours]], Table39[[#This Row],[RN DON Hours]])</f>
        <v>41.569444444444443</v>
      </c>
      <c r="J143" s="3">
        <f t="shared" si="6"/>
        <v>0</v>
      </c>
      <c r="K143" s="4">
        <f>Table39[[#This Row],[RN Hours Contract (W/ Admin, DON)]]/Table39[[#This Row],[RN Hours (w/ Admin, DON)]]</f>
        <v>0</v>
      </c>
      <c r="L143" s="3">
        <v>32.236111111111114</v>
      </c>
      <c r="M143" s="3">
        <v>0</v>
      </c>
      <c r="N143" s="4">
        <f>Table39[[#This Row],[RN Hours Contract]]/Table39[[#This Row],[RN Hours]]</f>
        <v>0</v>
      </c>
      <c r="O143" s="3">
        <v>5.666666666666667</v>
      </c>
      <c r="P143" s="3">
        <v>0</v>
      </c>
      <c r="Q143" s="4">
        <f>Table39[[#This Row],[RN Admin Hours Contract]]/Table39[[#This Row],[RN Admin Hours]]</f>
        <v>0</v>
      </c>
      <c r="R143" s="3">
        <v>3.6666666666666665</v>
      </c>
      <c r="S143" s="3">
        <v>0</v>
      </c>
      <c r="T143" s="4">
        <f>Table39[[#This Row],[RN DON Hours Contract]]/Table39[[#This Row],[RN DON Hours]]</f>
        <v>0</v>
      </c>
      <c r="U143" s="3">
        <f>SUM(Table39[[#This Row],[LPN Hours]], Table39[[#This Row],[LPN Admin Hours]])</f>
        <v>116.64722222222223</v>
      </c>
      <c r="V143" s="3">
        <f>Table39[[#This Row],[LPN Hours Contract]]+Table39[[#This Row],[LPN Admin Hours Contract]]</f>
        <v>1.7916666666666667</v>
      </c>
      <c r="W143" s="4">
        <f t="shared" si="7"/>
        <v>1.5359702807610792E-2</v>
      </c>
      <c r="X143" s="3">
        <v>105.55555555555556</v>
      </c>
      <c r="Y143" s="3">
        <v>1.7916666666666667</v>
      </c>
      <c r="Z143" s="4">
        <f>Table39[[#This Row],[LPN Hours Contract]]/Table39[[#This Row],[LPN Hours]]</f>
        <v>1.6973684210526318E-2</v>
      </c>
      <c r="AA143" s="3">
        <v>11.091666666666667</v>
      </c>
      <c r="AB143" s="3">
        <v>0</v>
      </c>
      <c r="AC143" s="4">
        <f>Table39[[#This Row],[LPN Admin Hours Contract]]/Table39[[#This Row],[LPN Admin Hours]]</f>
        <v>0</v>
      </c>
      <c r="AD143" s="3">
        <f>SUM(Table39[[#This Row],[CNA Hours]], Table39[[#This Row],[NA in Training Hours]], Table39[[#This Row],[Med Aide/Tech Hours]])</f>
        <v>253.6888888888889</v>
      </c>
      <c r="AE143" s="3">
        <f>SUM(Table39[[#This Row],[CNA Hours Contract]], Table39[[#This Row],[NA in Training Hours Contract]], Table39[[#This Row],[Med Aide/Tech Hours Contract]])</f>
        <v>4.5222222222222221</v>
      </c>
      <c r="AF143" s="4">
        <f>Table39[[#This Row],[CNA/NA/Med Aide Contract Hours]]/Table39[[#This Row],[Total CNA, NA in Training, Med Aide/Tech Hours]]</f>
        <v>1.7825858444288717E-2</v>
      </c>
      <c r="AG143" s="3">
        <v>253.6888888888889</v>
      </c>
      <c r="AH143" s="3">
        <v>4.5222222222222221</v>
      </c>
      <c r="AI143" s="4">
        <f>Table39[[#This Row],[CNA Hours Contract]]/Table39[[#This Row],[CNA Hours]]</f>
        <v>1.7825858444288717E-2</v>
      </c>
      <c r="AJ143" s="3">
        <v>0</v>
      </c>
      <c r="AK143" s="3">
        <v>0</v>
      </c>
      <c r="AL143" s="4">
        <v>0</v>
      </c>
      <c r="AM143" s="3">
        <v>0</v>
      </c>
      <c r="AN143" s="3">
        <v>0</v>
      </c>
      <c r="AO143" s="4">
        <v>0</v>
      </c>
      <c r="AP143" s="1" t="s">
        <v>141</v>
      </c>
      <c r="AQ143" s="1">
        <v>4</v>
      </c>
    </row>
    <row r="144" spans="1:43" x14ac:dyDescent="0.2">
      <c r="A144" s="1" t="s">
        <v>201</v>
      </c>
      <c r="B144" s="1" t="s">
        <v>344</v>
      </c>
      <c r="C144" s="1" t="s">
        <v>480</v>
      </c>
      <c r="D144" s="1" t="s">
        <v>537</v>
      </c>
      <c r="E144" s="3">
        <v>34.81111111111111</v>
      </c>
      <c r="F144" s="3">
        <f t="shared" si="8"/>
        <v>232.5</v>
      </c>
      <c r="G144" s="3">
        <f>SUM(Table39[[#This Row],[RN Hours Contract (W/ Admin, DON)]], Table39[[#This Row],[LPN Contract Hours (w/ Admin)]], Table39[[#This Row],[CNA/NA/Med Aide Contract Hours]])</f>
        <v>0</v>
      </c>
      <c r="H144" s="4">
        <f>Table39[[#This Row],[Total Contract Hours]]/Table39[[#This Row],[Total Hours Nurse Staffing]]</f>
        <v>0</v>
      </c>
      <c r="I144" s="3">
        <f>SUM(Table39[[#This Row],[RN Hours]], Table39[[#This Row],[RN Admin Hours]], Table39[[#This Row],[RN DON Hours]])</f>
        <v>35.480555555555554</v>
      </c>
      <c r="J144" s="3">
        <f t="shared" si="6"/>
        <v>0</v>
      </c>
      <c r="K144" s="4">
        <f>Table39[[#This Row],[RN Hours Contract (W/ Admin, DON)]]/Table39[[#This Row],[RN Hours (w/ Admin, DON)]]</f>
        <v>0</v>
      </c>
      <c r="L144" s="3">
        <v>24.197222222222223</v>
      </c>
      <c r="M144" s="3">
        <v>0</v>
      </c>
      <c r="N144" s="4">
        <f>Table39[[#This Row],[RN Hours Contract]]/Table39[[#This Row],[RN Hours]]</f>
        <v>0</v>
      </c>
      <c r="O144" s="3">
        <v>5.5944444444444441</v>
      </c>
      <c r="P144" s="3">
        <v>0</v>
      </c>
      <c r="Q144" s="4">
        <f>Table39[[#This Row],[RN Admin Hours Contract]]/Table39[[#This Row],[RN Admin Hours]]</f>
        <v>0</v>
      </c>
      <c r="R144" s="3">
        <v>5.6888888888888891</v>
      </c>
      <c r="S144" s="3">
        <v>0</v>
      </c>
      <c r="T144" s="4">
        <f>Table39[[#This Row],[RN DON Hours Contract]]/Table39[[#This Row],[RN DON Hours]]</f>
        <v>0</v>
      </c>
      <c r="U144" s="3">
        <f>SUM(Table39[[#This Row],[LPN Hours]], Table39[[#This Row],[LPN Admin Hours]])</f>
        <v>74.013888888888886</v>
      </c>
      <c r="V144" s="3">
        <f>Table39[[#This Row],[LPN Hours Contract]]+Table39[[#This Row],[LPN Admin Hours Contract]]</f>
        <v>0</v>
      </c>
      <c r="W144" s="4">
        <f t="shared" si="7"/>
        <v>0</v>
      </c>
      <c r="X144" s="3">
        <v>59.024999999999999</v>
      </c>
      <c r="Y144" s="3">
        <v>0</v>
      </c>
      <c r="Z144" s="4">
        <f>Table39[[#This Row],[LPN Hours Contract]]/Table39[[#This Row],[LPN Hours]]</f>
        <v>0</v>
      </c>
      <c r="AA144" s="3">
        <v>14.988888888888889</v>
      </c>
      <c r="AB144" s="3">
        <v>0</v>
      </c>
      <c r="AC144" s="4">
        <f>Table39[[#This Row],[LPN Admin Hours Contract]]/Table39[[#This Row],[LPN Admin Hours]]</f>
        <v>0</v>
      </c>
      <c r="AD144" s="3">
        <f>SUM(Table39[[#This Row],[CNA Hours]], Table39[[#This Row],[NA in Training Hours]], Table39[[#This Row],[Med Aide/Tech Hours]])</f>
        <v>123.00555555555556</v>
      </c>
      <c r="AE144" s="3">
        <f>SUM(Table39[[#This Row],[CNA Hours Contract]], Table39[[#This Row],[NA in Training Hours Contract]], Table39[[#This Row],[Med Aide/Tech Hours Contract]])</f>
        <v>0</v>
      </c>
      <c r="AF144" s="4">
        <f>Table39[[#This Row],[CNA/NA/Med Aide Contract Hours]]/Table39[[#This Row],[Total CNA, NA in Training, Med Aide/Tech Hours]]</f>
        <v>0</v>
      </c>
      <c r="AG144" s="3">
        <v>123.00555555555556</v>
      </c>
      <c r="AH144" s="3">
        <v>0</v>
      </c>
      <c r="AI144" s="4">
        <f>Table39[[#This Row],[CNA Hours Contract]]/Table39[[#This Row],[CNA Hours]]</f>
        <v>0</v>
      </c>
      <c r="AJ144" s="3">
        <v>0</v>
      </c>
      <c r="AK144" s="3">
        <v>0</v>
      </c>
      <c r="AL144" s="4">
        <v>0</v>
      </c>
      <c r="AM144" s="3">
        <v>0</v>
      </c>
      <c r="AN144" s="3">
        <v>0</v>
      </c>
      <c r="AO144" s="4">
        <v>0</v>
      </c>
      <c r="AP144" s="1" t="s">
        <v>142</v>
      </c>
      <c r="AQ144" s="1">
        <v>4</v>
      </c>
    </row>
    <row r="145" spans="1:43" x14ac:dyDescent="0.2">
      <c r="A145" s="1" t="s">
        <v>201</v>
      </c>
      <c r="B145" s="1" t="s">
        <v>345</v>
      </c>
      <c r="C145" s="1" t="s">
        <v>449</v>
      </c>
      <c r="D145" s="1" t="s">
        <v>530</v>
      </c>
      <c r="E145" s="3">
        <v>121.51111111111111</v>
      </c>
      <c r="F145" s="3">
        <f t="shared" si="8"/>
        <v>621.61088888888889</v>
      </c>
      <c r="G145" s="3">
        <f>SUM(Table39[[#This Row],[RN Hours Contract (W/ Admin, DON)]], Table39[[#This Row],[LPN Contract Hours (w/ Admin)]], Table39[[#This Row],[CNA/NA/Med Aide Contract Hours]])</f>
        <v>0</v>
      </c>
      <c r="H145" s="4">
        <f>Table39[[#This Row],[Total Contract Hours]]/Table39[[#This Row],[Total Hours Nurse Staffing]]</f>
        <v>0</v>
      </c>
      <c r="I145" s="3">
        <f>SUM(Table39[[#This Row],[RN Hours]], Table39[[#This Row],[RN Admin Hours]], Table39[[#This Row],[RN DON Hours]])</f>
        <v>78.331333333333347</v>
      </c>
      <c r="J145" s="3">
        <f t="shared" si="6"/>
        <v>0</v>
      </c>
      <c r="K145" s="4">
        <f>Table39[[#This Row],[RN Hours Contract (W/ Admin, DON)]]/Table39[[#This Row],[RN Hours (w/ Admin, DON)]]</f>
        <v>0</v>
      </c>
      <c r="L145" s="3">
        <v>59.001333333333335</v>
      </c>
      <c r="M145" s="3">
        <v>0</v>
      </c>
      <c r="N145" s="4">
        <f>Table39[[#This Row],[RN Hours Contract]]/Table39[[#This Row],[RN Hours]]</f>
        <v>0</v>
      </c>
      <c r="O145" s="3">
        <v>14.163333333333334</v>
      </c>
      <c r="P145" s="3">
        <v>0</v>
      </c>
      <c r="Q145" s="4">
        <f>Table39[[#This Row],[RN Admin Hours Contract]]/Table39[[#This Row],[RN Admin Hours]]</f>
        <v>0</v>
      </c>
      <c r="R145" s="3">
        <v>5.166666666666667</v>
      </c>
      <c r="S145" s="3">
        <v>0</v>
      </c>
      <c r="T145" s="4">
        <f>Table39[[#This Row],[RN DON Hours Contract]]/Table39[[#This Row],[RN DON Hours]]</f>
        <v>0</v>
      </c>
      <c r="U145" s="3">
        <f>SUM(Table39[[#This Row],[LPN Hours]], Table39[[#This Row],[LPN Admin Hours]])</f>
        <v>137.05144444444446</v>
      </c>
      <c r="V145" s="3">
        <f>Table39[[#This Row],[LPN Hours Contract]]+Table39[[#This Row],[LPN Admin Hours Contract]]</f>
        <v>0</v>
      </c>
      <c r="W145" s="4">
        <f t="shared" si="7"/>
        <v>0</v>
      </c>
      <c r="X145" s="3">
        <v>128.7908888888889</v>
      </c>
      <c r="Y145" s="3">
        <v>0</v>
      </c>
      <c r="Z145" s="4">
        <f>Table39[[#This Row],[LPN Hours Contract]]/Table39[[#This Row],[LPN Hours]]</f>
        <v>0</v>
      </c>
      <c r="AA145" s="3">
        <v>8.2605555555555554</v>
      </c>
      <c r="AB145" s="3">
        <v>0</v>
      </c>
      <c r="AC145" s="4">
        <f>Table39[[#This Row],[LPN Admin Hours Contract]]/Table39[[#This Row],[LPN Admin Hours]]</f>
        <v>0</v>
      </c>
      <c r="AD145" s="3">
        <f>SUM(Table39[[#This Row],[CNA Hours]], Table39[[#This Row],[NA in Training Hours]], Table39[[#This Row],[Med Aide/Tech Hours]])</f>
        <v>406.2281111111111</v>
      </c>
      <c r="AE145" s="3">
        <f>SUM(Table39[[#This Row],[CNA Hours Contract]], Table39[[#This Row],[NA in Training Hours Contract]], Table39[[#This Row],[Med Aide/Tech Hours Contract]])</f>
        <v>0</v>
      </c>
      <c r="AF145" s="4">
        <f>Table39[[#This Row],[CNA/NA/Med Aide Contract Hours]]/Table39[[#This Row],[Total CNA, NA in Training, Med Aide/Tech Hours]]</f>
        <v>0</v>
      </c>
      <c r="AG145" s="3">
        <v>406.2281111111111</v>
      </c>
      <c r="AH145" s="3">
        <v>0</v>
      </c>
      <c r="AI145" s="4">
        <f>Table39[[#This Row],[CNA Hours Contract]]/Table39[[#This Row],[CNA Hours]]</f>
        <v>0</v>
      </c>
      <c r="AJ145" s="3">
        <v>0</v>
      </c>
      <c r="AK145" s="3">
        <v>0</v>
      </c>
      <c r="AL145" s="4">
        <v>0</v>
      </c>
      <c r="AM145" s="3">
        <v>0</v>
      </c>
      <c r="AN145" s="3">
        <v>0</v>
      </c>
      <c r="AO145" s="4">
        <v>0</v>
      </c>
      <c r="AP145" s="1" t="s">
        <v>143</v>
      </c>
      <c r="AQ145" s="1">
        <v>4</v>
      </c>
    </row>
    <row r="146" spans="1:43" x14ac:dyDescent="0.2">
      <c r="A146" s="1" t="s">
        <v>201</v>
      </c>
      <c r="B146" s="1" t="s">
        <v>346</v>
      </c>
      <c r="C146" s="1" t="s">
        <v>467</v>
      </c>
      <c r="D146" s="1" t="s">
        <v>542</v>
      </c>
      <c r="E146" s="3">
        <v>45.544444444444444</v>
      </c>
      <c r="F146" s="3">
        <f t="shared" si="8"/>
        <v>188.52777777777777</v>
      </c>
      <c r="G146" s="3">
        <f>SUM(Table39[[#This Row],[RN Hours Contract (W/ Admin, DON)]], Table39[[#This Row],[LPN Contract Hours (w/ Admin)]], Table39[[#This Row],[CNA/NA/Med Aide Contract Hours]])</f>
        <v>0</v>
      </c>
      <c r="H146" s="4">
        <f>Table39[[#This Row],[Total Contract Hours]]/Table39[[#This Row],[Total Hours Nurse Staffing]]</f>
        <v>0</v>
      </c>
      <c r="I146" s="3">
        <f>SUM(Table39[[#This Row],[RN Hours]], Table39[[#This Row],[RN Admin Hours]], Table39[[#This Row],[RN DON Hours]])</f>
        <v>24.236111111111111</v>
      </c>
      <c r="J146" s="3">
        <f t="shared" ref="J146:J202" si="9">SUM(M146,P146,S146)</f>
        <v>0</v>
      </c>
      <c r="K146" s="4">
        <f>Table39[[#This Row],[RN Hours Contract (W/ Admin, DON)]]/Table39[[#This Row],[RN Hours (w/ Admin, DON)]]</f>
        <v>0</v>
      </c>
      <c r="L146" s="3">
        <v>18.280555555555555</v>
      </c>
      <c r="M146" s="3">
        <v>0</v>
      </c>
      <c r="N146" s="4">
        <f>Table39[[#This Row],[RN Hours Contract]]/Table39[[#This Row],[RN Hours]]</f>
        <v>0</v>
      </c>
      <c r="O146" s="3">
        <v>0</v>
      </c>
      <c r="P146" s="3">
        <v>0</v>
      </c>
      <c r="Q146" s="4">
        <v>0</v>
      </c>
      <c r="R146" s="3">
        <v>5.9555555555555557</v>
      </c>
      <c r="S146" s="3">
        <v>0</v>
      </c>
      <c r="T146" s="4">
        <f>Table39[[#This Row],[RN DON Hours Contract]]/Table39[[#This Row],[RN DON Hours]]</f>
        <v>0</v>
      </c>
      <c r="U146" s="3">
        <f>SUM(Table39[[#This Row],[LPN Hours]], Table39[[#This Row],[LPN Admin Hours]])</f>
        <v>69.958333333333329</v>
      </c>
      <c r="V146" s="3">
        <f>Table39[[#This Row],[LPN Hours Contract]]+Table39[[#This Row],[LPN Admin Hours Contract]]</f>
        <v>0</v>
      </c>
      <c r="W146" s="4">
        <f t="shared" ref="W146:W202" si="10">V146/U146</f>
        <v>0</v>
      </c>
      <c r="X146" s="3">
        <v>51.18611111111111</v>
      </c>
      <c r="Y146" s="3">
        <v>0</v>
      </c>
      <c r="Z146" s="4">
        <f>Table39[[#This Row],[LPN Hours Contract]]/Table39[[#This Row],[LPN Hours]]</f>
        <v>0</v>
      </c>
      <c r="AA146" s="3">
        <v>18.772222222222222</v>
      </c>
      <c r="AB146" s="3">
        <v>0</v>
      </c>
      <c r="AC146" s="4">
        <f>Table39[[#This Row],[LPN Admin Hours Contract]]/Table39[[#This Row],[LPN Admin Hours]]</f>
        <v>0</v>
      </c>
      <c r="AD146" s="3">
        <f>SUM(Table39[[#This Row],[CNA Hours]], Table39[[#This Row],[NA in Training Hours]], Table39[[#This Row],[Med Aide/Tech Hours]])</f>
        <v>94.333333333333329</v>
      </c>
      <c r="AE146" s="3">
        <f>SUM(Table39[[#This Row],[CNA Hours Contract]], Table39[[#This Row],[NA in Training Hours Contract]], Table39[[#This Row],[Med Aide/Tech Hours Contract]])</f>
        <v>0</v>
      </c>
      <c r="AF146" s="4">
        <f>Table39[[#This Row],[CNA/NA/Med Aide Contract Hours]]/Table39[[#This Row],[Total CNA, NA in Training, Med Aide/Tech Hours]]</f>
        <v>0</v>
      </c>
      <c r="AG146" s="3">
        <v>94.333333333333329</v>
      </c>
      <c r="AH146" s="3">
        <v>0</v>
      </c>
      <c r="AI146" s="4">
        <f>Table39[[#This Row],[CNA Hours Contract]]/Table39[[#This Row],[CNA Hours]]</f>
        <v>0</v>
      </c>
      <c r="AJ146" s="3">
        <v>0</v>
      </c>
      <c r="AK146" s="3">
        <v>0</v>
      </c>
      <c r="AL146" s="4">
        <v>0</v>
      </c>
      <c r="AM146" s="3">
        <v>0</v>
      </c>
      <c r="AN146" s="3">
        <v>0</v>
      </c>
      <c r="AO146" s="4">
        <v>0</v>
      </c>
      <c r="AP146" s="1" t="s">
        <v>144</v>
      </c>
      <c r="AQ146" s="1">
        <v>4</v>
      </c>
    </row>
    <row r="147" spans="1:43" x14ac:dyDescent="0.2">
      <c r="A147" s="1" t="s">
        <v>201</v>
      </c>
      <c r="B147" s="1" t="s">
        <v>347</v>
      </c>
      <c r="C147" s="1" t="s">
        <v>495</v>
      </c>
      <c r="D147" s="1" t="s">
        <v>518</v>
      </c>
      <c r="E147" s="3">
        <v>39.1</v>
      </c>
      <c r="F147" s="3">
        <f t="shared" si="8"/>
        <v>178.98711111111112</v>
      </c>
      <c r="G147" s="3">
        <f>SUM(Table39[[#This Row],[RN Hours Contract (W/ Admin, DON)]], Table39[[#This Row],[LPN Contract Hours (w/ Admin)]], Table39[[#This Row],[CNA/NA/Med Aide Contract Hours]])</f>
        <v>57.93277777777778</v>
      </c>
      <c r="H147" s="4">
        <f>Table39[[#This Row],[Total Contract Hours]]/Table39[[#This Row],[Total Hours Nurse Staffing]]</f>
        <v>0.32367010908296312</v>
      </c>
      <c r="I147" s="3">
        <f>SUM(Table39[[#This Row],[RN Hours]], Table39[[#This Row],[RN Admin Hours]], Table39[[#This Row],[RN DON Hours]])</f>
        <v>25.885777777777779</v>
      </c>
      <c r="J147" s="3">
        <f t="shared" si="9"/>
        <v>0.42777777777777776</v>
      </c>
      <c r="K147" s="4">
        <f>Table39[[#This Row],[RN Hours Contract (W/ Admin, DON)]]/Table39[[#This Row],[RN Hours (w/ Admin, DON)]]</f>
        <v>1.6525591058152909E-2</v>
      </c>
      <c r="L147" s="3">
        <v>0.42777777777777776</v>
      </c>
      <c r="M147" s="3">
        <v>0.42777777777777776</v>
      </c>
      <c r="N147" s="4">
        <f>Table39[[#This Row],[RN Hours Contract]]/Table39[[#This Row],[RN Hours]]</f>
        <v>1</v>
      </c>
      <c r="O147" s="3">
        <v>20.403111111111112</v>
      </c>
      <c r="P147" s="3">
        <v>0</v>
      </c>
      <c r="Q147" s="4">
        <f>Table39[[#This Row],[RN Admin Hours Contract]]/Table39[[#This Row],[RN Admin Hours]]</f>
        <v>0</v>
      </c>
      <c r="R147" s="3">
        <v>5.0548888888888888</v>
      </c>
      <c r="S147" s="3">
        <v>0</v>
      </c>
      <c r="T147" s="4">
        <f>Table39[[#This Row],[RN DON Hours Contract]]/Table39[[#This Row],[RN DON Hours]]</f>
        <v>0</v>
      </c>
      <c r="U147" s="3">
        <f>SUM(Table39[[#This Row],[LPN Hours]], Table39[[#This Row],[LPN Admin Hours]])</f>
        <v>62.107555555555564</v>
      </c>
      <c r="V147" s="3">
        <f>Table39[[#This Row],[LPN Hours Contract]]+Table39[[#This Row],[LPN Admin Hours Contract]]</f>
        <v>14.435</v>
      </c>
      <c r="W147" s="4">
        <f t="shared" si="10"/>
        <v>0.23241938715633093</v>
      </c>
      <c r="X147" s="3">
        <v>55.784888888888894</v>
      </c>
      <c r="Y147" s="3">
        <v>14.435</v>
      </c>
      <c r="Z147" s="4">
        <f>Table39[[#This Row],[LPN Hours Contract]]/Table39[[#This Row],[LPN Hours]]</f>
        <v>0.25876183116096751</v>
      </c>
      <c r="AA147" s="3">
        <v>6.3226666666666684</v>
      </c>
      <c r="AB147" s="3">
        <v>0</v>
      </c>
      <c r="AC147" s="4">
        <f>Table39[[#This Row],[LPN Admin Hours Contract]]/Table39[[#This Row],[LPN Admin Hours]]</f>
        <v>0</v>
      </c>
      <c r="AD147" s="3">
        <f>SUM(Table39[[#This Row],[CNA Hours]], Table39[[#This Row],[NA in Training Hours]], Table39[[#This Row],[Med Aide/Tech Hours]])</f>
        <v>90.99377777777778</v>
      </c>
      <c r="AE147" s="3">
        <f>SUM(Table39[[#This Row],[CNA Hours Contract]], Table39[[#This Row],[NA in Training Hours Contract]], Table39[[#This Row],[Med Aide/Tech Hours Contract]])</f>
        <v>43.07</v>
      </c>
      <c r="AF147" s="4">
        <f>Table39[[#This Row],[CNA/NA/Med Aide Contract Hours]]/Table39[[#This Row],[Total CNA, NA in Training, Med Aide/Tech Hours]]</f>
        <v>0.47332906767739918</v>
      </c>
      <c r="AG147" s="3">
        <v>85.13377777777778</v>
      </c>
      <c r="AH147" s="3">
        <v>43.07</v>
      </c>
      <c r="AI147" s="4">
        <f>Table39[[#This Row],[CNA Hours Contract]]/Table39[[#This Row],[CNA Hours]]</f>
        <v>0.50590965330381987</v>
      </c>
      <c r="AJ147" s="3">
        <v>5.8600000000000012</v>
      </c>
      <c r="AK147" s="3">
        <v>0</v>
      </c>
      <c r="AL147" s="4">
        <f>Table39[[#This Row],[NA in Training Hours Contract]]/Table39[[#This Row],[NA in Training Hours]]</f>
        <v>0</v>
      </c>
      <c r="AM147" s="3">
        <v>0</v>
      </c>
      <c r="AN147" s="3">
        <v>0</v>
      </c>
      <c r="AO147" s="4">
        <v>0</v>
      </c>
      <c r="AP147" s="1" t="s">
        <v>145</v>
      </c>
      <c r="AQ147" s="1">
        <v>4</v>
      </c>
    </row>
    <row r="148" spans="1:43" x14ac:dyDescent="0.2">
      <c r="A148" s="1" t="s">
        <v>201</v>
      </c>
      <c r="B148" s="1" t="s">
        <v>348</v>
      </c>
      <c r="C148" s="1" t="s">
        <v>431</v>
      </c>
      <c r="D148" s="1" t="s">
        <v>539</v>
      </c>
      <c r="E148" s="3">
        <v>40.81111111111111</v>
      </c>
      <c r="F148" s="3">
        <f t="shared" si="8"/>
        <v>188.88611111111112</v>
      </c>
      <c r="G148" s="3">
        <f>SUM(Table39[[#This Row],[RN Hours Contract (W/ Admin, DON)]], Table39[[#This Row],[LPN Contract Hours (w/ Admin)]], Table39[[#This Row],[CNA/NA/Med Aide Contract Hours]])</f>
        <v>0</v>
      </c>
      <c r="H148" s="4">
        <f>Table39[[#This Row],[Total Contract Hours]]/Table39[[#This Row],[Total Hours Nurse Staffing]]</f>
        <v>0</v>
      </c>
      <c r="I148" s="3">
        <f>SUM(Table39[[#This Row],[RN Hours]], Table39[[#This Row],[RN Admin Hours]], Table39[[#This Row],[RN DON Hours]])</f>
        <v>30.488888888888891</v>
      </c>
      <c r="J148" s="3">
        <f t="shared" si="9"/>
        <v>0</v>
      </c>
      <c r="K148" s="4">
        <f>Table39[[#This Row],[RN Hours Contract (W/ Admin, DON)]]/Table39[[#This Row],[RN Hours (w/ Admin, DON)]]</f>
        <v>0</v>
      </c>
      <c r="L148" s="3">
        <v>24.711111111111112</v>
      </c>
      <c r="M148" s="3">
        <v>0</v>
      </c>
      <c r="N148" s="4">
        <f>Table39[[#This Row],[RN Hours Contract]]/Table39[[#This Row],[RN Hours]]</f>
        <v>0</v>
      </c>
      <c r="O148" s="3">
        <v>0</v>
      </c>
      <c r="P148" s="3">
        <v>0</v>
      </c>
      <c r="Q148" s="4">
        <v>0</v>
      </c>
      <c r="R148" s="3">
        <v>5.7777777777777777</v>
      </c>
      <c r="S148" s="3">
        <v>0</v>
      </c>
      <c r="T148" s="4">
        <f>Table39[[#This Row],[RN DON Hours Contract]]/Table39[[#This Row],[RN DON Hours]]</f>
        <v>0</v>
      </c>
      <c r="U148" s="3">
        <f>SUM(Table39[[#This Row],[LPN Hours]], Table39[[#This Row],[LPN Admin Hours]])</f>
        <v>55.45</v>
      </c>
      <c r="V148" s="3">
        <f>Table39[[#This Row],[LPN Hours Contract]]+Table39[[#This Row],[LPN Admin Hours Contract]]</f>
        <v>0</v>
      </c>
      <c r="W148" s="4">
        <f t="shared" si="10"/>
        <v>0</v>
      </c>
      <c r="X148" s="3">
        <v>55.45</v>
      </c>
      <c r="Y148" s="3">
        <v>0</v>
      </c>
      <c r="Z148" s="4">
        <f>Table39[[#This Row],[LPN Hours Contract]]/Table39[[#This Row],[LPN Hours]]</f>
        <v>0</v>
      </c>
      <c r="AA148" s="3">
        <v>0</v>
      </c>
      <c r="AB148" s="3">
        <v>0</v>
      </c>
      <c r="AC148" s="4">
        <v>0</v>
      </c>
      <c r="AD148" s="3">
        <f>SUM(Table39[[#This Row],[CNA Hours]], Table39[[#This Row],[NA in Training Hours]], Table39[[#This Row],[Med Aide/Tech Hours]])</f>
        <v>102.94722222222222</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102.94722222222222</v>
      </c>
      <c r="AH148" s="3">
        <v>0</v>
      </c>
      <c r="AI148" s="4">
        <f>Table39[[#This Row],[CNA Hours Contract]]/Table39[[#This Row],[CNA Hours]]</f>
        <v>0</v>
      </c>
      <c r="AJ148" s="3">
        <v>0</v>
      </c>
      <c r="AK148" s="3">
        <v>0</v>
      </c>
      <c r="AL148" s="4">
        <v>0</v>
      </c>
      <c r="AM148" s="3">
        <v>0</v>
      </c>
      <c r="AN148" s="3">
        <v>0</v>
      </c>
      <c r="AO148" s="4">
        <v>0</v>
      </c>
      <c r="AP148" s="1" t="s">
        <v>146</v>
      </c>
      <c r="AQ148" s="1">
        <v>4</v>
      </c>
    </row>
    <row r="149" spans="1:43" x14ac:dyDescent="0.2">
      <c r="A149" s="1" t="s">
        <v>201</v>
      </c>
      <c r="B149" s="1" t="s">
        <v>349</v>
      </c>
      <c r="C149" s="1" t="s">
        <v>434</v>
      </c>
      <c r="D149" s="1" t="s">
        <v>524</v>
      </c>
      <c r="E149" s="3">
        <v>52.088888888888889</v>
      </c>
      <c r="F149" s="3">
        <f t="shared" si="8"/>
        <v>261.16077777777781</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35.537000000000006</v>
      </c>
      <c r="J149" s="3">
        <f t="shared" si="9"/>
        <v>0</v>
      </c>
      <c r="K149" s="4">
        <f>Table39[[#This Row],[RN Hours Contract (W/ Admin, DON)]]/Table39[[#This Row],[RN Hours (w/ Admin, DON)]]</f>
        <v>0</v>
      </c>
      <c r="L149" s="3">
        <v>23.679000000000002</v>
      </c>
      <c r="M149" s="3">
        <v>0</v>
      </c>
      <c r="N149" s="4">
        <f>Table39[[#This Row],[RN Hours Contract]]/Table39[[#This Row],[RN Hours]]</f>
        <v>0</v>
      </c>
      <c r="O149" s="3">
        <v>4.9071111111111119</v>
      </c>
      <c r="P149" s="3">
        <v>0</v>
      </c>
      <c r="Q149" s="4">
        <f>Table39[[#This Row],[RN Admin Hours Contract]]/Table39[[#This Row],[RN Admin Hours]]</f>
        <v>0</v>
      </c>
      <c r="R149" s="3">
        <v>6.9508888888888904</v>
      </c>
      <c r="S149" s="3">
        <v>0</v>
      </c>
      <c r="T149" s="4">
        <f>Table39[[#This Row],[RN DON Hours Contract]]/Table39[[#This Row],[RN DON Hours]]</f>
        <v>0</v>
      </c>
      <c r="U149" s="3">
        <f>SUM(Table39[[#This Row],[LPN Hours]], Table39[[#This Row],[LPN Admin Hours]])</f>
        <v>58.00855555555556</v>
      </c>
      <c r="V149" s="3">
        <f>Table39[[#This Row],[LPN Hours Contract]]+Table39[[#This Row],[LPN Admin Hours Contract]]</f>
        <v>0</v>
      </c>
      <c r="W149" s="4">
        <f t="shared" si="10"/>
        <v>0</v>
      </c>
      <c r="X149" s="3">
        <v>51.639111111111113</v>
      </c>
      <c r="Y149" s="3">
        <v>0</v>
      </c>
      <c r="Z149" s="4">
        <f>Table39[[#This Row],[LPN Hours Contract]]/Table39[[#This Row],[LPN Hours]]</f>
        <v>0</v>
      </c>
      <c r="AA149" s="3">
        <v>6.3694444444444454</v>
      </c>
      <c r="AB149" s="3">
        <v>0</v>
      </c>
      <c r="AC149" s="4">
        <f>Table39[[#This Row],[LPN Admin Hours Contract]]/Table39[[#This Row],[LPN Admin Hours]]</f>
        <v>0</v>
      </c>
      <c r="AD149" s="3">
        <f>SUM(Table39[[#This Row],[CNA Hours]], Table39[[#This Row],[NA in Training Hours]], Table39[[#This Row],[Med Aide/Tech Hours]])</f>
        <v>167.61522222222223</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167.61522222222223</v>
      </c>
      <c r="AH149" s="3">
        <v>0</v>
      </c>
      <c r="AI149" s="4">
        <f>Table39[[#This Row],[CNA Hours Contract]]/Table39[[#This Row],[CNA Hours]]</f>
        <v>0</v>
      </c>
      <c r="AJ149" s="3">
        <v>0</v>
      </c>
      <c r="AK149" s="3">
        <v>0</v>
      </c>
      <c r="AL149" s="4">
        <v>0</v>
      </c>
      <c r="AM149" s="3">
        <v>0</v>
      </c>
      <c r="AN149" s="3">
        <v>0</v>
      </c>
      <c r="AO149" s="4">
        <v>0</v>
      </c>
      <c r="AP149" s="1" t="s">
        <v>147</v>
      </c>
      <c r="AQ149" s="1">
        <v>4</v>
      </c>
    </row>
    <row r="150" spans="1:43" x14ac:dyDescent="0.2">
      <c r="A150" s="1" t="s">
        <v>201</v>
      </c>
      <c r="B150" s="1" t="s">
        <v>350</v>
      </c>
      <c r="C150" s="1" t="s">
        <v>408</v>
      </c>
      <c r="D150" s="1" t="s">
        <v>523</v>
      </c>
      <c r="E150" s="3">
        <v>41.81111111111111</v>
      </c>
      <c r="F150" s="3">
        <f t="shared" si="8"/>
        <v>162.76555555555555</v>
      </c>
      <c r="G150" s="3">
        <f>SUM(Table39[[#This Row],[RN Hours Contract (W/ Admin, DON)]], Table39[[#This Row],[LPN Contract Hours (w/ Admin)]], Table39[[#This Row],[CNA/NA/Med Aide Contract Hours]])</f>
        <v>0.4777777777777778</v>
      </c>
      <c r="H150" s="4">
        <f>Table39[[#This Row],[Total Contract Hours]]/Table39[[#This Row],[Total Hours Nurse Staffing]]</f>
        <v>2.9353739871253136E-3</v>
      </c>
      <c r="I150" s="3">
        <f>SUM(Table39[[#This Row],[RN Hours]], Table39[[#This Row],[RN Admin Hours]], Table39[[#This Row],[RN DON Hours]])</f>
        <v>15.907777777777778</v>
      </c>
      <c r="J150" s="3">
        <f t="shared" si="9"/>
        <v>0.4777777777777778</v>
      </c>
      <c r="K150" s="4">
        <f>Table39[[#This Row],[RN Hours Contract (W/ Admin, DON)]]/Table39[[#This Row],[RN Hours (w/ Admin, DON)]]</f>
        <v>3.003422504714675E-2</v>
      </c>
      <c r="L150" s="3">
        <v>9.7411111111111115</v>
      </c>
      <c r="M150" s="3">
        <v>0</v>
      </c>
      <c r="N150" s="4">
        <f>Table39[[#This Row],[RN Hours Contract]]/Table39[[#This Row],[RN Hours]]</f>
        <v>0</v>
      </c>
      <c r="O150" s="3">
        <v>0.4777777777777778</v>
      </c>
      <c r="P150" s="3">
        <v>0.4777777777777778</v>
      </c>
      <c r="Q150" s="4">
        <f>Table39[[#This Row],[RN Admin Hours Contract]]/Table39[[#This Row],[RN Admin Hours]]</f>
        <v>1</v>
      </c>
      <c r="R150" s="3">
        <v>5.6888888888888891</v>
      </c>
      <c r="S150" s="3">
        <v>0</v>
      </c>
      <c r="T150" s="4">
        <f>Table39[[#This Row],[RN DON Hours Contract]]/Table39[[#This Row],[RN DON Hours]]</f>
        <v>0</v>
      </c>
      <c r="U150" s="3">
        <f>SUM(Table39[[#This Row],[LPN Hours]], Table39[[#This Row],[LPN Admin Hours]])</f>
        <v>45.93</v>
      </c>
      <c r="V150" s="3">
        <f>Table39[[#This Row],[LPN Hours Contract]]+Table39[[#This Row],[LPN Admin Hours Contract]]</f>
        <v>0</v>
      </c>
      <c r="W150" s="4">
        <f t="shared" si="10"/>
        <v>0</v>
      </c>
      <c r="X150" s="3">
        <v>45.93</v>
      </c>
      <c r="Y150" s="3">
        <v>0</v>
      </c>
      <c r="Z150" s="4">
        <f>Table39[[#This Row],[LPN Hours Contract]]/Table39[[#This Row],[LPN Hours]]</f>
        <v>0</v>
      </c>
      <c r="AA150" s="3">
        <v>0</v>
      </c>
      <c r="AB150" s="3">
        <v>0</v>
      </c>
      <c r="AC150" s="4">
        <v>0</v>
      </c>
      <c r="AD150" s="3">
        <f>SUM(Table39[[#This Row],[CNA Hours]], Table39[[#This Row],[NA in Training Hours]], Table39[[#This Row],[Med Aide/Tech Hours]])</f>
        <v>100.92777777777778</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100.92777777777778</v>
      </c>
      <c r="AH150" s="3">
        <v>0</v>
      </c>
      <c r="AI150" s="4">
        <f>Table39[[#This Row],[CNA Hours Contract]]/Table39[[#This Row],[CNA Hours]]</f>
        <v>0</v>
      </c>
      <c r="AJ150" s="3">
        <v>0</v>
      </c>
      <c r="AK150" s="3">
        <v>0</v>
      </c>
      <c r="AL150" s="4">
        <v>0</v>
      </c>
      <c r="AM150" s="3">
        <v>0</v>
      </c>
      <c r="AN150" s="3">
        <v>0</v>
      </c>
      <c r="AO150" s="4">
        <v>0</v>
      </c>
      <c r="AP150" s="1" t="s">
        <v>148</v>
      </c>
      <c r="AQ150" s="1">
        <v>4</v>
      </c>
    </row>
    <row r="151" spans="1:43" x14ac:dyDescent="0.2">
      <c r="A151" s="1" t="s">
        <v>201</v>
      </c>
      <c r="B151" s="1" t="s">
        <v>351</v>
      </c>
      <c r="C151" s="1" t="s">
        <v>426</v>
      </c>
      <c r="D151" s="1" t="s">
        <v>516</v>
      </c>
      <c r="E151" s="3">
        <v>75.944444444444443</v>
      </c>
      <c r="F151" s="3">
        <f t="shared" si="8"/>
        <v>359.23611111111109</v>
      </c>
      <c r="G151" s="3">
        <f>SUM(Table39[[#This Row],[RN Hours Contract (W/ Admin, DON)]], Table39[[#This Row],[LPN Contract Hours (w/ Admin)]], Table39[[#This Row],[CNA/NA/Med Aide Contract Hours]])</f>
        <v>0</v>
      </c>
      <c r="H151" s="4">
        <f>Table39[[#This Row],[Total Contract Hours]]/Table39[[#This Row],[Total Hours Nurse Staffing]]</f>
        <v>0</v>
      </c>
      <c r="I151" s="3">
        <f>SUM(Table39[[#This Row],[RN Hours]], Table39[[#This Row],[RN Admin Hours]], Table39[[#This Row],[RN DON Hours]])</f>
        <v>60.911111111111119</v>
      </c>
      <c r="J151" s="3">
        <f t="shared" si="9"/>
        <v>0</v>
      </c>
      <c r="K151" s="4">
        <f>Table39[[#This Row],[RN Hours Contract (W/ Admin, DON)]]/Table39[[#This Row],[RN Hours (w/ Admin, DON)]]</f>
        <v>0</v>
      </c>
      <c r="L151" s="3">
        <v>45.369444444444447</v>
      </c>
      <c r="M151" s="3">
        <v>0</v>
      </c>
      <c r="N151" s="4">
        <f>Table39[[#This Row],[RN Hours Contract]]/Table39[[#This Row],[RN Hours]]</f>
        <v>0</v>
      </c>
      <c r="O151" s="3">
        <v>9.9416666666666664</v>
      </c>
      <c r="P151" s="3">
        <v>0</v>
      </c>
      <c r="Q151" s="4">
        <f>Table39[[#This Row],[RN Admin Hours Contract]]/Table39[[#This Row],[RN Admin Hours]]</f>
        <v>0</v>
      </c>
      <c r="R151" s="3">
        <v>5.6</v>
      </c>
      <c r="S151" s="3">
        <v>0</v>
      </c>
      <c r="T151" s="4">
        <f>Table39[[#This Row],[RN DON Hours Contract]]/Table39[[#This Row],[RN DON Hours]]</f>
        <v>0</v>
      </c>
      <c r="U151" s="3">
        <f>SUM(Table39[[#This Row],[LPN Hours]], Table39[[#This Row],[LPN Admin Hours]])</f>
        <v>89.87222222222222</v>
      </c>
      <c r="V151" s="3">
        <f>Table39[[#This Row],[LPN Hours Contract]]+Table39[[#This Row],[LPN Admin Hours Contract]]</f>
        <v>0</v>
      </c>
      <c r="W151" s="4">
        <f t="shared" si="10"/>
        <v>0</v>
      </c>
      <c r="X151" s="3">
        <v>68.599999999999994</v>
      </c>
      <c r="Y151" s="3">
        <v>0</v>
      </c>
      <c r="Z151" s="4">
        <f>Table39[[#This Row],[LPN Hours Contract]]/Table39[[#This Row],[LPN Hours]]</f>
        <v>0</v>
      </c>
      <c r="AA151" s="3">
        <v>21.272222222222222</v>
      </c>
      <c r="AB151" s="3">
        <v>0</v>
      </c>
      <c r="AC151" s="4">
        <f>Table39[[#This Row],[LPN Admin Hours Contract]]/Table39[[#This Row],[LPN Admin Hours]]</f>
        <v>0</v>
      </c>
      <c r="AD151" s="3">
        <f>SUM(Table39[[#This Row],[CNA Hours]], Table39[[#This Row],[NA in Training Hours]], Table39[[#This Row],[Med Aide/Tech Hours]])</f>
        <v>208.45277777777778</v>
      </c>
      <c r="AE151" s="3">
        <f>SUM(Table39[[#This Row],[CNA Hours Contract]], Table39[[#This Row],[NA in Training Hours Contract]], Table39[[#This Row],[Med Aide/Tech Hours Contract]])</f>
        <v>0</v>
      </c>
      <c r="AF151" s="4">
        <f>Table39[[#This Row],[CNA/NA/Med Aide Contract Hours]]/Table39[[#This Row],[Total CNA, NA in Training, Med Aide/Tech Hours]]</f>
        <v>0</v>
      </c>
      <c r="AG151" s="3">
        <v>208.45277777777778</v>
      </c>
      <c r="AH151" s="3">
        <v>0</v>
      </c>
      <c r="AI151" s="4">
        <f>Table39[[#This Row],[CNA Hours Contract]]/Table39[[#This Row],[CNA Hours]]</f>
        <v>0</v>
      </c>
      <c r="AJ151" s="3">
        <v>0</v>
      </c>
      <c r="AK151" s="3">
        <v>0</v>
      </c>
      <c r="AL151" s="4">
        <v>0</v>
      </c>
      <c r="AM151" s="3">
        <v>0</v>
      </c>
      <c r="AN151" s="3">
        <v>0</v>
      </c>
      <c r="AO151" s="4">
        <v>0</v>
      </c>
      <c r="AP151" s="1" t="s">
        <v>149</v>
      </c>
      <c r="AQ151" s="1">
        <v>4</v>
      </c>
    </row>
    <row r="152" spans="1:43" x14ac:dyDescent="0.2">
      <c r="A152" s="1" t="s">
        <v>201</v>
      </c>
      <c r="B152" s="1" t="s">
        <v>352</v>
      </c>
      <c r="C152" s="1" t="s">
        <v>429</v>
      </c>
      <c r="D152" s="1" t="s">
        <v>527</v>
      </c>
      <c r="E152" s="3">
        <v>72.477777777777774</v>
      </c>
      <c r="F152" s="3">
        <f t="shared" si="8"/>
        <v>308.51666666666665</v>
      </c>
      <c r="G152" s="3">
        <f>SUM(Table39[[#This Row],[RN Hours Contract (W/ Admin, DON)]], Table39[[#This Row],[LPN Contract Hours (w/ Admin)]], Table39[[#This Row],[CNA/NA/Med Aide Contract Hours]])</f>
        <v>0</v>
      </c>
      <c r="H152" s="4">
        <f>Table39[[#This Row],[Total Contract Hours]]/Table39[[#This Row],[Total Hours Nurse Staffing]]</f>
        <v>0</v>
      </c>
      <c r="I152" s="3">
        <f>SUM(Table39[[#This Row],[RN Hours]], Table39[[#This Row],[RN Admin Hours]], Table39[[#This Row],[RN DON Hours]])</f>
        <v>35.008333333333333</v>
      </c>
      <c r="J152" s="3">
        <f t="shared" si="9"/>
        <v>0</v>
      </c>
      <c r="K152" s="4">
        <f>Table39[[#This Row],[RN Hours Contract (W/ Admin, DON)]]/Table39[[#This Row],[RN Hours (w/ Admin, DON)]]</f>
        <v>0</v>
      </c>
      <c r="L152" s="3">
        <v>24.56111111111111</v>
      </c>
      <c r="M152" s="3">
        <v>0</v>
      </c>
      <c r="N152" s="4">
        <f>Table39[[#This Row],[RN Hours Contract]]/Table39[[#This Row],[RN Hours]]</f>
        <v>0</v>
      </c>
      <c r="O152" s="3">
        <v>10.447222222222223</v>
      </c>
      <c r="P152" s="3">
        <v>0</v>
      </c>
      <c r="Q152" s="4">
        <f>Table39[[#This Row],[RN Admin Hours Contract]]/Table39[[#This Row],[RN Admin Hours]]</f>
        <v>0</v>
      </c>
      <c r="R152" s="3">
        <v>0</v>
      </c>
      <c r="S152" s="3">
        <v>0</v>
      </c>
      <c r="T152" s="4">
        <v>0</v>
      </c>
      <c r="U152" s="3">
        <f>SUM(Table39[[#This Row],[LPN Hours]], Table39[[#This Row],[LPN Admin Hours]])</f>
        <v>104.97777777777777</v>
      </c>
      <c r="V152" s="3">
        <f>Table39[[#This Row],[LPN Hours Contract]]+Table39[[#This Row],[LPN Admin Hours Contract]]</f>
        <v>0</v>
      </c>
      <c r="W152" s="4">
        <f t="shared" si="10"/>
        <v>0</v>
      </c>
      <c r="X152" s="3">
        <v>85.405555555555551</v>
      </c>
      <c r="Y152" s="3">
        <v>0</v>
      </c>
      <c r="Z152" s="4">
        <f>Table39[[#This Row],[LPN Hours Contract]]/Table39[[#This Row],[LPN Hours]]</f>
        <v>0</v>
      </c>
      <c r="AA152" s="3">
        <v>19.572222222222223</v>
      </c>
      <c r="AB152" s="3">
        <v>0</v>
      </c>
      <c r="AC152" s="4">
        <f>Table39[[#This Row],[LPN Admin Hours Contract]]/Table39[[#This Row],[LPN Admin Hours]]</f>
        <v>0</v>
      </c>
      <c r="AD152" s="3">
        <f>SUM(Table39[[#This Row],[CNA Hours]], Table39[[#This Row],[NA in Training Hours]], Table39[[#This Row],[Med Aide/Tech Hours]])</f>
        <v>168.53055555555557</v>
      </c>
      <c r="AE152" s="3">
        <f>SUM(Table39[[#This Row],[CNA Hours Contract]], Table39[[#This Row],[NA in Training Hours Contract]], Table39[[#This Row],[Med Aide/Tech Hours Contract]])</f>
        <v>0</v>
      </c>
      <c r="AF152" s="4">
        <f>Table39[[#This Row],[CNA/NA/Med Aide Contract Hours]]/Table39[[#This Row],[Total CNA, NA in Training, Med Aide/Tech Hours]]</f>
        <v>0</v>
      </c>
      <c r="AG152" s="3">
        <v>168.53055555555557</v>
      </c>
      <c r="AH152" s="3">
        <v>0</v>
      </c>
      <c r="AI152" s="4">
        <f>Table39[[#This Row],[CNA Hours Contract]]/Table39[[#This Row],[CNA Hours]]</f>
        <v>0</v>
      </c>
      <c r="AJ152" s="3">
        <v>0</v>
      </c>
      <c r="AK152" s="3">
        <v>0</v>
      </c>
      <c r="AL152" s="4">
        <v>0</v>
      </c>
      <c r="AM152" s="3">
        <v>0</v>
      </c>
      <c r="AN152" s="3">
        <v>0</v>
      </c>
      <c r="AO152" s="4">
        <v>0</v>
      </c>
      <c r="AP152" s="1" t="s">
        <v>150</v>
      </c>
      <c r="AQ152" s="1">
        <v>4</v>
      </c>
    </row>
    <row r="153" spans="1:43" x14ac:dyDescent="0.2">
      <c r="A153" s="1" t="s">
        <v>201</v>
      </c>
      <c r="B153" s="1" t="s">
        <v>353</v>
      </c>
      <c r="C153" s="1" t="s">
        <v>437</v>
      </c>
      <c r="D153" s="1" t="s">
        <v>543</v>
      </c>
      <c r="E153" s="3">
        <v>50.455555555555556</v>
      </c>
      <c r="F153" s="3">
        <f t="shared" si="8"/>
        <v>229.036</v>
      </c>
      <c r="G153" s="3">
        <f>SUM(Table39[[#This Row],[RN Hours Contract (W/ Admin, DON)]], Table39[[#This Row],[LPN Contract Hours (w/ Admin)]], Table39[[#This Row],[CNA/NA/Med Aide Contract Hours]])</f>
        <v>0.62611111111111117</v>
      </c>
      <c r="H153" s="4">
        <f>Table39[[#This Row],[Total Contract Hours]]/Table39[[#This Row],[Total Hours Nurse Staffing]]</f>
        <v>2.733679906700742E-3</v>
      </c>
      <c r="I153" s="3">
        <f>SUM(Table39[[#This Row],[RN Hours]], Table39[[#This Row],[RN Admin Hours]], Table39[[#This Row],[RN DON Hours]])</f>
        <v>36.99122222222222</v>
      </c>
      <c r="J153" s="3">
        <f t="shared" si="9"/>
        <v>0</v>
      </c>
      <c r="K153" s="4">
        <f>Table39[[#This Row],[RN Hours Contract (W/ Admin, DON)]]/Table39[[#This Row],[RN Hours (w/ Admin, DON)]]</f>
        <v>0</v>
      </c>
      <c r="L153" s="3">
        <v>23.333444444444446</v>
      </c>
      <c r="M153" s="3">
        <v>0</v>
      </c>
      <c r="N153" s="4">
        <f>Table39[[#This Row],[RN Hours Contract]]/Table39[[#This Row],[RN Hours]]</f>
        <v>0</v>
      </c>
      <c r="O153" s="3">
        <v>9.3911111111111083</v>
      </c>
      <c r="P153" s="3">
        <v>0</v>
      </c>
      <c r="Q153" s="4">
        <f>Table39[[#This Row],[RN Admin Hours Contract]]/Table39[[#This Row],[RN Admin Hours]]</f>
        <v>0</v>
      </c>
      <c r="R153" s="3">
        <v>4.2666666666666666</v>
      </c>
      <c r="S153" s="3">
        <v>0</v>
      </c>
      <c r="T153" s="4">
        <f>Table39[[#This Row],[RN DON Hours Contract]]/Table39[[#This Row],[RN DON Hours]]</f>
        <v>0</v>
      </c>
      <c r="U153" s="3">
        <f>SUM(Table39[[#This Row],[LPN Hours]], Table39[[#This Row],[LPN Admin Hours]])</f>
        <v>50.560222222222222</v>
      </c>
      <c r="V153" s="3">
        <f>Table39[[#This Row],[LPN Hours Contract]]+Table39[[#This Row],[LPN Admin Hours Contract]]</f>
        <v>0</v>
      </c>
      <c r="W153" s="4">
        <f t="shared" si="10"/>
        <v>0</v>
      </c>
      <c r="X153" s="3">
        <v>40.850222222222222</v>
      </c>
      <c r="Y153" s="3">
        <v>0</v>
      </c>
      <c r="Z153" s="4">
        <f>Table39[[#This Row],[LPN Hours Contract]]/Table39[[#This Row],[LPN Hours]]</f>
        <v>0</v>
      </c>
      <c r="AA153" s="3">
        <v>9.7099999999999991</v>
      </c>
      <c r="AB153" s="3">
        <v>0</v>
      </c>
      <c r="AC153" s="4">
        <f>Table39[[#This Row],[LPN Admin Hours Contract]]/Table39[[#This Row],[LPN Admin Hours]]</f>
        <v>0</v>
      </c>
      <c r="AD153" s="3">
        <f>SUM(Table39[[#This Row],[CNA Hours]], Table39[[#This Row],[NA in Training Hours]], Table39[[#This Row],[Med Aide/Tech Hours]])</f>
        <v>141.48455555555557</v>
      </c>
      <c r="AE153" s="3">
        <f>SUM(Table39[[#This Row],[CNA Hours Contract]], Table39[[#This Row],[NA in Training Hours Contract]], Table39[[#This Row],[Med Aide/Tech Hours Contract]])</f>
        <v>0.62611111111111117</v>
      </c>
      <c r="AF153" s="4">
        <f>Table39[[#This Row],[CNA/NA/Med Aide Contract Hours]]/Table39[[#This Row],[Total CNA, NA in Training, Med Aide/Tech Hours]]</f>
        <v>4.4252965184264316E-3</v>
      </c>
      <c r="AG153" s="3">
        <v>109.20566666666667</v>
      </c>
      <c r="AH153" s="3">
        <v>0.62611111111111117</v>
      </c>
      <c r="AI153" s="4">
        <f>Table39[[#This Row],[CNA Hours Contract]]/Table39[[#This Row],[CNA Hours]]</f>
        <v>5.7333207169754114E-3</v>
      </c>
      <c r="AJ153" s="3">
        <v>32.278888888888901</v>
      </c>
      <c r="AK153" s="3">
        <v>0</v>
      </c>
      <c r="AL153" s="4">
        <f>Table39[[#This Row],[NA in Training Hours Contract]]/Table39[[#This Row],[NA in Training Hours]]</f>
        <v>0</v>
      </c>
      <c r="AM153" s="3">
        <v>0</v>
      </c>
      <c r="AN153" s="3">
        <v>0</v>
      </c>
      <c r="AO153" s="4">
        <v>0</v>
      </c>
      <c r="AP153" s="1" t="s">
        <v>151</v>
      </c>
      <c r="AQ153" s="1">
        <v>4</v>
      </c>
    </row>
    <row r="154" spans="1:43" x14ac:dyDescent="0.2">
      <c r="A154" s="1" t="s">
        <v>201</v>
      </c>
      <c r="B154" s="1" t="s">
        <v>354</v>
      </c>
      <c r="C154" s="1" t="s">
        <v>484</v>
      </c>
      <c r="D154" s="1" t="s">
        <v>586</v>
      </c>
      <c r="E154" s="3">
        <v>45.833333333333336</v>
      </c>
      <c r="F154" s="3">
        <f t="shared" si="8"/>
        <v>253.54466666666667</v>
      </c>
      <c r="G154" s="3">
        <f>SUM(Table39[[#This Row],[RN Hours Contract (W/ Admin, DON)]], Table39[[#This Row],[LPN Contract Hours (w/ Admin)]], Table39[[#This Row],[CNA/NA/Med Aide Contract Hours]])</f>
        <v>0</v>
      </c>
      <c r="H154" s="4">
        <f>Table39[[#This Row],[Total Contract Hours]]/Table39[[#This Row],[Total Hours Nurse Staffing]]</f>
        <v>0</v>
      </c>
      <c r="I154" s="3">
        <f>SUM(Table39[[#This Row],[RN Hours]], Table39[[#This Row],[RN Admin Hours]], Table39[[#This Row],[RN DON Hours]])</f>
        <v>45.474999999999994</v>
      </c>
      <c r="J154" s="3">
        <f t="shared" si="9"/>
        <v>0</v>
      </c>
      <c r="K154" s="4">
        <f>Table39[[#This Row],[RN Hours Contract (W/ Admin, DON)]]/Table39[[#This Row],[RN Hours (w/ Admin, DON)]]</f>
        <v>0</v>
      </c>
      <c r="L154" s="3">
        <v>30.238888888888887</v>
      </c>
      <c r="M154" s="3">
        <v>0</v>
      </c>
      <c r="N154" s="4">
        <f>Table39[[#This Row],[RN Hours Contract]]/Table39[[#This Row],[RN Hours]]</f>
        <v>0</v>
      </c>
      <c r="O154" s="3">
        <v>10.791666666666666</v>
      </c>
      <c r="P154" s="3">
        <v>0</v>
      </c>
      <c r="Q154" s="4">
        <f>Table39[[#This Row],[RN Admin Hours Contract]]/Table39[[#This Row],[RN Admin Hours]]</f>
        <v>0</v>
      </c>
      <c r="R154" s="3">
        <v>4.4444444444444446</v>
      </c>
      <c r="S154" s="3">
        <v>0</v>
      </c>
      <c r="T154" s="4">
        <f>Table39[[#This Row],[RN DON Hours Contract]]/Table39[[#This Row],[RN DON Hours]]</f>
        <v>0</v>
      </c>
      <c r="U154" s="3">
        <f>SUM(Table39[[#This Row],[LPN Hours]], Table39[[#This Row],[LPN Admin Hours]])</f>
        <v>63.74722222222222</v>
      </c>
      <c r="V154" s="3">
        <f>Table39[[#This Row],[LPN Hours Contract]]+Table39[[#This Row],[LPN Admin Hours Contract]]</f>
        <v>0</v>
      </c>
      <c r="W154" s="4">
        <f t="shared" si="10"/>
        <v>0</v>
      </c>
      <c r="X154" s="3">
        <v>42.091666666666669</v>
      </c>
      <c r="Y154" s="3">
        <v>0</v>
      </c>
      <c r="Z154" s="4">
        <f>Table39[[#This Row],[LPN Hours Contract]]/Table39[[#This Row],[LPN Hours]]</f>
        <v>0</v>
      </c>
      <c r="AA154" s="3">
        <v>21.655555555555555</v>
      </c>
      <c r="AB154" s="3">
        <v>0</v>
      </c>
      <c r="AC154" s="4">
        <f>Table39[[#This Row],[LPN Admin Hours Contract]]/Table39[[#This Row],[LPN Admin Hours]]</f>
        <v>0</v>
      </c>
      <c r="AD154" s="3">
        <f>SUM(Table39[[#This Row],[CNA Hours]], Table39[[#This Row],[NA in Training Hours]], Table39[[#This Row],[Med Aide/Tech Hours]])</f>
        <v>144.32244444444444</v>
      </c>
      <c r="AE154" s="3">
        <f>SUM(Table39[[#This Row],[CNA Hours Contract]], Table39[[#This Row],[NA in Training Hours Contract]], Table39[[#This Row],[Med Aide/Tech Hours Contract]])</f>
        <v>0</v>
      </c>
      <c r="AF154" s="4">
        <f>Table39[[#This Row],[CNA/NA/Med Aide Contract Hours]]/Table39[[#This Row],[Total CNA, NA in Training, Med Aide/Tech Hours]]</f>
        <v>0</v>
      </c>
      <c r="AG154" s="3">
        <v>144.32244444444444</v>
      </c>
      <c r="AH154" s="3">
        <v>0</v>
      </c>
      <c r="AI154" s="4">
        <f>Table39[[#This Row],[CNA Hours Contract]]/Table39[[#This Row],[CNA Hours]]</f>
        <v>0</v>
      </c>
      <c r="AJ154" s="3">
        <v>0</v>
      </c>
      <c r="AK154" s="3">
        <v>0</v>
      </c>
      <c r="AL154" s="4">
        <v>0</v>
      </c>
      <c r="AM154" s="3">
        <v>0</v>
      </c>
      <c r="AN154" s="3">
        <v>0</v>
      </c>
      <c r="AO154" s="4">
        <v>0</v>
      </c>
      <c r="AP154" s="1" t="s">
        <v>152</v>
      </c>
      <c r="AQ154" s="1">
        <v>4</v>
      </c>
    </row>
    <row r="155" spans="1:43" x14ac:dyDescent="0.2">
      <c r="A155" s="1" t="s">
        <v>201</v>
      </c>
      <c r="B155" s="1" t="s">
        <v>355</v>
      </c>
      <c r="C155" s="1" t="s">
        <v>413</v>
      </c>
      <c r="D155" s="1" t="s">
        <v>584</v>
      </c>
      <c r="E155" s="3">
        <v>57.733333333333334</v>
      </c>
      <c r="F155" s="3">
        <f t="shared" si="8"/>
        <v>259.85277777777782</v>
      </c>
      <c r="G155" s="3">
        <f>SUM(Table39[[#This Row],[RN Hours Contract (W/ Admin, DON)]], Table39[[#This Row],[LPN Contract Hours (w/ Admin)]], Table39[[#This Row],[CNA/NA/Med Aide Contract Hours]])</f>
        <v>31.194444444444443</v>
      </c>
      <c r="H155" s="4">
        <f>Table39[[#This Row],[Total Contract Hours]]/Table39[[#This Row],[Total Hours Nurse Staffing]]</f>
        <v>0.12004660758762972</v>
      </c>
      <c r="I155" s="3">
        <f>SUM(Table39[[#This Row],[RN Hours]], Table39[[#This Row],[RN Admin Hours]], Table39[[#This Row],[RN DON Hours]])</f>
        <v>53.069444444444443</v>
      </c>
      <c r="J155" s="3">
        <f t="shared" si="9"/>
        <v>0</v>
      </c>
      <c r="K155" s="4">
        <f>Table39[[#This Row],[RN Hours Contract (W/ Admin, DON)]]/Table39[[#This Row],[RN Hours (w/ Admin, DON)]]</f>
        <v>0</v>
      </c>
      <c r="L155" s="3">
        <v>30.93611111111111</v>
      </c>
      <c r="M155" s="3">
        <v>0</v>
      </c>
      <c r="N155" s="4">
        <f>Table39[[#This Row],[RN Hours Contract]]/Table39[[#This Row],[RN Hours]]</f>
        <v>0</v>
      </c>
      <c r="O155" s="3">
        <v>16.444444444444443</v>
      </c>
      <c r="P155" s="3">
        <v>0</v>
      </c>
      <c r="Q155" s="4">
        <f>Table39[[#This Row],[RN Admin Hours Contract]]/Table39[[#This Row],[RN Admin Hours]]</f>
        <v>0</v>
      </c>
      <c r="R155" s="3">
        <v>5.6888888888888891</v>
      </c>
      <c r="S155" s="3">
        <v>0</v>
      </c>
      <c r="T155" s="4">
        <f>Table39[[#This Row],[RN DON Hours Contract]]/Table39[[#This Row],[RN DON Hours]]</f>
        <v>0</v>
      </c>
      <c r="U155" s="3">
        <f>SUM(Table39[[#This Row],[LPN Hours]], Table39[[#This Row],[LPN Admin Hours]])</f>
        <v>82.435777777777787</v>
      </c>
      <c r="V155" s="3">
        <f>Table39[[#This Row],[LPN Hours Contract]]+Table39[[#This Row],[LPN Admin Hours Contract]]</f>
        <v>14.713555555555557</v>
      </c>
      <c r="W155" s="4">
        <f t="shared" si="10"/>
        <v>0.17848506985909568</v>
      </c>
      <c r="X155" s="3">
        <v>70.969111111111118</v>
      </c>
      <c r="Y155" s="3">
        <v>14.713555555555557</v>
      </c>
      <c r="Z155" s="4">
        <f>Table39[[#This Row],[LPN Hours Contract]]/Table39[[#This Row],[LPN Hours]]</f>
        <v>0.20732337386218103</v>
      </c>
      <c r="AA155" s="3">
        <v>11.466666666666667</v>
      </c>
      <c r="AB155" s="3">
        <v>0</v>
      </c>
      <c r="AC155" s="4">
        <f>Table39[[#This Row],[LPN Admin Hours Contract]]/Table39[[#This Row],[LPN Admin Hours]]</f>
        <v>0</v>
      </c>
      <c r="AD155" s="3">
        <f>SUM(Table39[[#This Row],[CNA Hours]], Table39[[#This Row],[NA in Training Hours]], Table39[[#This Row],[Med Aide/Tech Hours]])</f>
        <v>124.34755555555556</v>
      </c>
      <c r="AE155" s="3">
        <f>SUM(Table39[[#This Row],[CNA Hours Contract]], Table39[[#This Row],[NA in Training Hours Contract]], Table39[[#This Row],[Med Aide/Tech Hours Contract]])</f>
        <v>16.480888888888884</v>
      </c>
      <c r="AF155" s="4">
        <f>Table39[[#This Row],[CNA/NA/Med Aide Contract Hours]]/Table39[[#This Row],[Total CNA, NA in Training, Med Aide/Tech Hours]]</f>
        <v>0.1325389052905476</v>
      </c>
      <c r="AG155" s="3">
        <v>124.34755555555556</v>
      </c>
      <c r="AH155" s="3">
        <v>16.480888888888884</v>
      </c>
      <c r="AI155" s="4">
        <f>Table39[[#This Row],[CNA Hours Contract]]/Table39[[#This Row],[CNA Hours]]</f>
        <v>0.1325389052905476</v>
      </c>
      <c r="AJ155" s="3">
        <v>0</v>
      </c>
      <c r="AK155" s="3">
        <v>0</v>
      </c>
      <c r="AL155" s="4">
        <v>0</v>
      </c>
      <c r="AM155" s="3">
        <v>0</v>
      </c>
      <c r="AN155" s="3">
        <v>0</v>
      </c>
      <c r="AO155" s="4">
        <v>0</v>
      </c>
      <c r="AP155" s="1" t="s">
        <v>153</v>
      </c>
      <c r="AQ155" s="1">
        <v>4</v>
      </c>
    </row>
    <row r="156" spans="1:43" x14ac:dyDescent="0.2">
      <c r="A156" s="1" t="s">
        <v>201</v>
      </c>
      <c r="B156" s="1" t="s">
        <v>356</v>
      </c>
      <c r="C156" s="1" t="s">
        <v>464</v>
      </c>
      <c r="D156" s="1" t="s">
        <v>575</v>
      </c>
      <c r="E156" s="3">
        <v>141.85555555555555</v>
      </c>
      <c r="F156" s="3">
        <f t="shared" si="8"/>
        <v>608.20988888888883</v>
      </c>
      <c r="G156" s="3">
        <f>SUM(Table39[[#This Row],[RN Hours Contract (W/ Admin, DON)]], Table39[[#This Row],[LPN Contract Hours (w/ Admin)]], Table39[[#This Row],[CNA/NA/Med Aide Contract Hours]])</f>
        <v>40.515888888888895</v>
      </c>
      <c r="H156" s="4">
        <f>Table39[[#This Row],[Total Contract Hours]]/Table39[[#This Row],[Total Hours Nurse Staffing]]</f>
        <v>6.6614978856896823E-2</v>
      </c>
      <c r="I156" s="3">
        <f>SUM(Table39[[#This Row],[RN Hours]], Table39[[#This Row],[RN Admin Hours]], Table39[[#This Row],[RN DON Hours]])</f>
        <v>91.769444444444431</v>
      </c>
      <c r="J156" s="3">
        <f t="shared" si="9"/>
        <v>0</v>
      </c>
      <c r="K156" s="4">
        <f>Table39[[#This Row],[RN Hours Contract (W/ Admin, DON)]]/Table39[[#This Row],[RN Hours (w/ Admin, DON)]]</f>
        <v>0</v>
      </c>
      <c r="L156" s="3">
        <v>72.836111111111109</v>
      </c>
      <c r="M156" s="3">
        <v>0</v>
      </c>
      <c r="N156" s="4">
        <f>Table39[[#This Row],[RN Hours Contract]]/Table39[[#This Row],[RN Hours]]</f>
        <v>0</v>
      </c>
      <c r="O156" s="3">
        <v>13.244444444444444</v>
      </c>
      <c r="P156" s="3">
        <v>0</v>
      </c>
      <c r="Q156" s="4">
        <f>Table39[[#This Row],[RN Admin Hours Contract]]/Table39[[#This Row],[RN Admin Hours]]</f>
        <v>0</v>
      </c>
      <c r="R156" s="3">
        <v>5.6888888888888891</v>
      </c>
      <c r="S156" s="3">
        <v>0</v>
      </c>
      <c r="T156" s="4">
        <f>Table39[[#This Row],[RN DON Hours Contract]]/Table39[[#This Row],[RN DON Hours]]</f>
        <v>0</v>
      </c>
      <c r="U156" s="3">
        <f>SUM(Table39[[#This Row],[LPN Hours]], Table39[[#This Row],[LPN Admin Hours]])</f>
        <v>216.28166666666664</v>
      </c>
      <c r="V156" s="3">
        <f>Table39[[#This Row],[LPN Hours Contract]]+Table39[[#This Row],[LPN Admin Hours Contract]]</f>
        <v>7.0076666666666672</v>
      </c>
      <c r="W156" s="4">
        <f t="shared" si="10"/>
        <v>3.240065038645594E-2</v>
      </c>
      <c r="X156" s="3">
        <v>215.13444444444443</v>
      </c>
      <c r="Y156" s="3">
        <v>7.0076666666666672</v>
      </c>
      <c r="Z156" s="4">
        <f>Table39[[#This Row],[LPN Hours Contract]]/Table39[[#This Row],[LPN Hours]]</f>
        <v>3.2573429535019453E-2</v>
      </c>
      <c r="AA156" s="3">
        <v>1.1472222222222221</v>
      </c>
      <c r="AB156" s="3">
        <v>0</v>
      </c>
      <c r="AC156" s="4">
        <f>Table39[[#This Row],[LPN Admin Hours Contract]]/Table39[[#This Row],[LPN Admin Hours]]</f>
        <v>0</v>
      </c>
      <c r="AD156" s="3">
        <f>SUM(Table39[[#This Row],[CNA Hours]], Table39[[#This Row],[NA in Training Hours]], Table39[[#This Row],[Med Aide/Tech Hours]])</f>
        <v>300.1587777777778</v>
      </c>
      <c r="AE156" s="3">
        <f>SUM(Table39[[#This Row],[CNA Hours Contract]], Table39[[#This Row],[NA in Training Hours Contract]], Table39[[#This Row],[Med Aide/Tech Hours Contract]])</f>
        <v>33.50822222222223</v>
      </c>
      <c r="AF156" s="4">
        <f>Table39[[#This Row],[CNA/NA/Med Aide Contract Hours]]/Table39[[#This Row],[Total CNA, NA in Training, Med Aide/Tech Hours]]</f>
        <v>0.11163499022184187</v>
      </c>
      <c r="AG156" s="3">
        <v>300.1587777777778</v>
      </c>
      <c r="AH156" s="3">
        <v>33.50822222222223</v>
      </c>
      <c r="AI156" s="4">
        <f>Table39[[#This Row],[CNA Hours Contract]]/Table39[[#This Row],[CNA Hours]]</f>
        <v>0.11163499022184187</v>
      </c>
      <c r="AJ156" s="3">
        <v>0</v>
      </c>
      <c r="AK156" s="3">
        <v>0</v>
      </c>
      <c r="AL156" s="4">
        <v>0</v>
      </c>
      <c r="AM156" s="3">
        <v>0</v>
      </c>
      <c r="AN156" s="3">
        <v>0</v>
      </c>
      <c r="AO156" s="4">
        <v>0</v>
      </c>
      <c r="AP156" s="1" t="s">
        <v>154</v>
      </c>
      <c r="AQ156" s="1">
        <v>4</v>
      </c>
    </row>
    <row r="157" spans="1:43" x14ac:dyDescent="0.2">
      <c r="A157" s="1" t="s">
        <v>201</v>
      </c>
      <c r="B157" s="1" t="s">
        <v>357</v>
      </c>
      <c r="C157" s="1" t="s">
        <v>496</v>
      </c>
      <c r="D157" s="1" t="s">
        <v>548</v>
      </c>
      <c r="E157" s="3">
        <v>52.5</v>
      </c>
      <c r="F157" s="3">
        <f t="shared" si="8"/>
        <v>247.25033333333334</v>
      </c>
      <c r="G157" s="3">
        <f>SUM(Table39[[#This Row],[RN Hours Contract (W/ Admin, DON)]], Table39[[#This Row],[LPN Contract Hours (w/ Admin)]], Table39[[#This Row],[CNA/NA/Med Aide Contract Hours]])</f>
        <v>0</v>
      </c>
      <c r="H157" s="4">
        <f>Table39[[#This Row],[Total Contract Hours]]/Table39[[#This Row],[Total Hours Nurse Staffing]]</f>
        <v>0</v>
      </c>
      <c r="I157" s="3">
        <f>SUM(Table39[[#This Row],[RN Hours]], Table39[[#This Row],[RN Admin Hours]], Table39[[#This Row],[RN DON Hours]])</f>
        <v>28.445111111111114</v>
      </c>
      <c r="J157" s="3">
        <f t="shared" si="9"/>
        <v>0</v>
      </c>
      <c r="K157" s="4">
        <f>Table39[[#This Row],[RN Hours Contract (W/ Admin, DON)]]/Table39[[#This Row],[RN Hours (w/ Admin, DON)]]</f>
        <v>0</v>
      </c>
      <c r="L157" s="3">
        <v>15.082000000000001</v>
      </c>
      <c r="M157" s="3">
        <v>0</v>
      </c>
      <c r="N157" s="4">
        <f>Table39[[#This Row],[RN Hours Contract]]/Table39[[#This Row],[RN Hours]]</f>
        <v>0</v>
      </c>
      <c r="O157" s="3">
        <v>7.6742222222222232</v>
      </c>
      <c r="P157" s="3">
        <v>0</v>
      </c>
      <c r="Q157" s="4">
        <f>Table39[[#This Row],[RN Admin Hours Contract]]/Table39[[#This Row],[RN Admin Hours]]</f>
        <v>0</v>
      </c>
      <c r="R157" s="3">
        <v>5.6888888888888891</v>
      </c>
      <c r="S157" s="3">
        <v>0</v>
      </c>
      <c r="T157" s="4">
        <f>Table39[[#This Row],[RN DON Hours Contract]]/Table39[[#This Row],[RN DON Hours]]</f>
        <v>0</v>
      </c>
      <c r="U157" s="3">
        <f>SUM(Table39[[#This Row],[LPN Hours]], Table39[[#This Row],[LPN Admin Hours]])</f>
        <v>76.12288888888888</v>
      </c>
      <c r="V157" s="3">
        <f>Table39[[#This Row],[LPN Hours Contract]]+Table39[[#This Row],[LPN Admin Hours Contract]]</f>
        <v>0</v>
      </c>
      <c r="W157" s="4">
        <f t="shared" si="10"/>
        <v>0</v>
      </c>
      <c r="X157" s="3">
        <v>70.069777777777773</v>
      </c>
      <c r="Y157" s="3">
        <v>0</v>
      </c>
      <c r="Z157" s="4">
        <f>Table39[[#This Row],[LPN Hours Contract]]/Table39[[#This Row],[LPN Hours]]</f>
        <v>0</v>
      </c>
      <c r="AA157" s="3">
        <v>6.0531111111111109</v>
      </c>
      <c r="AB157" s="3">
        <v>0</v>
      </c>
      <c r="AC157" s="4">
        <f>Table39[[#This Row],[LPN Admin Hours Contract]]/Table39[[#This Row],[LPN Admin Hours]]</f>
        <v>0</v>
      </c>
      <c r="AD157" s="3">
        <f>SUM(Table39[[#This Row],[CNA Hours]], Table39[[#This Row],[NA in Training Hours]], Table39[[#This Row],[Med Aide/Tech Hours]])</f>
        <v>142.68233333333333</v>
      </c>
      <c r="AE157" s="3">
        <f>SUM(Table39[[#This Row],[CNA Hours Contract]], Table39[[#This Row],[NA in Training Hours Contract]], Table39[[#This Row],[Med Aide/Tech Hours Contract]])</f>
        <v>0</v>
      </c>
      <c r="AF157" s="4">
        <f>Table39[[#This Row],[CNA/NA/Med Aide Contract Hours]]/Table39[[#This Row],[Total CNA, NA in Training, Med Aide/Tech Hours]]</f>
        <v>0</v>
      </c>
      <c r="AG157" s="3">
        <v>142.68233333333333</v>
      </c>
      <c r="AH157" s="3">
        <v>0</v>
      </c>
      <c r="AI157" s="4">
        <f>Table39[[#This Row],[CNA Hours Contract]]/Table39[[#This Row],[CNA Hours]]</f>
        <v>0</v>
      </c>
      <c r="AJ157" s="3">
        <v>0</v>
      </c>
      <c r="AK157" s="3">
        <v>0</v>
      </c>
      <c r="AL157" s="4">
        <v>0</v>
      </c>
      <c r="AM157" s="3">
        <v>0</v>
      </c>
      <c r="AN157" s="3">
        <v>0</v>
      </c>
      <c r="AO157" s="4">
        <v>0</v>
      </c>
      <c r="AP157" s="1" t="s">
        <v>155</v>
      </c>
      <c r="AQ157" s="1">
        <v>4</v>
      </c>
    </row>
    <row r="158" spans="1:43" x14ac:dyDescent="0.2">
      <c r="A158" s="1" t="s">
        <v>201</v>
      </c>
      <c r="B158" s="1" t="s">
        <v>358</v>
      </c>
      <c r="C158" s="1" t="s">
        <v>497</v>
      </c>
      <c r="D158" s="1" t="s">
        <v>554</v>
      </c>
      <c r="E158" s="3">
        <v>59.322222222222223</v>
      </c>
      <c r="F158" s="3">
        <f t="shared" si="8"/>
        <v>331.98611111111109</v>
      </c>
      <c r="G158" s="3">
        <f>SUM(Table39[[#This Row],[RN Hours Contract (W/ Admin, DON)]], Table39[[#This Row],[LPN Contract Hours (w/ Admin)]], Table39[[#This Row],[CNA/NA/Med Aide Contract Hours]])</f>
        <v>0</v>
      </c>
      <c r="H158" s="4">
        <f>Table39[[#This Row],[Total Contract Hours]]/Table39[[#This Row],[Total Hours Nurse Staffing]]</f>
        <v>0</v>
      </c>
      <c r="I158" s="3">
        <f>SUM(Table39[[#This Row],[RN Hours]], Table39[[#This Row],[RN Admin Hours]], Table39[[#This Row],[RN DON Hours]])</f>
        <v>53.366666666666667</v>
      </c>
      <c r="J158" s="3">
        <f t="shared" si="9"/>
        <v>0</v>
      </c>
      <c r="K158" s="4">
        <f>Table39[[#This Row],[RN Hours Contract (W/ Admin, DON)]]/Table39[[#This Row],[RN Hours (w/ Admin, DON)]]</f>
        <v>0</v>
      </c>
      <c r="L158" s="3">
        <v>44.444444444444443</v>
      </c>
      <c r="M158" s="3">
        <v>0</v>
      </c>
      <c r="N158" s="4">
        <f>Table39[[#This Row],[RN Hours Contract]]/Table39[[#This Row],[RN Hours]]</f>
        <v>0</v>
      </c>
      <c r="O158" s="3">
        <v>0</v>
      </c>
      <c r="P158" s="3">
        <v>0</v>
      </c>
      <c r="Q158" s="4">
        <v>0</v>
      </c>
      <c r="R158" s="3">
        <v>8.9222222222222225</v>
      </c>
      <c r="S158" s="3">
        <v>0</v>
      </c>
      <c r="T158" s="4">
        <f>Table39[[#This Row],[RN DON Hours Contract]]/Table39[[#This Row],[RN DON Hours]]</f>
        <v>0</v>
      </c>
      <c r="U158" s="3">
        <f>SUM(Table39[[#This Row],[LPN Hours]], Table39[[#This Row],[LPN Admin Hours]])</f>
        <v>94.62222222222222</v>
      </c>
      <c r="V158" s="3">
        <f>Table39[[#This Row],[LPN Hours Contract]]+Table39[[#This Row],[LPN Admin Hours Contract]]</f>
        <v>0</v>
      </c>
      <c r="W158" s="4">
        <f t="shared" si="10"/>
        <v>0</v>
      </c>
      <c r="X158" s="3">
        <v>94.62222222222222</v>
      </c>
      <c r="Y158" s="3">
        <v>0</v>
      </c>
      <c r="Z158" s="4">
        <f>Table39[[#This Row],[LPN Hours Contract]]/Table39[[#This Row],[LPN Hours]]</f>
        <v>0</v>
      </c>
      <c r="AA158" s="3">
        <v>0</v>
      </c>
      <c r="AB158" s="3">
        <v>0</v>
      </c>
      <c r="AC158" s="4">
        <v>0</v>
      </c>
      <c r="AD158" s="3">
        <f>SUM(Table39[[#This Row],[CNA Hours]], Table39[[#This Row],[NA in Training Hours]], Table39[[#This Row],[Med Aide/Tech Hours]])</f>
        <v>183.99722222222223</v>
      </c>
      <c r="AE158" s="3">
        <f>SUM(Table39[[#This Row],[CNA Hours Contract]], Table39[[#This Row],[NA in Training Hours Contract]], Table39[[#This Row],[Med Aide/Tech Hours Contract]])</f>
        <v>0</v>
      </c>
      <c r="AF158" s="4">
        <f>Table39[[#This Row],[CNA/NA/Med Aide Contract Hours]]/Table39[[#This Row],[Total CNA, NA in Training, Med Aide/Tech Hours]]</f>
        <v>0</v>
      </c>
      <c r="AG158" s="3">
        <v>183.99722222222223</v>
      </c>
      <c r="AH158" s="3">
        <v>0</v>
      </c>
      <c r="AI158" s="4">
        <f>Table39[[#This Row],[CNA Hours Contract]]/Table39[[#This Row],[CNA Hours]]</f>
        <v>0</v>
      </c>
      <c r="AJ158" s="3">
        <v>0</v>
      </c>
      <c r="AK158" s="3">
        <v>0</v>
      </c>
      <c r="AL158" s="4">
        <v>0</v>
      </c>
      <c r="AM158" s="3">
        <v>0</v>
      </c>
      <c r="AN158" s="3">
        <v>0</v>
      </c>
      <c r="AO158" s="4">
        <v>0</v>
      </c>
      <c r="AP158" s="1" t="s">
        <v>156</v>
      </c>
      <c r="AQ158" s="1">
        <v>4</v>
      </c>
    </row>
    <row r="159" spans="1:43" x14ac:dyDescent="0.2">
      <c r="A159" s="1" t="s">
        <v>201</v>
      </c>
      <c r="B159" s="1" t="s">
        <v>359</v>
      </c>
      <c r="C159" s="1" t="s">
        <v>498</v>
      </c>
      <c r="D159" s="1" t="s">
        <v>522</v>
      </c>
      <c r="E159" s="3">
        <v>30.2</v>
      </c>
      <c r="F159" s="3">
        <f t="shared" si="8"/>
        <v>117.61422222222222</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27.288888888888891</v>
      </c>
      <c r="J159" s="3">
        <f t="shared" si="9"/>
        <v>0</v>
      </c>
      <c r="K159" s="4">
        <f>Table39[[#This Row],[RN Hours Contract (W/ Admin, DON)]]/Table39[[#This Row],[RN Hours (w/ Admin, DON)]]</f>
        <v>0</v>
      </c>
      <c r="L159" s="3">
        <v>22.616666666666667</v>
      </c>
      <c r="M159" s="3">
        <v>0</v>
      </c>
      <c r="N159" s="4">
        <f>Table39[[#This Row],[RN Hours Contract]]/Table39[[#This Row],[RN Hours]]</f>
        <v>0</v>
      </c>
      <c r="O159" s="3">
        <v>0</v>
      </c>
      <c r="P159" s="3">
        <v>0</v>
      </c>
      <c r="Q159" s="4">
        <v>0</v>
      </c>
      <c r="R159" s="3">
        <v>4.6722222222222225</v>
      </c>
      <c r="S159" s="3">
        <v>0</v>
      </c>
      <c r="T159" s="4">
        <f>Table39[[#This Row],[RN DON Hours Contract]]/Table39[[#This Row],[RN DON Hours]]</f>
        <v>0</v>
      </c>
      <c r="U159" s="3">
        <f>SUM(Table39[[#This Row],[LPN Hours]], Table39[[#This Row],[LPN Admin Hours]])</f>
        <v>28.609222222222222</v>
      </c>
      <c r="V159" s="3">
        <f>Table39[[#This Row],[LPN Hours Contract]]+Table39[[#This Row],[LPN Admin Hours Contract]]</f>
        <v>0</v>
      </c>
      <c r="W159" s="4">
        <f t="shared" si="10"/>
        <v>0</v>
      </c>
      <c r="X159" s="3">
        <v>17.580333333333332</v>
      </c>
      <c r="Y159" s="3">
        <v>0</v>
      </c>
      <c r="Z159" s="4">
        <f>Table39[[#This Row],[LPN Hours Contract]]/Table39[[#This Row],[LPN Hours]]</f>
        <v>0</v>
      </c>
      <c r="AA159" s="3">
        <v>11.028888888888892</v>
      </c>
      <c r="AB159" s="3">
        <v>0</v>
      </c>
      <c r="AC159" s="4">
        <f>Table39[[#This Row],[LPN Admin Hours Contract]]/Table39[[#This Row],[LPN Admin Hours]]</f>
        <v>0</v>
      </c>
      <c r="AD159" s="3">
        <f>SUM(Table39[[#This Row],[CNA Hours]], Table39[[#This Row],[NA in Training Hours]], Table39[[#This Row],[Med Aide/Tech Hours]])</f>
        <v>61.716111111111111</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61.716111111111111</v>
      </c>
      <c r="AH159" s="3">
        <v>0</v>
      </c>
      <c r="AI159" s="4">
        <f>Table39[[#This Row],[CNA Hours Contract]]/Table39[[#This Row],[CNA Hours]]</f>
        <v>0</v>
      </c>
      <c r="AJ159" s="3">
        <v>0</v>
      </c>
      <c r="AK159" s="3">
        <v>0</v>
      </c>
      <c r="AL159" s="4">
        <v>0</v>
      </c>
      <c r="AM159" s="3">
        <v>0</v>
      </c>
      <c r="AN159" s="3">
        <v>0</v>
      </c>
      <c r="AO159" s="4">
        <v>0</v>
      </c>
      <c r="AP159" s="1" t="s">
        <v>157</v>
      </c>
      <c r="AQ159" s="1">
        <v>4</v>
      </c>
    </row>
    <row r="160" spans="1:43" x14ac:dyDescent="0.2">
      <c r="A160" s="1" t="s">
        <v>201</v>
      </c>
      <c r="B160" s="1" t="s">
        <v>360</v>
      </c>
      <c r="C160" s="1" t="s">
        <v>499</v>
      </c>
      <c r="D160" s="1" t="s">
        <v>565</v>
      </c>
      <c r="E160" s="3">
        <v>34.299999999999997</v>
      </c>
      <c r="F160" s="3">
        <f t="shared" si="8"/>
        <v>192.09011111111113</v>
      </c>
      <c r="G160" s="3">
        <f>SUM(Table39[[#This Row],[RN Hours Contract (W/ Admin, DON)]], Table39[[#This Row],[LPN Contract Hours (w/ Admin)]], Table39[[#This Row],[CNA/NA/Med Aide Contract Hours]])</f>
        <v>0</v>
      </c>
      <c r="H160" s="4">
        <f>Table39[[#This Row],[Total Contract Hours]]/Table39[[#This Row],[Total Hours Nurse Staffing]]</f>
        <v>0</v>
      </c>
      <c r="I160" s="3">
        <f>SUM(Table39[[#This Row],[RN Hours]], Table39[[#This Row],[RN Admin Hours]], Table39[[#This Row],[RN DON Hours]])</f>
        <v>32.492333333333335</v>
      </c>
      <c r="J160" s="3">
        <f t="shared" si="9"/>
        <v>0</v>
      </c>
      <c r="K160" s="4">
        <f>Table39[[#This Row],[RN Hours Contract (W/ Admin, DON)]]/Table39[[#This Row],[RN Hours (w/ Admin, DON)]]</f>
        <v>0</v>
      </c>
      <c r="L160" s="3">
        <v>21.292333333333332</v>
      </c>
      <c r="M160" s="3">
        <v>0</v>
      </c>
      <c r="N160" s="4">
        <f>Table39[[#This Row],[RN Hours Contract]]/Table39[[#This Row],[RN Hours]]</f>
        <v>0</v>
      </c>
      <c r="O160" s="3">
        <v>5.6</v>
      </c>
      <c r="P160" s="3">
        <v>0</v>
      </c>
      <c r="Q160" s="4">
        <f>Table39[[#This Row],[RN Admin Hours Contract]]/Table39[[#This Row],[RN Admin Hours]]</f>
        <v>0</v>
      </c>
      <c r="R160" s="3">
        <v>5.6</v>
      </c>
      <c r="S160" s="3">
        <v>0</v>
      </c>
      <c r="T160" s="4">
        <f>Table39[[#This Row],[RN DON Hours Contract]]/Table39[[#This Row],[RN DON Hours]]</f>
        <v>0</v>
      </c>
      <c r="U160" s="3">
        <f>SUM(Table39[[#This Row],[LPN Hours]], Table39[[#This Row],[LPN Admin Hours]])</f>
        <v>57.216444444444441</v>
      </c>
      <c r="V160" s="3">
        <f>Table39[[#This Row],[LPN Hours Contract]]+Table39[[#This Row],[LPN Admin Hours Contract]]</f>
        <v>0</v>
      </c>
      <c r="W160" s="4">
        <f t="shared" si="10"/>
        <v>0</v>
      </c>
      <c r="X160" s="3">
        <v>57.216444444444441</v>
      </c>
      <c r="Y160" s="3">
        <v>0</v>
      </c>
      <c r="Z160" s="4">
        <f>Table39[[#This Row],[LPN Hours Contract]]/Table39[[#This Row],[LPN Hours]]</f>
        <v>0</v>
      </c>
      <c r="AA160" s="3">
        <v>0</v>
      </c>
      <c r="AB160" s="3">
        <v>0</v>
      </c>
      <c r="AC160" s="4">
        <v>0</v>
      </c>
      <c r="AD160" s="3">
        <f>SUM(Table39[[#This Row],[CNA Hours]], Table39[[#This Row],[NA in Training Hours]], Table39[[#This Row],[Med Aide/Tech Hours]])</f>
        <v>102.38133333333333</v>
      </c>
      <c r="AE160" s="3">
        <f>SUM(Table39[[#This Row],[CNA Hours Contract]], Table39[[#This Row],[NA in Training Hours Contract]], Table39[[#This Row],[Med Aide/Tech Hours Contract]])</f>
        <v>0</v>
      </c>
      <c r="AF160" s="4">
        <f>Table39[[#This Row],[CNA/NA/Med Aide Contract Hours]]/Table39[[#This Row],[Total CNA, NA in Training, Med Aide/Tech Hours]]</f>
        <v>0</v>
      </c>
      <c r="AG160" s="3">
        <v>102.38133333333333</v>
      </c>
      <c r="AH160" s="3">
        <v>0</v>
      </c>
      <c r="AI160" s="4">
        <f>Table39[[#This Row],[CNA Hours Contract]]/Table39[[#This Row],[CNA Hours]]</f>
        <v>0</v>
      </c>
      <c r="AJ160" s="3">
        <v>0</v>
      </c>
      <c r="AK160" s="3">
        <v>0</v>
      </c>
      <c r="AL160" s="4">
        <v>0</v>
      </c>
      <c r="AM160" s="3">
        <v>0</v>
      </c>
      <c r="AN160" s="3">
        <v>0</v>
      </c>
      <c r="AO160" s="4">
        <v>0</v>
      </c>
      <c r="AP160" s="1" t="s">
        <v>158</v>
      </c>
      <c r="AQ160" s="1">
        <v>4</v>
      </c>
    </row>
    <row r="161" spans="1:43" x14ac:dyDescent="0.2">
      <c r="A161" s="1" t="s">
        <v>201</v>
      </c>
      <c r="B161" s="1" t="s">
        <v>361</v>
      </c>
      <c r="C161" s="1" t="s">
        <v>407</v>
      </c>
      <c r="D161" s="1" t="s">
        <v>563</v>
      </c>
      <c r="E161" s="3">
        <v>65.733333333333334</v>
      </c>
      <c r="F161" s="3">
        <f t="shared" si="8"/>
        <v>267.59744444444448</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45.732999999999997</v>
      </c>
      <c r="J161" s="3">
        <f t="shared" si="9"/>
        <v>0</v>
      </c>
      <c r="K161" s="4">
        <f>Table39[[#This Row],[RN Hours Contract (W/ Admin, DON)]]/Table39[[#This Row],[RN Hours (w/ Admin, DON)]]</f>
        <v>0</v>
      </c>
      <c r="L161" s="3">
        <v>27.955222222222218</v>
      </c>
      <c r="M161" s="3">
        <v>0</v>
      </c>
      <c r="N161" s="4">
        <f>Table39[[#This Row],[RN Hours Contract]]/Table39[[#This Row],[RN Hours]]</f>
        <v>0</v>
      </c>
      <c r="O161" s="3">
        <v>11.28888888888889</v>
      </c>
      <c r="P161" s="3">
        <v>0</v>
      </c>
      <c r="Q161" s="4">
        <f>Table39[[#This Row],[RN Admin Hours Contract]]/Table39[[#This Row],[RN Admin Hours]]</f>
        <v>0</v>
      </c>
      <c r="R161" s="3">
        <v>6.4888888888888889</v>
      </c>
      <c r="S161" s="3">
        <v>0</v>
      </c>
      <c r="T161" s="4">
        <f>Table39[[#This Row],[RN DON Hours Contract]]/Table39[[#This Row],[RN DON Hours]]</f>
        <v>0</v>
      </c>
      <c r="U161" s="3">
        <f>SUM(Table39[[#This Row],[LPN Hours]], Table39[[#This Row],[LPN Admin Hours]])</f>
        <v>87.25866666666667</v>
      </c>
      <c r="V161" s="3">
        <f>Table39[[#This Row],[LPN Hours Contract]]+Table39[[#This Row],[LPN Admin Hours Contract]]</f>
        <v>0</v>
      </c>
      <c r="W161" s="4">
        <f t="shared" si="10"/>
        <v>0</v>
      </c>
      <c r="X161" s="3">
        <v>80.175555555555562</v>
      </c>
      <c r="Y161" s="3">
        <v>0</v>
      </c>
      <c r="Z161" s="4">
        <f>Table39[[#This Row],[LPN Hours Contract]]/Table39[[#This Row],[LPN Hours]]</f>
        <v>0</v>
      </c>
      <c r="AA161" s="3">
        <v>7.0831111111111102</v>
      </c>
      <c r="AB161" s="3">
        <v>0</v>
      </c>
      <c r="AC161" s="4">
        <f>Table39[[#This Row],[LPN Admin Hours Contract]]/Table39[[#This Row],[LPN Admin Hours]]</f>
        <v>0</v>
      </c>
      <c r="AD161" s="3">
        <f>SUM(Table39[[#This Row],[CNA Hours]], Table39[[#This Row],[NA in Training Hours]], Table39[[#This Row],[Med Aide/Tech Hours]])</f>
        <v>134.60577777777777</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134.60577777777777</v>
      </c>
      <c r="AH161" s="3">
        <v>0</v>
      </c>
      <c r="AI161" s="4">
        <f>Table39[[#This Row],[CNA Hours Contract]]/Table39[[#This Row],[CNA Hours]]</f>
        <v>0</v>
      </c>
      <c r="AJ161" s="3">
        <v>0</v>
      </c>
      <c r="AK161" s="3">
        <v>0</v>
      </c>
      <c r="AL161" s="4">
        <v>0</v>
      </c>
      <c r="AM161" s="3">
        <v>0</v>
      </c>
      <c r="AN161" s="3">
        <v>0</v>
      </c>
      <c r="AO161" s="4">
        <v>0</v>
      </c>
      <c r="AP161" s="1" t="s">
        <v>159</v>
      </c>
      <c r="AQ161" s="1">
        <v>4</v>
      </c>
    </row>
    <row r="162" spans="1:43" x14ac:dyDescent="0.2">
      <c r="A162" s="1" t="s">
        <v>201</v>
      </c>
      <c r="B162" s="1" t="s">
        <v>362</v>
      </c>
      <c r="C162" s="1" t="s">
        <v>461</v>
      </c>
      <c r="D162" s="1" t="s">
        <v>574</v>
      </c>
      <c r="E162" s="3">
        <v>49.62222222222222</v>
      </c>
      <c r="F162" s="3">
        <f t="shared" si="8"/>
        <v>297.79111111111115</v>
      </c>
      <c r="G162" s="3">
        <f>SUM(Table39[[#This Row],[RN Hours Contract (W/ Admin, DON)]], Table39[[#This Row],[LPN Contract Hours (w/ Admin)]], Table39[[#This Row],[CNA/NA/Med Aide Contract Hours]])</f>
        <v>0</v>
      </c>
      <c r="H162" s="4">
        <f>Table39[[#This Row],[Total Contract Hours]]/Table39[[#This Row],[Total Hours Nurse Staffing]]</f>
        <v>0</v>
      </c>
      <c r="I162" s="3">
        <f>SUM(Table39[[#This Row],[RN Hours]], Table39[[#This Row],[RN Admin Hours]], Table39[[#This Row],[RN DON Hours]])</f>
        <v>30.204888888888888</v>
      </c>
      <c r="J162" s="3">
        <f t="shared" si="9"/>
        <v>0</v>
      </c>
      <c r="K162" s="4">
        <f>Table39[[#This Row],[RN Hours Contract (W/ Admin, DON)]]/Table39[[#This Row],[RN Hours (w/ Admin, DON)]]</f>
        <v>0</v>
      </c>
      <c r="L162" s="3">
        <v>20.337444444444444</v>
      </c>
      <c r="M162" s="3">
        <v>0</v>
      </c>
      <c r="N162" s="4">
        <f>Table39[[#This Row],[RN Hours Contract]]/Table39[[#This Row],[RN Hours]]</f>
        <v>0</v>
      </c>
      <c r="O162" s="3">
        <v>4.7463333333333333</v>
      </c>
      <c r="P162" s="3">
        <v>0</v>
      </c>
      <c r="Q162" s="4">
        <f>Table39[[#This Row],[RN Admin Hours Contract]]/Table39[[#This Row],[RN Admin Hours]]</f>
        <v>0</v>
      </c>
      <c r="R162" s="3">
        <v>5.1211111111111105</v>
      </c>
      <c r="S162" s="3">
        <v>0</v>
      </c>
      <c r="T162" s="4">
        <f>Table39[[#This Row],[RN DON Hours Contract]]/Table39[[#This Row],[RN DON Hours]]</f>
        <v>0</v>
      </c>
      <c r="U162" s="3">
        <f>SUM(Table39[[#This Row],[LPN Hours]], Table39[[#This Row],[LPN Admin Hours]])</f>
        <v>60.278000000000006</v>
      </c>
      <c r="V162" s="3">
        <f>Table39[[#This Row],[LPN Hours Contract]]+Table39[[#This Row],[LPN Admin Hours Contract]]</f>
        <v>0</v>
      </c>
      <c r="W162" s="4">
        <f t="shared" si="10"/>
        <v>0</v>
      </c>
      <c r="X162" s="3">
        <v>51.09</v>
      </c>
      <c r="Y162" s="3">
        <v>0</v>
      </c>
      <c r="Z162" s="4">
        <f>Table39[[#This Row],[LPN Hours Contract]]/Table39[[#This Row],[LPN Hours]]</f>
        <v>0</v>
      </c>
      <c r="AA162" s="3">
        <v>9.1879999999999988</v>
      </c>
      <c r="AB162" s="3">
        <v>0</v>
      </c>
      <c r="AC162" s="4">
        <f>Table39[[#This Row],[LPN Admin Hours Contract]]/Table39[[#This Row],[LPN Admin Hours]]</f>
        <v>0</v>
      </c>
      <c r="AD162" s="3">
        <f>SUM(Table39[[#This Row],[CNA Hours]], Table39[[#This Row],[NA in Training Hours]], Table39[[#This Row],[Med Aide/Tech Hours]])</f>
        <v>207.30822222222224</v>
      </c>
      <c r="AE162" s="3">
        <f>SUM(Table39[[#This Row],[CNA Hours Contract]], Table39[[#This Row],[NA in Training Hours Contract]], Table39[[#This Row],[Med Aide/Tech Hours Contract]])</f>
        <v>0</v>
      </c>
      <c r="AF162" s="4">
        <f>Table39[[#This Row],[CNA/NA/Med Aide Contract Hours]]/Table39[[#This Row],[Total CNA, NA in Training, Med Aide/Tech Hours]]</f>
        <v>0</v>
      </c>
      <c r="AG162" s="3">
        <v>207.30822222222224</v>
      </c>
      <c r="AH162" s="3">
        <v>0</v>
      </c>
      <c r="AI162" s="4">
        <f>Table39[[#This Row],[CNA Hours Contract]]/Table39[[#This Row],[CNA Hours]]</f>
        <v>0</v>
      </c>
      <c r="AJ162" s="3">
        <v>0</v>
      </c>
      <c r="AK162" s="3">
        <v>0</v>
      </c>
      <c r="AL162" s="4">
        <v>0</v>
      </c>
      <c r="AM162" s="3">
        <v>0</v>
      </c>
      <c r="AN162" s="3">
        <v>0</v>
      </c>
      <c r="AO162" s="4">
        <v>0</v>
      </c>
      <c r="AP162" s="1" t="s">
        <v>160</v>
      </c>
      <c r="AQ162" s="1">
        <v>4</v>
      </c>
    </row>
    <row r="163" spans="1:43" x14ac:dyDescent="0.2">
      <c r="A163" s="1" t="s">
        <v>201</v>
      </c>
      <c r="B163" s="1" t="s">
        <v>363</v>
      </c>
      <c r="C163" s="1" t="s">
        <v>404</v>
      </c>
      <c r="D163" s="1" t="s">
        <v>516</v>
      </c>
      <c r="E163" s="3">
        <v>73.411111111111111</v>
      </c>
      <c r="F163" s="3">
        <f t="shared" si="8"/>
        <v>256.185</v>
      </c>
      <c r="G163" s="3">
        <f>SUM(Table39[[#This Row],[RN Hours Contract (W/ Admin, DON)]], Table39[[#This Row],[LPN Contract Hours (w/ Admin)]], Table39[[#This Row],[CNA/NA/Med Aide Contract Hours]])</f>
        <v>17.000777777777778</v>
      </c>
      <c r="H163" s="4">
        <f>Table39[[#This Row],[Total Contract Hours]]/Table39[[#This Row],[Total Hours Nurse Staffing]]</f>
        <v>6.6361331763287373E-2</v>
      </c>
      <c r="I163" s="3">
        <f>SUM(Table39[[#This Row],[RN Hours]], Table39[[#This Row],[RN Admin Hours]], Table39[[#This Row],[RN DON Hours]])</f>
        <v>41.750555555555557</v>
      </c>
      <c r="J163" s="3">
        <f t="shared" si="9"/>
        <v>0</v>
      </c>
      <c r="K163" s="4">
        <f>Table39[[#This Row],[RN Hours Contract (W/ Admin, DON)]]/Table39[[#This Row],[RN Hours (w/ Admin, DON)]]</f>
        <v>0</v>
      </c>
      <c r="L163" s="3">
        <v>30.674777777777777</v>
      </c>
      <c r="M163" s="3">
        <v>0</v>
      </c>
      <c r="N163" s="4">
        <f>Table39[[#This Row],[RN Hours Contract]]/Table39[[#This Row],[RN Hours]]</f>
        <v>0</v>
      </c>
      <c r="O163" s="3">
        <v>4.2514444444444441</v>
      </c>
      <c r="P163" s="3">
        <v>0</v>
      </c>
      <c r="Q163" s="4">
        <f>Table39[[#This Row],[RN Admin Hours Contract]]/Table39[[#This Row],[RN Admin Hours]]</f>
        <v>0</v>
      </c>
      <c r="R163" s="3">
        <v>6.8243333333333354</v>
      </c>
      <c r="S163" s="3">
        <v>0</v>
      </c>
      <c r="T163" s="4">
        <f>Table39[[#This Row],[RN DON Hours Contract]]/Table39[[#This Row],[RN DON Hours]]</f>
        <v>0</v>
      </c>
      <c r="U163" s="3">
        <f>SUM(Table39[[#This Row],[LPN Hours]], Table39[[#This Row],[LPN Admin Hours]])</f>
        <v>67.117666666666665</v>
      </c>
      <c r="V163" s="3">
        <f>Table39[[#This Row],[LPN Hours Contract]]+Table39[[#This Row],[LPN Admin Hours Contract]]</f>
        <v>12.386888888888889</v>
      </c>
      <c r="W163" s="4">
        <f t="shared" si="10"/>
        <v>0.18455481997619438</v>
      </c>
      <c r="X163" s="3">
        <v>67.117666666666665</v>
      </c>
      <c r="Y163" s="3">
        <v>12.386888888888889</v>
      </c>
      <c r="Z163" s="4">
        <f>Table39[[#This Row],[LPN Hours Contract]]/Table39[[#This Row],[LPN Hours]]</f>
        <v>0.18455481997619438</v>
      </c>
      <c r="AA163" s="3">
        <v>0</v>
      </c>
      <c r="AB163" s="3">
        <v>0</v>
      </c>
      <c r="AC163" s="4">
        <v>0</v>
      </c>
      <c r="AD163" s="3">
        <f>SUM(Table39[[#This Row],[CNA Hours]], Table39[[#This Row],[NA in Training Hours]], Table39[[#This Row],[Med Aide/Tech Hours]])</f>
        <v>147.31677777777779</v>
      </c>
      <c r="AE163" s="3">
        <f>SUM(Table39[[#This Row],[CNA Hours Contract]], Table39[[#This Row],[NA in Training Hours Contract]], Table39[[#This Row],[Med Aide/Tech Hours Contract]])</f>
        <v>4.6138888888888889</v>
      </c>
      <c r="AF163" s="4">
        <f>Table39[[#This Row],[CNA/NA/Med Aide Contract Hours]]/Table39[[#This Row],[Total CNA, NA in Training, Med Aide/Tech Hours]]</f>
        <v>3.13195072447809E-2</v>
      </c>
      <c r="AG163" s="3">
        <v>147.31677777777779</v>
      </c>
      <c r="AH163" s="3">
        <v>4.6138888888888889</v>
      </c>
      <c r="AI163" s="4">
        <f>Table39[[#This Row],[CNA Hours Contract]]/Table39[[#This Row],[CNA Hours]]</f>
        <v>3.13195072447809E-2</v>
      </c>
      <c r="AJ163" s="3">
        <v>0</v>
      </c>
      <c r="AK163" s="3">
        <v>0</v>
      </c>
      <c r="AL163" s="4">
        <v>0</v>
      </c>
      <c r="AM163" s="3">
        <v>0</v>
      </c>
      <c r="AN163" s="3">
        <v>0</v>
      </c>
      <c r="AO163" s="4">
        <v>0</v>
      </c>
      <c r="AP163" s="1" t="s">
        <v>161</v>
      </c>
      <c r="AQ163" s="1">
        <v>4</v>
      </c>
    </row>
    <row r="164" spans="1:43" x14ac:dyDescent="0.2">
      <c r="A164" s="1" t="s">
        <v>201</v>
      </c>
      <c r="B164" s="1" t="s">
        <v>364</v>
      </c>
      <c r="C164" s="1" t="s">
        <v>423</v>
      </c>
      <c r="D164" s="1" t="s">
        <v>521</v>
      </c>
      <c r="E164" s="3">
        <v>86.233333333333334</v>
      </c>
      <c r="F164" s="3">
        <f t="shared" si="8"/>
        <v>333.87600000000003</v>
      </c>
      <c r="G164" s="3">
        <f>SUM(Table39[[#This Row],[RN Hours Contract (W/ Admin, DON)]], Table39[[#This Row],[LPN Contract Hours (w/ Admin)]], Table39[[#This Row],[CNA/NA/Med Aide Contract Hours]])</f>
        <v>4.6558888888888887</v>
      </c>
      <c r="H164" s="4">
        <f>Table39[[#This Row],[Total Contract Hours]]/Table39[[#This Row],[Total Hours Nurse Staffing]]</f>
        <v>1.39449642648435E-2</v>
      </c>
      <c r="I164" s="3">
        <f>SUM(Table39[[#This Row],[RN Hours]], Table39[[#This Row],[RN Admin Hours]], Table39[[#This Row],[RN DON Hours]])</f>
        <v>31.01477777777778</v>
      </c>
      <c r="J164" s="3">
        <f t="shared" si="9"/>
        <v>2.1277777777777778</v>
      </c>
      <c r="K164" s="4">
        <f>Table39[[#This Row],[RN Hours Contract (W/ Admin, DON)]]/Table39[[#This Row],[RN Hours (w/ Admin, DON)]]</f>
        <v>6.8605288518376537E-2</v>
      </c>
      <c r="L164" s="3">
        <v>14.039333333333333</v>
      </c>
      <c r="M164" s="3">
        <v>2.1277777777777778</v>
      </c>
      <c r="N164" s="4">
        <f>Table39[[#This Row],[RN Hours Contract]]/Table39[[#This Row],[RN Hours]]</f>
        <v>0.15155832027478355</v>
      </c>
      <c r="O164" s="3">
        <v>12.264333333333335</v>
      </c>
      <c r="P164" s="3">
        <v>0</v>
      </c>
      <c r="Q164" s="4">
        <f>Table39[[#This Row],[RN Admin Hours Contract]]/Table39[[#This Row],[RN Admin Hours]]</f>
        <v>0</v>
      </c>
      <c r="R164" s="3">
        <v>4.7111111111111112</v>
      </c>
      <c r="S164" s="3">
        <v>0</v>
      </c>
      <c r="T164" s="4">
        <f>Table39[[#This Row],[RN DON Hours Contract]]/Table39[[#This Row],[RN DON Hours]]</f>
        <v>0</v>
      </c>
      <c r="U164" s="3">
        <f>SUM(Table39[[#This Row],[LPN Hours]], Table39[[#This Row],[LPN Admin Hours]])</f>
        <v>98.257888888888886</v>
      </c>
      <c r="V164" s="3">
        <f>Table39[[#This Row],[LPN Hours Contract]]+Table39[[#This Row],[LPN Admin Hours Contract]]</f>
        <v>2.528111111111111</v>
      </c>
      <c r="W164" s="4">
        <f t="shared" si="10"/>
        <v>2.5729344887207246E-2</v>
      </c>
      <c r="X164" s="3">
        <v>93.587555555555554</v>
      </c>
      <c r="Y164" s="3">
        <v>2.528111111111111</v>
      </c>
      <c r="Z164" s="4">
        <f>Table39[[#This Row],[LPN Hours Contract]]/Table39[[#This Row],[LPN Hours]]</f>
        <v>2.7013325608342988E-2</v>
      </c>
      <c r="AA164" s="3">
        <v>4.6703333333333346</v>
      </c>
      <c r="AB164" s="3">
        <v>0</v>
      </c>
      <c r="AC164" s="4">
        <f>Table39[[#This Row],[LPN Admin Hours Contract]]/Table39[[#This Row],[LPN Admin Hours]]</f>
        <v>0</v>
      </c>
      <c r="AD164" s="3">
        <f>SUM(Table39[[#This Row],[CNA Hours]], Table39[[#This Row],[NA in Training Hours]], Table39[[#This Row],[Med Aide/Tech Hours]])</f>
        <v>204.60333333333335</v>
      </c>
      <c r="AE164" s="3">
        <f>SUM(Table39[[#This Row],[CNA Hours Contract]], Table39[[#This Row],[NA in Training Hours Contract]], Table39[[#This Row],[Med Aide/Tech Hours Contract]])</f>
        <v>0</v>
      </c>
      <c r="AF164" s="4">
        <f>Table39[[#This Row],[CNA/NA/Med Aide Contract Hours]]/Table39[[#This Row],[Total CNA, NA in Training, Med Aide/Tech Hours]]</f>
        <v>0</v>
      </c>
      <c r="AG164" s="3">
        <v>175.83155555555555</v>
      </c>
      <c r="AH164" s="3">
        <v>0</v>
      </c>
      <c r="AI164" s="4">
        <f>Table39[[#This Row],[CNA Hours Contract]]/Table39[[#This Row],[CNA Hours]]</f>
        <v>0</v>
      </c>
      <c r="AJ164" s="3">
        <v>28.771777777777793</v>
      </c>
      <c r="AK164" s="3">
        <v>0</v>
      </c>
      <c r="AL164" s="4">
        <f>Table39[[#This Row],[NA in Training Hours Contract]]/Table39[[#This Row],[NA in Training Hours]]</f>
        <v>0</v>
      </c>
      <c r="AM164" s="3">
        <v>0</v>
      </c>
      <c r="AN164" s="3">
        <v>0</v>
      </c>
      <c r="AO164" s="4">
        <v>0</v>
      </c>
      <c r="AP164" s="1" t="s">
        <v>162</v>
      </c>
      <c r="AQ164" s="1">
        <v>4</v>
      </c>
    </row>
    <row r="165" spans="1:43" x14ac:dyDescent="0.2">
      <c r="A165" s="1" t="s">
        <v>201</v>
      </c>
      <c r="B165" s="1" t="s">
        <v>365</v>
      </c>
      <c r="C165" s="1" t="s">
        <v>478</v>
      </c>
      <c r="D165" s="1" t="s">
        <v>531</v>
      </c>
      <c r="E165" s="3">
        <v>49.044444444444444</v>
      </c>
      <c r="F165" s="3">
        <f t="shared" si="8"/>
        <v>197.60833333333335</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55.227777777777781</v>
      </c>
      <c r="J165" s="3">
        <f t="shared" si="9"/>
        <v>0</v>
      </c>
      <c r="K165" s="4">
        <f>Table39[[#This Row],[RN Hours Contract (W/ Admin, DON)]]/Table39[[#This Row],[RN Hours (w/ Admin, DON)]]</f>
        <v>0</v>
      </c>
      <c r="L165" s="3">
        <v>33.94166666666667</v>
      </c>
      <c r="M165" s="3">
        <v>0</v>
      </c>
      <c r="N165" s="4">
        <f>Table39[[#This Row],[RN Hours Contract]]/Table39[[#This Row],[RN Hours]]</f>
        <v>0</v>
      </c>
      <c r="O165" s="3">
        <v>15.927777777777777</v>
      </c>
      <c r="P165" s="3">
        <v>0</v>
      </c>
      <c r="Q165" s="4">
        <f>Table39[[#This Row],[RN Admin Hours Contract]]/Table39[[#This Row],[RN Admin Hours]]</f>
        <v>0</v>
      </c>
      <c r="R165" s="3">
        <v>5.3583333333333334</v>
      </c>
      <c r="S165" s="3">
        <v>0</v>
      </c>
      <c r="T165" s="4">
        <f>Table39[[#This Row],[RN DON Hours Contract]]/Table39[[#This Row],[RN DON Hours]]</f>
        <v>0</v>
      </c>
      <c r="U165" s="3">
        <f>SUM(Table39[[#This Row],[LPN Hours]], Table39[[#This Row],[LPN Admin Hours]])</f>
        <v>35.136111111111113</v>
      </c>
      <c r="V165" s="3">
        <f>Table39[[#This Row],[LPN Hours Contract]]+Table39[[#This Row],[LPN Admin Hours Contract]]</f>
        <v>0</v>
      </c>
      <c r="W165" s="4">
        <f t="shared" si="10"/>
        <v>0</v>
      </c>
      <c r="X165" s="3">
        <v>35.136111111111113</v>
      </c>
      <c r="Y165" s="3">
        <v>0</v>
      </c>
      <c r="Z165" s="4">
        <f>Table39[[#This Row],[LPN Hours Contract]]/Table39[[#This Row],[LPN Hours]]</f>
        <v>0</v>
      </c>
      <c r="AA165" s="3">
        <v>0</v>
      </c>
      <c r="AB165" s="3">
        <v>0</v>
      </c>
      <c r="AC165" s="4">
        <v>0</v>
      </c>
      <c r="AD165" s="3">
        <f>SUM(Table39[[#This Row],[CNA Hours]], Table39[[#This Row],[NA in Training Hours]], Table39[[#This Row],[Med Aide/Tech Hours]])</f>
        <v>107.24444444444444</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107.24444444444444</v>
      </c>
      <c r="AH165" s="3">
        <v>0</v>
      </c>
      <c r="AI165" s="4">
        <f>Table39[[#This Row],[CNA Hours Contract]]/Table39[[#This Row],[CNA Hours]]</f>
        <v>0</v>
      </c>
      <c r="AJ165" s="3">
        <v>0</v>
      </c>
      <c r="AK165" s="3">
        <v>0</v>
      </c>
      <c r="AL165" s="4">
        <v>0</v>
      </c>
      <c r="AM165" s="3">
        <v>0</v>
      </c>
      <c r="AN165" s="3">
        <v>0</v>
      </c>
      <c r="AO165" s="4">
        <v>0</v>
      </c>
      <c r="AP165" s="1" t="s">
        <v>163</v>
      </c>
      <c r="AQ165" s="1">
        <v>4</v>
      </c>
    </row>
    <row r="166" spans="1:43" x14ac:dyDescent="0.2">
      <c r="A166" s="1" t="s">
        <v>201</v>
      </c>
      <c r="B166" s="1" t="s">
        <v>366</v>
      </c>
      <c r="C166" s="1" t="s">
        <v>500</v>
      </c>
      <c r="D166" s="1" t="s">
        <v>545</v>
      </c>
      <c r="E166" s="3">
        <v>77.24444444444444</v>
      </c>
      <c r="F166" s="3">
        <f t="shared" si="8"/>
        <v>306.06111111111113</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45.68888888888889</v>
      </c>
      <c r="J166" s="3">
        <f t="shared" si="9"/>
        <v>0</v>
      </c>
      <c r="K166" s="4">
        <f>Table39[[#This Row],[RN Hours Contract (W/ Admin, DON)]]/Table39[[#This Row],[RN Hours (w/ Admin, DON)]]</f>
        <v>0</v>
      </c>
      <c r="L166" s="3">
        <v>40.088888888888889</v>
      </c>
      <c r="M166" s="3">
        <v>0</v>
      </c>
      <c r="N166" s="4">
        <f>Table39[[#This Row],[RN Hours Contract]]/Table39[[#This Row],[RN Hours]]</f>
        <v>0</v>
      </c>
      <c r="O166" s="3">
        <v>0</v>
      </c>
      <c r="P166" s="3">
        <v>0</v>
      </c>
      <c r="Q166" s="4">
        <v>0</v>
      </c>
      <c r="R166" s="3">
        <v>5.6</v>
      </c>
      <c r="S166" s="3">
        <v>0</v>
      </c>
      <c r="T166" s="4">
        <f>Table39[[#This Row],[RN DON Hours Contract]]/Table39[[#This Row],[RN DON Hours]]</f>
        <v>0</v>
      </c>
      <c r="U166" s="3">
        <f>SUM(Table39[[#This Row],[LPN Hours]], Table39[[#This Row],[LPN Admin Hours]])</f>
        <v>80.825000000000003</v>
      </c>
      <c r="V166" s="3">
        <f>Table39[[#This Row],[LPN Hours Contract]]+Table39[[#This Row],[LPN Admin Hours Contract]]</f>
        <v>0</v>
      </c>
      <c r="W166" s="4">
        <f t="shared" si="10"/>
        <v>0</v>
      </c>
      <c r="X166" s="3">
        <v>80.825000000000003</v>
      </c>
      <c r="Y166" s="3">
        <v>0</v>
      </c>
      <c r="Z166" s="4">
        <f>Table39[[#This Row],[LPN Hours Contract]]/Table39[[#This Row],[LPN Hours]]</f>
        <v>0</v>
      </c>
      <c r="AA166" s="3">
        <v>0</v>
      </c>
      <c r="AB166" s="3">
        <v>0</v>
      </c>
      <c r="AC166" s="4">
        <v>0</v>
      </c>
      <c r="AD166" s="3">
        <f>SUM(Table39[[#This Row],[CNA Hours]], Table39[[#This Row],[NA in Training Hours]], Table39[[#This Row],[Med Aide/Tech Hours]])</f>
        <v>179.54722222222222</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179.54722222222222</v>
      </c>
      <c r="AH166" s="3">
        <v>0</v>
      </c>
      <c r="AI166" s="4">
        <f>Table39[[#This Row],[CNA Hours Contract]]/Table39[[#This Row],[CNA Hours]]</f>
        <v>0</v>
      </c>
      <c r="AJ166" s="3">
        <v>0</v>
      </c>
      <c r="AK166" s="3">
        <v>0</v>
      </c>
      <c r="AL166" s="4">
        <v>0</v>
      </c>
      <c r="AM166" s="3">
        <v>0</v>
      </c>
      <c r="AN166" s="3">
        <v>0</v>
      </c>
      <c r="AO166" s="4">
        <v>0</v>
      </c>
      <c r="AP166" s="1" t="s">
        <v>164</v>
      </c>
      <c r="AQ166" s="1">
        <v>4</v>
      </c>
    </row>
    <row r="167" spans="1:43" x14ac:dyDescent="0.2">
      <c r="A167" s="1" t="s">
        <v>201</v>
      </c>
      <c r="B167" s="1" t="s">
        <v>367</v>
      </c>
      <c r="C167" s="1" t="s">
        <v>473</v>
      </c>
      <c r="D167" s="1" t="s">
        <v>579</v>
      </c>
      <c r="E167" s="3">
        <v>35.211111111111109</v>
      </c>
      <c r="F167" s="3">
        <f t="shared" si="8"/>
        <v>205.39033333333333</v>
      </c>
      <c r="G167" s="3">
        <f>SUM(Table39[[#This Row],[RN Hours Contract (W/ Admin, DON)]], Table39[[#This Row],[LPN Contract Hours (w/ Admin)]], Table39[[#This Row],[CNA/NA/Med Aide Contract Hours]])</f>
        <v>0</v>
      </c>
      <c r="H167" s="4">
        <f>Table39[[#This Row],[Total Contract Hours]]/Table39[[#This Row],[Total Hours Nurse Staffing]]</f>
        <v>0</v>
      </c>
      <c r="I167" s="3">
        <f>SUM(Table39[[#This Row],[RN Hours]], Table39[[#This Row],[RN Admin Hours]], Table39[[#This Row],[RN DON Hours]])</f>
        <v>46.859111111111112</v>
      </c>
      <c r="J167" s="3">
        <f t="shared" si="9"/>
        <v>0</v>
      </c>
      <c r="K167" s="4">
        <f>Table39[[#This Row],[RN Hours Contract (W/ Admin, DON)]]/Table39[[#This Row],[RN Hours (w/ Admin, DON)]]</f>
        <v>0</v>
      </c>
      <c r="L167" s="3">
        <v>41.25911111111111</v>
      </c>
      <c r="M167" s="3">
        <v>0</v>
      </c>
      <c r="N167" s="4">
        <f>Table39[[#This Row],[RN Hours Contract]]/Table39[[#This Row],[RN Hours]]</f>
        <v>0</v>
      </c>
      <c r="O167" s="3">
        <v>0</v>
      </c>
      <c r="P167" s="3">
        <v>0</v>
      </c>
      <c r="Q167" s="4">
        <v>0</v>
      </c>
      <c r="R167" s="3">
        <v>5.6</v>
      </c>
      <c r="S167" s="3">
        <v>0</v>
      </c>
      <c r="T167" s="4">
        <f>Table39[[#This Row],[RN DON Hours Contract]]/Table39[[#This Row],[RN DON Hours]]</f>
        <v>0</v>
      </c>
      <c r="U167" s="3">
        <f>SUM(Table39[[#This Row],[LPN Hours]], Table39[[#This Row],[LPN Admin Hours]])</f>
        <v>54.292333333333339</v>
      </c>
      <c r="V167" s="3">
        <f>Table39[[#This Row],[LPN Hours Contract]]+Table39[[#This Row],[LPN Admin Hours Contract]]</f>
        <v>0</v>
      </c>
      <c r="W167" s="4">
        <f t="shared" si="10"/>
        <v>0</v>
      </c>
      <c r="X167" s="3">
        <v>54.292333333333339</v>
      </c>
      <c r="Y167" s="3">
        <v>0</v>
      </c>
      <c r="Z167" s="4">
        <f>Table39[[#This Row],[LPN Hours Contract]]/Table39[[#This Row],[LPN Hours]]</f>
        <v>0</v>
      </c>
      <c r="AA167" s="3">
        <v>0</v>
      </c>
      <c r="AB167" s="3">
        <v>0</v>
      </c>
      <c r="AC167" s="4">
        <v>0</v>
      </c>
      <c r="AD167" s="3">
        <f>SUM(Table39[[#This Row],[CNA Hours]], Table39[[#This Row],[NA in Training Hours]], Table39[[#This Row],[Med Aide/Tech Hours]])</f>
        <v>104.23888888888889</v>
      </c>
      <c r="AE167" s="3">
        <f>SUM(Table39[[#This Row],[CNA Hours Contract]], Table39[[#This Row],[NA in Training Hours Contract]], Table39[[#This Row],[Med Aide/Tech Hours Contract]])</f>
        <v>0</v>
      </c>
      <c r="AF167" s="4">
        <f>Table39[[#This Row],[CNA/NA/Med Aide Contract Hours]]/Table39[[#This Row],[Total CNA, NA in Training, Med Aide/Tech Hours]]</f>
        <v>0</v>
      </c>
      <c r="AG167" s="3">
        <v>104.23888888888889</v>
      </c>
      <c r="AH167" s="3">
        <v>0</v>
      </c>
      <c r="AI167" s="4">
        <f>Table39[[#This Row],[CNA Hours Contract]]/Table39[[#This Row],[CNA Hours]]</f>
        <v>0</v>
      </c>
      <c r="AJ167" s="3">
        <v>0</v>
      </c>
      <c r="AK167" s="3">
        <v>0</v>
      </c>
      <c r="AL167" s="4">
        <v>0</v>
      </c>
      <c r="AM167" s="3">
        <v>0</v>
      </c>
      <c r="AN167" s="3">
        <v>0</v>
      </c>
      <c r="AO167" s="4">
        <v>0</v>
      </c>
      <c r="AP167" s="1" t="s">
        <v>165</v>
      </c>
      <c r="AQ167" s="1">
        <v>4</v>
      </c>
    </row>
    <row r="168" spans="1:43" x14ac:dyDescent="0.2">
      <c r="A168" s="1" t="s">
        <v>201</v>
      </c>
      <c r="B168" s="1" t="s">
        <v>368</v>
      </c>
      <c r="C168" s="1" t="s">
        <v>501</v>
      </c>
      <c r="D168" s="1" t="s">
        <v>589</v>
      </c>
      <c r="E168" s="3">
        <v>44.8</v>
      </c>
      <c r="F168" s="3">
        <f t="shared" si="8"/>
        <v>216.04500000000002</v>
      </c>
      <c r="G168" s="3">
        <f>SUM(Table39[[#This Row],[RN Hours Contract (W/ Admin, DON)]], Table39[[#This Row],[LPN Contract Hours (w/ Admin)]], Table39[[#This Row],[CNA/NA/Med Aide Contract Hours]])</f>
        <v>37.905555555555551</v>
      </c>
      <c r="H168" s="4">
        <f>Table39[[#This Row],[Total Contract Hours]]/Table39[[#This Row],[Total Hours Nurse Staffing]]</f>
        <v>0.17545213060036358</v>
      </c>
      <c r="I168" s="3">
        <f>SUM(Table39[[#This Row],[RN Hours]], Table39[[#This Row],[RN Admin Hours]], Table39[[#This Row],[RN DON Hours]])</f>
        <v>14.944444444444445</v>
      </c>
      <c r="J168" s="3">
        <f t="shared" si="9"/>
        <v>2.5166666666666666</v>
      </c>
      <c r="K168" s="4">
        <f>Table39[[#This Row],[RN Hours Contract (W/ Admin, DON)]]/Table39[[#This Row],[RN Hours (w/ Admin, DON)]]</f>
        <v>0.16840148698884758</v>
      </c>
      <c r="L168" s="3">
        <v>4.9388888888888891</v>
      </c>
      <c r="M168" s="3">
        <v>2.5166666666666666</v>
      </c>
      <c r="N168" s="4">
        <f>Table39[[#This Row],[RN Hours Contract]]/Table39[[#This Row],[RN Hours]]</f>
        <v>0.50956130483689532</v>
      </c>
      <c r="O168" s="3">
        <v>5.4388888888888891</v>
      </c>
      <c r="P168" s="3">
        <v>0</v>
      </c>
      <c r="Q168" s="4">
        <f>Table39[[#This Row],[RN Admin Hours Contract]]/Table39[[#This Row],[RN Admin Hours]]</f>
        <v>0</v>
      </c>
      <c r="R168" s="3">
        <v>4.5666666666666664</v>
      </c>
      <c r="S168" s="3">
        <v>0</v>
      </c>
      <c r="T168" s="4">
        <f>Table39[[#This Row],[RN DON Hours Contract]]/Table39[[#This Row],[RN DON Hours]]</f>
        <v>0</v>
      </c>
      <c r="U168" s="3">
        <f>SUM(Table39[[#This Row],[LPN Hours]], Table39[[#This Row],[LPN Admin Hours]])</f>
        <v>74.077777777777783</v>
      </c>
      <c r="V168" s="3">
        <f>Table39[[#This Row],[LPN Hours Contract]]+Table39[[#This Row],[LPN Admin Hours Contract]]</f>
        <v>5.6583333333333332</v>
      </c>
      <c r="W168" s="4">
        <f t="shared" si="10"/>
        <v>7.6383680815959198E-2</v>
      </c>
      <c r="X168" s="3">
        <v>64.219444444444449</v>
      </c>
      <c r="Y168" s="3">
        <v>5.6583333333333332</v>
      </c>
      <c r="Z168" s="4">
        <f>Table39[[#This Row],[LPN Hours Contract]]/Table39[[#This Row],[LPN Hours]]</f>
        <v>8.8109347290107692E-2</v>
      </c>
      <c r="AA168" s="3">
        <v>9.8583333333333325</v>
      </c>
      <c r="AB168" s="3">
        <v>0</v>
      </c>
      <c r="AC168" s="4">
        <f>Table39[[#This Row],[LPN Admin Hours Contract]]/Table39[[#This Row],[LPN Admin Hours]]</f>
        <v>0</v>
      </c>
      <c r="AD168" s="3">
        <f>SUM(Table39[[#This Row],[CNA Hours]], Table39[[#This Row],[NA in Training Hours]], Table39[[#This Row],[Med Aide/Tech Hours]])</f>
        <v>127.02277777777778</v>
      </c>
      <c r="AE168" s="3">
        <f>SUM(Table39[[#This Row],[CNA Hours Contract]], Table39[[#This Row],[NA in Training Hours Contract]], Table39[[#This Row],[Med Aide/Tech Hours Contract]])</f>
        <v>29.730555555555554</v>
      </c>
      <c r="AF168" s="4">
        <f>Table39[[#This Row],[CNA/NA/Med Aide Contract Hours]]/Table39[[#This Row],[Total CNA, NA in Training, Med Aide/Tech Hours]]</f>
        <v>0.23405688393595198</v>
      </c>
      <c r="AG168" s="3">
        <v>127.02277777777778</v>
      </c>
      <c r="AH168" s="3">
        <v>29.730555555555554</v>
      </c>
      <c r="AI168" s="4">
        <f>Table39[[#This Row],[CNA Hours Contract]]/Table39[[#This Row],[CNA Hours]]</f>
        <v>0.23405688393595198</v>
      </c>
      <c r="AJ168" s="3">
        <v>0</v>
      </c>
      <c r="AK168" s="3">
        <v>0</v>
      </c>
      <c r="AL168" s="4">
        <v>0</v>
      </c>
      <c r="AM168" s="3">
        <v>0</v>
      </c>
      <c r="AN168" s="3">
        <v>0</v>
      </c>
      <c r="AO168" s="4">
        <v>0</v>
      </c>
      <c r="AP168" s="1" t="s">
        <v>166</v>
      </c>
      <c r="AQ168" s="1">
        <v>4</v>
      </c>
    </row>
    <row r="169" spans="1:43" x14ac:dyDescent="0.2">
      <c r="A169" s="1" t="s">
        <v>201</v>
      </c>
      <c r="B169" s="1" t="s">
        <v>369</v>
      </c>
      <c r="C169" s="1" t="s">
        <v>464</v>
      </c>
      <c r="D169" s="1" t="s">
        <v>575</v>
      </c>
      <c r="E169" s="3">
        <v>18.600000000000001</v>
      </c>
      <c r="F169" s="3">
        <f t="shared" si="8"/>
        <v>191.25833333333333</v>
      </c>
      <c r="G169" s="3">
        <f>SUM(Table39[[#This Row],[RN Hours Contract (W/ Admin, DON)]], Table39[[#This Row],[LPN Contract Hours (w/ Admin)]], Table39[[#This Row],[CNA/NA/Med Aide Contract Hours]])</f>
        <v>0</v>
      </c>
      <c r="H169" s="4">
        <f>Table39[[#This Row],[Total Contract Hours]]/Table39[[#This Row],[Total Hours Nurse Staffing]]</f>
        <v>0</v>
      </c>
      <c r="I169" s="3">
        <f>SUM(Table39[[#This Row],[RN Hours]], Table39[[#This Row],[RN Admin Hours]], Table39[[#This Row],[RN DON Hours]])</f>
        <v>91.883333333333326</v>
      </c>
      <c r="J169" s="3">
        <f t="shared" si="9"/>
        <v>0</v>
      </c>
      <c r="K169" s="4">
        <f>Table39[[#This Row],[RN Hours Contract (W/ Admin, DON)]]/Table39[[#This Row],[RN Hours (w/ Admin, DON)]]</f>
        <v>0</v>
      </c>
      <c r="L169" s="3">
        <v>70.13055555555556</v>
      </c>
      <c r="M169" s="3">
        <v>0</v>
      </c>
      <c r="N169" s="4">
        <f>Table39[[#This Row],[RN Hours Contract]]/Table39[[#This Row],[RN Hours]]</f>
        <v>0</v>
      </c>
      <c r="O169" s="3">
        <v>16.152777777777779</v>
      </c>
      <c r="P169" s="3">
        <v>0</v>
      </c>
      <c r="Q169" s="4">
        <f>Table39[[#This Row],[RN Admin Hours Contract]]/Table39[[#This Row],[RN Admin Hours]]</f>
        <v>0</v>
      </c>
      <c r="R169" s="3">
        <v>5.6</v>
      </c>
      <c r="S169" s="3">
        <v>0</v>
      </c>
      <c r="T169" s="4">
        <f>Table39[[#This Row],[RN DON Hours Contract]]/Table39[[#This Row],[RN DON Hours]]</f>
        <v>0</v>
      </c>
      <c r="U169" s="3">
        <f>SUM(Table39[[#This Row],[LPN Hours]], Table39[[#This Row],[LPN Admin Hours]])</f>
        <v>31.283333333333335</v>
      </c>
      <c r="V169" s="3">
        <f>Table39[[#This Row],[LPN Hours Contract]]+Table39[[#This Row],[LPN Admin Hours Contract]]</f>
        <v>0</v>
      </c>
      <c r="W169" s="4">
        <f t="shared" si="10"/>
        <v>0</v>
      </c>
      <c r="X169" s="3">
        <v>31.283333333333335</v>
      </c>
      <c r="Y169" s="3">
        <v>0</v>
      </c>
      <c r="Z169" s="4">
        <f>Table39[[#This Row],[LPN Hours Contract]]/Table39[[#This Row],[LPN Hours]]</f>
        <v>0</v>
      </c>
      <c r="AA169" s="3">
        <v>0</v>
      </c>
      <c r="AB169" s="3">
        <v>0</v>
      </c>
      <c r="AC169" s="4">
        <v>0</v>
      </c>
      <c r="AD169" s="3">
        <f>SUM(Table39[[#This Row],[CNA Hours]], Table39[[#This Row],[NA in Training Hours]], Table39[[#This Row],[Med Aide/Tech Hours]])</f>
        <v>68.091666666666669</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68.091666666666669</v>
      </c>
      <c r="AH169" s="3">
        <v>0</v>
      </c>
      <c r="AI169" s="4">
        <f>Table39[[#This Row],[CNA Hours Contract]]/Table39[[#This Row],[CNA Hours]]</f>
        <v>0</v>
      </c>
      <c r="AJ169" s="3">
        <v>0</v>
      </c>
      <c r="AK169" s="3">
        <v>0</v>
      </c>
      <c r="AL169" s="4">
        <v>0</v>
      </c>
      <c r="AM169" s="3">
        <v>0</v>
      </c>
      <c r="AN169" s="3">
        <v>0</v>
      </c>
      <c r="AO169" s="4">
        <v>0</v>
      </c>
      <c r="AP169" s="1" t="s">
        <v>167</v>
      </c>
      <c r="AQ169" s="1">
        <v>4</v>
      </c>
    </row>
    <row r="170" spans="1:43" x14ac:dyDescent="0.2">
      <c r="A170" s="1" t="s">
        <v>201</v>
      </c>
      <c r="B170" s="1" t="s">
        <v>370</v>
      </c>
      <c r="C170" s="1" t="s">
        <v>502</v>
      </c>
      <c r="D170" s="1" t="s">
        <v>551</v>
      </c>
      <c r="E170" s="3">
        <v>101.34444444444445</v>
      </c>
      <c r="F170" s="3">
        <f t="shared" si="8"/>
        <v>424.71055555555552</v>
      </c>
      <c r="G170" s="3">
        <f>SUM(Table39[[#This Row],[RN Hours Contract (W/ Admin, DON)]], Table39[[#This Row],[LPN Contract Hours (w/ Admin)]], Table39[[#This Row],[CNA/NA/Med Aide Contract Hours]])</f>
        <v>0</v>
      </c>
      <c r="H170" s="4">
        <f>Table39[[#This Row],[Total Contract Hours]]/Table39[[#This Row],[Total Hours Nurse Staffing]]</f>
        <v>0</v>
      </c>
      <c r="I170" s="3">
        <f>SUM(Table39[[#This Row],[RN Hours]], Table39[[#This Row],[RN Admin Hours]], Table39[[#This Row],[RN DON Hours]])</f>
        <v>53.312333333333328</v>
      </c>
      <c r="J170" s="3">
        <f t="shared" si="9"/>
        <v>0</v>
      </c>
      <c r="K170" s="4">
        <f>Table39[[#This Row],[RN Hours Contract (W/ Admin, DON)]]/Table39[[#This Row],[RN Hours (w/ Admin, DON)]]</f>
        <v>0</v>
      </c>
      <c r="L170" s="3">
        <v>31.007666666666669</v>
      </c>
      <c r="M170" s="3">
        <v>0</v>
      </c>
      <c r="N170" s="4">
        <f>Table39[[#This Row],[RN Hours Contract]]/Table39[[#This Row],[RN Hours]]</f>
        <v>0</v>
      </c>
      <c r="O170" s="3">
        <v>16.793666666666663</v>
      </c>
      <c r="P170" s="3">
        <v>0</v>
      </c>
      <c r="Q170" s="4">
        <f>Table39[[#This Row],[RN Admin Hours Contract]]/Table39[[#This Row],[RN Admin Hours]]</f>
        <v>0</v>
      </c>
      <c r="R170" s="3">
        <v>5.5109999999999992</v>
      </c>
      <c r="S170" s="3">
        <v>0</v>
      </c>
      <c r="T170" s="4">
        <f>Table39[[#This Row],[RN DON Hours Contract]]/Table39[[#This Row],[RN DON Hours]]</f>
        <v>0</v>
      </c>
      <c r="U170" s="3">
        <f>SUM(Table39[[#This Row],[LPN Hours]], Table39[[#This Row],[LPN Admin Hours]])</f>
        <v>121.79300000000001</v>
      </c>
      <c r="V170" s="3">
        <f>Table39[[#This Row],[LPN Hours Contract]]+Table39[[#This Row],[LPN Admin Hours Contract]]</f>
        <v>0</v>
      </c>
      <c r="W170" s="4">
        <f t="shared" si="10"/>
        <v>0</v>
      </c>
      <c r="X170" s="3">
        <v>112.07266666666668</v>
      </c>
      <c r="Y170" s="3">
        <v>0</v>
      </c>
      <c r="Z170" s="4">
        <f>Table39[[#This Row],[LPN Hours Contract]]/Table39[[#This Row],[LPN Hours]]</f>
        <v>0</v>
      </c>
      <c r="AA170" s="3">
        <v>9.7203333333333308</v>
      </c>
      <c r="AB170" s="3">
        <v>0</v>
      </c>
      <c r="AC170" s="4">
        <f>Table39[[#This Row],[LPN Admin Hours Contract]]/Table39[[#This Row],[LPN Admin Hours]]</f>
        <v>0</v>
      </c>
      <c r="AD170" s="3">
        <f>SUM(Table39[[#This Row],[CNA Hours]], Table39[[#This Row],[NA in Training Hours]], Table39[[#This Row],[Med Aide/Tech Hours]])</f>
        <v>249.60522222222221</v>
      </c>
      <c r="AE170" s="3">
        <f>SUM(Table39[[#This Row],[CNA Hours Contract]], Table39[[#This Row],[NA in Training Hours Contract]], Table39[[#This Row],[Med Aide/Tech Hours Contract]])</f>
        <v>0</v>
      </c>
      <c r="AF170" s="4">
        <f>Table39[[#This Row],[CNA/NA/Med Aide Contract Hours]]/Table39[[#This Row],[Total CNA, NA in Training, Med Aide/Tech Hours]]</f>
        <v>0</v>
      </c>
      <c r="AG170" s="3">
        <v>212.55788888888887</v>
      </c>
      <c r="AH170" s="3">
        <v>0</v>
      </c>
      <c r="AI170" s="4">
        <f>Table39[[#This Row],[CNA Hours Contract]]/Table39[[#This Row],[CNA Hours]]</f>
        <v>0</v>
      </c>
      <c r="AJ170" s="3">
        <v>37.047333333333327</v>
      </c>
      <c r="AK170" s="3">
        <v>0</v>
      </c>
      <c r="AL170" s="4">
        <f>Table39[[#This Row],[NA in Training Hours Contract]]/Table39[[#This Row],[NA in Training Hours]]</f>
        <v>0</v>
      </c>
      <c r="AM170" s="3">
        <v>0</v>
      </c>
      <c r="AN170" s="3">
        <v>0</v>
      </c>
      <c r="AO170" s="4">
        <v>0</v>
      </c>
      <c r="AP170" s="1" t="s">
        <v>168</v>
      </c>
      <c r="AQ170" s="1">
        <v>4</v>
      </c>
    </row>
    <row r="171" spans="1:43" x14ac:dyDescent="0.2">
      <c r="A171" s="1" t="s">
        <v>201</v>
      </c>
      <c r="B171" s="1" t="s">
        <v>371</v>
      </c>
      <c r="C171" s="1" t="s">
        <v>503</v>
      </c>
      <c r="D171" s="1" t="s">
        <v>533</v>
      </c>
      <c r="E171" s="3">
        <v>56.7</v>
      </c>
      <c r="F171" s="3">
        <f t="shared" si="8"/>
        <v>179.25966666666667</v>
      </c>
      <c r="G171" s="3">
        <f>SUM(Table39[[#This Row],[RN Hours Contract (W/ Admin, DON)]], Table39[[#This Row],[LPN Contract Hours (w/ Admin)]], Table39[[#This Row],[CNA/NA/Med Aide Contract Hours]])</f>
        <v>0</v>
      </c>
      <c r="H171" s="4">
        <f>Table39[[#This Row],[Total Contract Hours]]/Table39[[#This Row],[Total Hours Nurse Staffing]]</f>
        <v>0</v>
      </c>
      <c r="I171" s="3">
        <f>SUM(Table39[[#This Row],[RN Hours]], Table39[[#This Row],[RN Admin Hours]], Table39[[#This Row],[RN DON Hours]])</f>
        <v>32.626444444444445</v>
      </c>
      <c r="J171" s="3">
        <f t="shared" si="9"/>
        <v>0</v>
      </c>
      <c r="K171" s="4">
        <f>Table39[[#This Row],[RN Hours Contract (W/ Admin, DON)]]/Table39[[#This Row],[RN Hours (w/ Admin, DON)]]</f>
        <v>0</v>
      </c>
      <c r="L171" s="3">
        <v>18.723222222222223</v>
      </c>
      <c r="M171" s="3">
        <v>0</v>
      </c>
      <c r="N171" s="4">
        <f>Table39[[#This Row],[RN Hours Contract]]/Table39[[#This Row],[RN Hours]]</f>
        <v>0</v>
      </c>
      <c r="O171" s="3">
        <v>7.8254444444444431</v>
      </c>
      <c r="P171" s="3">
        <v>0</v>
      </c>
      <c r="Q171" s="4">
        <f>Table39[[#This Row],[RN Admin Hours Contract]]/Table39[[#This Row],[RN Admin Hours]]</f>
        <v>0</v>
      </c>
      <c r="R171" s="3">
        <v>6.0777777777777775</v>
      </c>
      <c r="S171" s="3">
        <v>0</v>
      </c>
      <c r="T171" s="4">
        <f>Table39[[#This Row],[RN DON Hours Contract]]/Table39[[#This Row],[RN DON Hours]]</f>
        <v>0</v>
      </c>
      <c r="U171" s="3">
        <f>SUM(Table39[[#This Row],[LPN Hours]], Table39[[#This Row],[LPN Admin Hours]])</f>
        <v>44.228333333333339</v>
      </c>
      <c r="V171" s="3">
        <f>Table39[[#This Row],[LPN Hours Contract]]+Table39[[#This Row],[LPN Admin Hours Contract]]</f>
        <v>0</v>
      </c>
      <c r="W171" s="4">
        <f t="shared" si="10"/>
        <v>0</v>
      </c>
      <c r="X171" s="3">
        <v>44.228333333333339</v>
      </c>
      <c r="Y171" s="3">
        <v>0</v>
      </c>
      <c r="Z171" s="4">
        <f>Table39[[#This Row],[LPN Hours Contract]]/Table39[[#This Row],[LPN Hours]]</f>
        <v>0</v>
      </c>
      <c r="AA171" s="3">
        <v>0</v>
      </c>
      <c r="AB171" s="3">
        <v>0</v>
      </c>
      <c r="AC171" s="4">
        <v>0</v>
      </c>
      <c r="AD171" s="3">
        <f>SUM(Table39[[#This Row],[CNA Hours]], Table39[[#This Row],[NA in Training Hours]], Table39[[#This Row],[Med Aide/Tech Hours]])</f>
        <v>102.40488888888889</v>
      </c>
      <c r="AE171" s="3">
        <f>SUM(Table39[[#This Row],[CNA Hours Contract]], Table39[[#This Row],[NA in Training Hours Contract]], Table39[[#This Row],[Med Aide/Tech Hours Contract]])</f>
        <v>0</v>
      </c>
      <c r="AF171" s="4">
        <f>Table39[[#This Row],[CNA/NA/Med Aide Contract Hours]]/Table39[[#This Row],[Total CNA, NA in Training, Med Aide/Tech Hours]]</f>
        <v>0</v>
      </c>
      <c r="AG171" s="3">
        <v>102.40488888888889</v>
      </c>
      <c r="AH171" s="3">
        <v>0</v>
      </c>
      <c r="AI171" s="4">
        <f>Table39[[#This Row],[CNA Hours Contract]]/Table39[[#This Row],[CNA Hours]]</f>
        <v>0</v>
      </c>
      <c r="AJ171" s="3">
        <v>0</v>
      </c>
      <c r="AK171" s="3">
        <v>0</v>
      </c>
      <c r="AL171" s="4">
        <v>0</v>
      </c>
      <c r="AM171" s="3">
        <v>0</v>
      </c>
      <c r="AN171" s="3">
        <v>0</v>
      </c>
      <c r="AO171" s="4">
        <v>0</v>
      </c>
      <c r="AP171" s="1" t="s">
        <v>169</v>
      </c>
      <c r="AQ171" s="1">
        <v>4</v>
      </c>
    </row>
    <row r="172" spans="1:43" x14ac:dyDescent="0.2">
      <c r="A172" s="1" t="s">
        <v>201</v>
      </c>
      <c r="B172" s="1" t="s">
        <v>372</v>
      </c>
      <c r="C172" s="1" t="s">
        <v>504</v>
      </c>
      <c r="D172" s="1" t="s">
        <v>571</v>
      </c>
      <c r="E172" s="3">
        <v>83.87777777777778</v>
      </c>
      <c r="F172" s="3">
        <f t="shared" si="8"/>
        <v>276.29411111111108</v>
      </c>
      <c r="G172" s="3">
        <f>SUM(Table39[[#This Row],[RN Hours Contract (W/ Admin, DON)]], Table39[[#This Row],[LPN Contract Hours (w/ Admin)]], Table39[[#This Row],[CNA/NA/Med Aide Contract Hours]])</f>
        <v>74.321888888888893</v>
      </c>
      <c r="H172" s="4">
        <f>Table39[[#This Row],[Total Contract Hours]]/Table39[[#This Row],[Total Hours Nurse Staffing]]</f>
        <v>0.26899555908015899</v>
      </c>
      <c r="I172" s="3">
        <f>SUM(Table39[[#This Row],[RN Hours]], Table39[[#This Row],[RN Admin Hours]], Table39[[#This Row],[RN DON Hours]])</f>
        <v>53.44211111111111</v>
      </c>
      <c r="J172" s="3">
        <f t="shared" si="9"/>
        <v>4.2032222222222222</v>
      </c>
      <c r="K172" s="4">
        <f>Table39[[#This Row],[RN Hours Contract (W/ Admin, DON)]]/Table39[[#This Row],[RN Hours (w/ Admin, DON)]]</f>
        <v>7.8650003430503199E-2</v>
      </c>
      <c r="L172" s="3">
        <v>26.736555555555555</v>
      </c>
      <c r="M172" s="3">
        <v>4.2032222222222222</v>
      </c>
      <c r="N172" s="4">
        <f>Table39[[#This Row],[RN Hours Contract]]/Table39[[#This Row],[RN Hours]]</f>
        <v>0.15720881523008448</v>
      </c>
      <c r="O172" s="3">
        <v>21.016666666666666</v>
      </c>
      <c r="P172" s="3">
        <v>0</v>
      </c>
      <c r="Q172" s="4">
        <f>Table39[[#This Row],[RN Admin Hours Contract]]/Table39[[#This Row],[RN Admin Hours]]</f>
        <v>0</v>
      </c>
      <c r="R172" s="3">
        <v>5.6888888888888891</v>
      </c>
      <c r="S172" s="3">
        <v>0</v>
      </c>
      <c r="T172" s="4">
        <f>Table39[[#This Row],[RN DON Hours Contract]]/Table39[[#This Row],[RN DON Hours]]</f>
        <v>0</v>
      </c>
      <c r="U172" s="3">
        <f>SUM(Table39[[#This Row],[LPN Hours]], Table39[[#This Row],[LPN Admin Hours]])</f>
        <v>68.968666666666664</v>
      </c>
      <c r="V172" s="3">
        <f>Table39[[#This Row],[LPN Hours Contract]]+Table39[[#This Row],[LPN Admin Hours Contract]]</f>
        <v>23.096444444444444</v>
      </c>
      <c r="W172" s="4">
        <f t="shared" si="10"/>
        <v>0.33488315144719505</v>
      </c>
      <c r="X172" s="3">
        <v>59.643666666666668</v>
      </c>
      <c r="Y172" s="3">
        <v>23.096444444444444</v>
      </c>
      <c r="Z172" s="4">
        <f>Table39[[#This Row],[LPN Hours Contract]]/Table39[[#This Row],[LPN Hours]]</f>
        <v>0.38724051915729152</v>
      </c>
      <c r="AA172" s="3">
        <v>9.3249999999999993</v>
      </c>
      <c r="AB172" s="3">
        <v>0</v>
      </c>
      <c r="AC172" s="4">
        <f>Table39[[#This Row],[LPN Admin Hours Contract]]/Table39[[#This Row],[LPN Admin Hours]]</f>
        <v>0</v>
      </c>
      <c r="AD172" s="3">
        <f>SUM(Table39[[#This Row],[CNA Hours]], Table39[[#This Row],[NA in Training Hours]], Table39[[#This Row],[Med Aide/Tech Hours]])</f>
        <v>153.88333333333333</v>
      </c>
      <c r="AE172" s="3">
        <f>SUM(Table39[[#This Row],[CNA Hours Contract]], Table39[[#This Row],[NA in Training Hours Contract]], Table39[[#This Row],[Med Aide/Tech Hours Contract]])</f>
        <v>47.022222222222226</v>
      </c>
      <c r="AF172" s="4">
        <f>Table39[[#This Row],[CNA/NA/Med Aide Contract Hours]]/Table39[[#This Row],[Total CNA, NA in Training, Med Aide/Tech Hours]]</f>
        <v>0.30557059821654214</v>
      </c>
      <c r="AG172" s="3">
        <v>153.88333333333333</v>
      </c>
      <c r="AH172" s="3">
        <v>47.022222222222226</v>
      </c>
      <c r="AI172" s="4">
        <f>Table39[[#This Row],[CNA Hours Contract]]/Table39[[#This Row],[CNA Hours]]</f>
        <v>0.30557059821654214</v>
      </c>
      <c r="AJ172" s="3">
        <v>0</v>
      </c>
      <c r="AK172" s="3">
        <v>0</v>
      </c>
      <c r="AL172" s="4">
        <v>0</v>
      </c>
      <c r="AM172" s="3">
        <v>0</v>
      </c>
      <c r="AN172" s="3">
        <v>0</v>
      </c>
      <c r="AO172" s="4">
        <v>0</v>
      </c>
      <c r="AP172" s="1" t="s">
        <v>170</v>
      </c>
      <c r="AQ172" s="1">
        <v>4</v>
      </c>
    </row>
    <row r="173" spans="1:43" x14ac:dyDescent="0.2">
      <c r="A173" s="1" t="s">
        <v>201</v>
      </c>
      <c r="B173" s="1" t="s">
        <v>373</v>
      </c>
      <c r="C173" s="1" t="s">
        <v>426</v>
      </c>
      <c r="D173" s="1" t="s">
        <v>516</v>
      </c>
      <c r="E173" s="3">
        <v>50.133333333333333</v>
      </c>
      <c r="F173" s="3">
        <f t="shared" si="8"/>
        <v>274.4111111111111</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55.499999999999993</v>
      </c>
      <c r="J173" s="3">
        <f t="shared" si="9"/>
        <v>0</v>
      </c>
      <c r="K173" s="4">
        <f>Table39[[#This Row],[RN Hours Contract (W/ Admin, DON)]]/Table39[[#This Row],[RN Hours (w/ Admin, DON)]]</f>
        <v>0</v>
      </c>
      <c r="L173" s="3">
        <v>46.336111111111109</v>
      </c>
      <c r="M173" s="3">
        <v>0</v>
      </c>
      <c r="N173" s="4">
        <f>Table39[[#This Row],[RN Hours Contract]]/Table39[[#This Row],[RN Hours]]</f>
        <v>0</v>
      </c>
      <c r="O173" s="3">
        <v>4.4527777777777775</v>
      </c>
      <c r="P173" s="3">
        <v>0</v>
      </c>
      <c r="Q173" s="4">
        <f>Table39[[#This Row],[RN Admin Hours Contract]]/Table39[[#This Row],[RN Admin Hours]]</f>
        <v>0</v>
      </c>
      <c r="R173" s="3">
        <v>4.7111111111111112</v>
      </c>
      <c r="S173" s="3">
        <v>0</v>
      </c>
      <c r="T173" s="4">
        <f>Table39[[#This Row],[RN DON Hours Contract]]/Table39[[#This Row],[RN DON Hours]]</f>
        <v>0</v>
      </c>
      <c r="U173" s="3">
        <f>SUM(Table39[[#This Row],[LPN Hours]], Table39[[#This Row],[LPN Admin Hours]])</f>
        <v>55.513888888888893</v>
      </c>
      <c r="V173" s="3">
        <f>Table39[[#This Row],[LPN Hours Contract]]+Table39[[#This Row],[LPN Admin Hours Contract]]</f>
        <v>0</v>
      </c>
      <c r="W173" s="4">
        <f t="shared" si="10"/>
        <v>0</v>
      </c>
      <c r="X173" s="3">
        <v>47.575000000000003</v>
      </c>
      <c r="Y173" s="3">
        <v>0</v>
      </c>
      <c r="Z173" s="4">
        <f>Table39[[#This Row],[LPN Hours Contract]]/Table39[[#This Row],[LPN Hours]]</f>
        <v>0</v>
      </c>
      <c r="AA173" s="3">
        <v>7.9388888888888891</v>
      </c>
      <c r="AB173" s="3">
        <v>0</v>
      </c>
      <c r="AC173" s="4">
        <f>Table39[[#This Row],[LPN Admin Hours Contract]]/Table39[[#This Row],[LPN Admin Hours]]</f>
        <v>0</v>
      </c>
      <c r="AD173" s="3">
        <f>SUM(Table39[[#This Row],[CNA Hours]], Table39[[#This Row],[NA in Training Hours]], Table39[[#This Row],[Med Aide/Tech Hours]])</f>
        <v>163.39722222222221</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163.39722222222221</v>
      </c>
      <c r="AH173" s="3">
        <v>0</v>
      </c>
      <c r="AI173" s="4">
        <f>Table39[[#This Row],[CNA Hours Contract]]/Table39[[#This Row],[CNA Hours]]</f>
        <v>0</v>
      </c>
      <c r="AJ173" s="3">
        <v>0</v>
      </c>
      <c r="AK173" s="3">
        <v>0</v>
      </c>
      <c r="AL173" s="4">
        <v>0</v>
      </c>
      <c r="AM173" s="3">
        <v>0</v>
      </c>
      <c r="AN173" s="3">
        <v>0</v>
      </c>
      <c r="AO173" s="4">
        <v>0</v>
      </c>
      <c r="AP173" s="1" t="s">
        <v>171</v>
      </c>
      <c r="AQ173" s="1">
        <v>4</v>
      </c>
    </row>
    <row r="174" spans="1:43" x14ac:dyDescent="0.2">
      <c r="A174" s="1" t="s">
        <v>201</v>
      </c>
      <c r="B174" s="1" t="s">
        <v>374</v>
      </c>
      <c r="C174" s="1" t="s">
        <v>417</v>
      </c>
      <c r="D174" s="1" t="s">
        <v>554</v>
      </c>
      <c r="E174" s="3">
        <v>53.644444444444446</v>
      </c>
      <c r="F174" s="3">
        <f t="shared" si="8"/>
        <v>219.86566666666664</v>
      </c>
      <c r="G174" s="3">
        <f>SUM(Table39[[#This Row],[RN Hours Contract (W/ Admin, DON)]], Table39[[#This Row],[LPN Contract Hours (w/ Admin)]], Table39[[#This Row],[CNA/NA/Med Aide Contract Hours]])</f>
        <v>10.863444444444445</v>
      </c>
      <c r="H174" s="4">
        <f>Table39[[#This Row],[Total Contract Hours]]/Table39[[#This Row],[Total Hours Nurse Staffing]]</f>
        <v>4.940946264663626E-2</v>
      </c>
      <c r="I174" s="3">
        <f>SUM(Table39[[#This Row],[RN Hours]], Table39[[#This Row],[RN Admin Hours]], Table39[[#This Row],[RN DON Hours]])</f>
        <v>26.601111111111109</v>
      </c>
      <c r="J174" s="3">
        <f t="shared" si="9"/>
        <v>2.9788888888888891</v>
      </c>
      <c r="K174" s="4">
        <f>Table39[[#This Row],[RN Hours Contract (W/ Admin, DON)]]/Table39[[#This Row],[RN Hours (w/ Admin, DON)]]</f>
        <v>0.11198362641493674</v>
      </c>
      <c r="L174" s="3">
        <v>20.351111111111109</v>
      </c>
      <c r="M174" s="3">
        <v>2.4177777777777778</v>
      </c>
      <c r="N174" s="4">
        <f>Table39[[#This Row],[RN Hours Contract]]/Table39[[#This Row],[RN Hours]]</f>
        <v>0.11880323214675695</v>
      </c>
      <c r="O174" s="3">
        <v>0.56111111111111112</v>
      </c>
      <c r="P174" s="3">
        <v>0.56111111111111112</v>
      </c>
      <c r="Q174" s="4">
        <f>Table39[[#This Row],[RN Admin Hours Contract]]/Table39[[#This Row],[RN Admin Hours]]</f>
        <v>1</v>
      </c>
      <c r="R174" s="3">
        <v>5.6888888888888891</v>
      </c>
      <c r="S174" s="3">
        <v>0</v>
      </c>
      <c r="T174" s="4">
        <f>Table39[[#This Row],[RN DON Hours Contract]]/Table39[[#This Row],[RN DON Hours]]</f>
        <v>0</v>
      </c>
      <c r="U174" s="3">
        <f>SUM(Table39[[#This Row],[LPN Hours]], Table39[[#This Row],[LPN Admin Hours]])</f>
        <v>70.24144444444444</v>
      </c>
      <c r="V174" s="3">
        <f>Table39[[#This Row],[LPN Hours Contract]]+Table39[[#This Row],[LPN Admin Hours Contract]]</f>
        <v>2.2992222222222223</v>
      </c>
      <c r="W174" s="4">
        <f t="shared" si="10"/>
        <v>3.2733128431616035E-2</v>
      </c>
      <c r="X174" s="3">
        <v>70.24144444444444</v>
      </c>
      <c r="Y174" s="3">
        <v>2.2992222222222223</v>
      </c>
      <c r="Z174" s="4">
        <f>Table39[[#This Row],[LPN Hours Contract]]/Table39[[#This Row],[LPN Hours]]</f>
        <v>3.2733128431616035E-2</v>
      </c>
      <c r="AA174" s="3">
        <v>0</v>
      </c>
      <c r="AB174" s="3">
        <v>0</v>
      </c>
      <c r="AC174" s="4">
        <v>0</v>
      </c>
      <c r="AD174" s="3">
        <f>SUM(Table39[[#This Row],[CNA Hours]], Table39[[#This Row],[NA in Training Hours]], Table39[[#This Row],[Med Aide/Tech Hours]])</f>
        <v>123.02311111111111</v>
      </c>
      <c r="AE174" s="3">
        <f>SUM(Table39[[#This Row],[CNA Hours Contract]], Table39[[#This Row],[NA in Training Hours Contract]], Table39[[#This Row],[Med Aide/Tech Hours Contract]])</f>
        <v>5.5853333333333337</v>
      </c>
      <c r="AF174" s="4">
        <f>Table39[[#This Row],[CNA/NA/Med Aide Contract Hours]]/Table39[[#This Row],[Total CNA, NA in Training, Med Aide/Tech Hours]]</f>
        <v>4.5400683521072828E-2</v>
      </c>
      <c r="AG174" s="3">
        <v>123.02311111111111</v>
      </c>
      <c r="AH174" s="3">
        <v>5.5853333333333337</v>
      </c>
      <c r="AI174" s="4">
        <f>Table39[[#This Row],[CNA Hours Contract]]/Table39[[#This Row],[CNA Hours]]</f>
        <v>4.5400683521072828E-2</v>
      </c>
      <c r="AJ174" s="3">
        <v>0</v>
      </c>
      <c r="AK174" s="3">
        <v>0</v>
      </c>
      <c r="AL174" s="4">
        <v>0</v>
      </c>
      <c r="AM174" s="3">
        <v>0</v>
      </c>
      <c r="AN174" s="3">
        <v>0</v>
      </c>
      <c r="AO174" s="4">
        <v>0</v>
      </c>
      <c r="AP174" s="1" t="s">
        <v>172</v>
      </c>
      <c r="AQ174" s="1">
        <v>4</v>
      </c>
    </row>
    <row r="175" spans="1:43" x14ac:dyDescent="0.2">
      <c r="A175" s="1" t="s">
        <v>201</v>
      </c>
      <c r="B175" s="1" t="s">
        <v>375</v>
      </c>
      <c r="C175" s="1" t="s">
        <v>505</v>
      </c>
      <c r="D175" s="1" t="s">
        <v>557</v>
      </c>
      <c r="E175" s="3">
        <v>84.811111111111117</v>
      </c>
      <c r="F175" s="3">
        <f t="shared" si="8"/>
        <v>411.61111111111109</v>
      </c>
      <c r="G175" s="3">
        <f>SUM(Table39[[#This Row],[RN Hours Contract (W/ Admin, DON)]], Table39[[#This Row],[LPN Contract Hours (w/ Admin)]], Table39[[#This Row],[CNA/NA/Med Aide Contract Hours]])</f>
        <v>0</v>
      </c>
      <c r="H175" s="4">
        <f>Table39[[#This Row],[Total Contract Hours]]/Table39[[#This Row],[Total Hours Nurse Staffing]]</f>
        <v>0</v>
      </c>
      <c r="I175" s="3">
        <f>SUM(Table39[[#This Row],[RN Hours]], Table39[[#This Row],[RN Admin Hours]], Table39[[#This Row],[RN DON Hours]])</f>
        <v>63.45</v>
      </c>
      <c r="J175" s="3">
        <f t="shared" si="9"/>
        <v>0</v>
      </c>
      <c r="K175" s="4">
        <f>Table39[[#This Row],[RN Hours Contract (W/ Admin, DON)]]/Table39[[#This Row],[RN Hours (w/ Admin, DON)]]</f>
        <v>0</v>
      </c>
      <c r="L175" s="3">
        <v>50.080555555555556</v>
      </c>
      <c r="M175" s="3">
        <v>0</v>
      </c>
      <c r="N175" s="4">
        <f>Table39[[#This Row],[RN Hours Contract]]/Table39[[#This Row],[RN Hours]]</f>
        <v>0</v>
      </c>
      <c r="O175" s="3">
        <v>8.2138888888888886</v>
      </c>
      <c r="P175" s="3">
        <v>0</v>
      </c>
      <c r="Q175" s="4">
        <f>Table39[[#This Row],[RN Admin Hours Contract]]/Table39[[#This Row],[RN Admin Hours]]</f>
        <v>0</v>
      </c>
      <c r="R175" s="3">
        <v>5.1555555555555559</v>
      </c>
      <c r="S175" s="3">
        <v>0</v>
      </c>
      <c r="T175" s="4">
        <f>Table39[[#This Row],[RN DON Hours Contract]]/Table39[[#This Row],[RN DON Hours]]</f>
        <v>0</v>
      </c>
      <c r="U175" s="3">
        <f>SUM(Table39[[#This Row],[LPN Hours]], Table39[[#This Row],[LPN Admin Hours]])</f>
        <v>111.68333333333334</v>
      </c>
      <c r="V175" s="3">
        <f>Table39[[#This Row],[LPN Hours Contract]]+Table39[[#This Row],[LPN Admin Hours Contract]]</f>
        <v>0</v>
      </c>
      <c r="W175" s="4">
        <f t="shared" si="10"/>
        <v>0</v>
      </c>
      <c r="X175" s="3">
        <v>106.625</v>
      </c>
      <c r="Y175" s="3">
        <v>0</v>
      </c>
      <c r="Z175" s="4">
        <f>Table39[[#This Row],[LPN Hours Contract]]/Table39[[#This Row],[LPN Hours]]</f>
        <v>0</v>
      </c>
      <c r="AA175" s="3">
        <v>5.0583333333333336</v>
      </c>
      <c r="AB175" s="3">
        <v>0</v>
      </c>
      <c r="AC175" s="4">
        <f>Table39[[#This Row],[LPN Admin Hours Contract]]/Table39[[#This Row],[LPN Admin Hours]]</f>
        <v>0</v>
      </c>
      <c r="AD175" s="3">
        <f>SUM(Table39[[#This Row],[CNA Hours]], Table39[[#This Row],[NA in Training Hours]], Table39[[#This Row],[Med Aide/Tech Hours]])</f>
        <v>236.47777777777779</v>
      </c>
      <c r="AE175" s="3">
        <f>SUM(Table39[[#This Row],[CNA Hours Contract]], Table39[[#This Row],[NA in Training Hours Contract]], Table39[[#This Row],[Med Aide/Tech Hours Contract]])</f>
        <v>0</v>
      </c>
      <c r="AF175" s="4">
        <f>Table39[[#This Row],[CNA/NA/Med Aide Contract Hours]]/Table39[[#This Row],[Total CNA, NA in Training, Med Aide/Tech Hours]]</f>
        <v>0</v>
      </c>
      <c r="AG175" s="3">
        <v>183.62222222222223</v>
      </c>
      <c r="AH175" s="3">
        <v>0</v>
      </c>
      <c r="AI175" s="4">
        <f>Table39[[#This Row],[CNA Hours Contract]]/Table39[[#This Row],[CNA Hours]]</f>
        <v>0</v>
      </c>
      <c r="AJ175" s="3">
        <v>52.855555555555554</v>
      </c>
      <c r="AK175" s="3">
        <v>0</v>
      </c>
      <c r="AL175" s="4">
        <f>Table39[[#This Row],[NA in Training Hours Contract]]/Table39[[#This Row],[NA in Training Hours]]</f>
        <v>0</v>
      </c>
      <c r="AM175" s="3">
        <v>0</v>
      </c>
      <c r="AN175" s="3">
        <v>0</v>
      </c>
      <c r="AO175" s="4">
        <v>0</v>
      </c>
      <c r="AP175" s="1" t="s">
        <v>173</v>
      </c>
      <c r="AQ175" s="1">
        <v>4</v>
      </c>
    </row>
    <row r="176" spans="1:43" x14ac:dyDescent="0.2">
      <c r="A176" s="1" t="s">
        <v>201</v>
      </c>
      <c r="B176" s="1" t="s">
        <v>376</v>
      </c>
      <c r="C176" s="1" t="s">
        <v>459</v>
      </c>
      <c r="D176" s="1" t="s">
        <v>573</v>
      </c>
      <c r="E176" s="3">
        <v>50.888888888888886</v>
      </c>
      <c r="F176" s="3">
        <f t="shared" si="8"/>
        <v>220.97288888888886</v>
      </c>
      <c r="G176" s="3">
        <f>SUM(Table39[[#This Row],[RN Hours Contract (W/ Admin, DON)]], Table39[[#This Row],[LPN Contract Hours (w/ Admin)]], Table39[[#This Row],[CNA/NA/Med Aide Contract Hours]])</f>
        <v>0</v>
      </c>
      <c r="H176" s="4">
        <f>Table39[[#This Row],[Total Contract Hours]]/Table39[[#This Row],[Total Hours Nurse Staffing]]</f>
        <v>0</v>
      </c>
      <c r="I176" s="3">
        <f>SUM(Table39[[#This Row],[RN Hours]], Table39[[#This Row],[RN Admin Hours]], Table39[[#This Row],[RN DON Hours]])</f>
        <v>47.664888888888896</v>
      </c>
      <c r="J176" s="3">
        <f t="shared" si="9"/>
        <v>0</v>
      </c>
      <c r="K176" s="4">
        <f>Table39[[#This Row],[RN Hours Contract (W/ Admin, DON)]]/Table39[[#This Row],[RN Hours (w/ Admin, DON)]]</f>
        <v>0</v>
      </c>
      <c r="L176" s="3">
        <v>37.843111111111114</v>
      </c>
      <c r="M176" s="3">
        <v>0</v>
      </c>
      <c r="N176" s="4">
        <f>Table39[[#This Row],[RN Hours Contract]]/Table39[[#This Row],[RN Hours]]</f>
        <v>0</v>
      </c>
      <c r="O176" s="3">
        <v>3.8619999999999992</v>
      </c>
      <c r="P176" s="3">
        <v>0</v>
      </c>
      <c r="Q176" s="4">
        <f>Table39[[#This Row],[RN Admin Hours Contract]]/Table39[[#This Row],[RN Admin Hours]]</f>
        <v>0</v>
      </c>
      <c r="R176" s="3">
        <v>5.959777777777779</v>
      </c>
      <c r="S176" s="3">
        <v>0</v>
      </c>
      <c r="T176" s="4">
        <f>Table39[[#This Row],[RN DON Hours Contract]]/Table39[[#This Row],[RN DON Hours]]</f>
        <v>0</v>
      </c>
      <c r="U176" s="3">
        <f>SUM(Table39[[#This Row],[LPN Hours]], Table39[[#This Row],[LPN Admin Hours]])</f>
        <v>52.204555555555551</v>
      </c>
      <c r="V176" s="3">
        <f>Table39[[#This Row],[LPN Hours Contract]]+Table39[[#This Row],[LPN Admin Hours Contract]]</f>
        <v>0</v>
      </c>
      <c r="W176" s="4">
        <f t="shared" si="10"/>
        <v>0</v>
      </c>
      <c r="X176" s="3">
        <v>52.204555555555551</v>
      </c>
      <c r="Y176" s="3">
        <v>0</v>
      </c>
      <c r="Z176" s="4">
        <f>Table39[[#This Row],[LPN Hours Contract]]/Table39[[#This Row],[LPN Hours]]</f>
        <v>0</v>
      </c>
      <c r="AA176" s="3">
        <v>0</v>
      </c>
      <c r="AB176" s="3">
        <v>0</v>
      </c>
      <c r="AC176" s="4">
        <v>0</v>
      </c>
      <c r="AD176" s="3">
        <f>SUM(Table39[[#This Row],[CNA Hours]], Table39[[#This Row],[NA in Training Hours]], Table39[[#This Row],[Med Aide/Tech Hours]])</f>
        <v>121.10344444444443</v>
      </c>
      <c r="AE176" s="3">
        <f>SUM(Table39[[#This Row],[CNA Hours Contract]], Table39[[#This Row],[NA in Training Hours Contract]], Table39[[#This Row],[Med Aide/Tech Hours Contract]])</f>
        <v>0</v>
      </c>
      <c r="AF176" s="4">
        <f>Table39[[#This Row],[CNA/NA/Med Aide Contract Hours]]/Table39[[#This Row],[Total CNA, NA in Training, Med Aide/Tech Hours]]</f>
        <v>0</v>
      </c>
      <c r="AG176" s="3">
        <v>121.10344444444443</v>
      </c>
      <c r="AH176" s="3">
        <v>0</v>
      </c>
      <c r="AI176" s="4">
        <f>Table39[[#This Row],[CNA Hours Contract]]/Table39[[#This Row],[CNA Hours]]</f>
        <v>0</v>
      </c>
      <c r="AJ176" s="3">
        <v>0</v>
      </c>
      <c r="AK176" s="3">
        <v>0</v>
      </c>
      <c r="AL176" s="4">
        <v>0</v>
      </c>
      <c r="AM176" s="3">
        <v>0</v>
      </c>
      <c r="AN176" s="3">
        <v>0</v>
      </c>
      <c r="AO176" s="4">
        <v>0</v>
      </c>
      <c r="AP176" s="1" t="s">
        <v>174</v>
      </c>
      <c r="AQ176" s="1">
        <v>4</v>
      </c>
    </row>
    <row r="177" spans="1:43" x14ac:dyDescent="0.2">
      <c r="A177" s="1" t="s">
        <v>201</v>
      </c>
      <c r="B177" s="1" t="s">
        <v>377</v>
      </c>
      <c r="C177" s="1" t="s">
        <v>506</v>
      </c>
      <c r="D177" s="1" t="s">
        <v>590</v>
      </c>
      <c r="E177" s="3">
        <v>35.5</v>
      </c>
      <c r="F177" s="3">
        <f t="shared" si="8"/>
        <v>162.71299999999999</v>
      </c>
      <c r="G177" s="3">
        <f>SUM(Table39[[#This Row],[RN Hours Contract (W/ Admin, DON)]], Table39[[#This Row],[LPN Contract Hours (w/ Admin)]], Table39[[#This Row],[CNA/NA/Med Aide Contract Hours]])</f>
        <v>35.258333333333333</v>
      </c>
      <c r="H177" s="4">
        <f>Table39[[#This Row],[Total Contract Hours]]/Table39[[#This Row],[Total Hours Nurse Staffing]]</f>
        <v>0.2166903279598639</v>
      </c>
      <c r="I177" s="3">
        <f>SUM(Table39[[#This Row],[RN Hours]], Table39[[#This Row],[RN Admin Hours]], Table39[[#This Row],[RN DON Hours]])</f>
        <v>13.197222222222223</v>
      </c>
      <c r="J177" s="3">
        <f t="shared" si="9"/>
        <v>4.416666666666667</v>
      </c>
      <c r="K177" s="4">
        <f>Table39[[#This Row],[RN Hours Contract (W/ Admin, DON)]]/Table39[[#This Row],[RN Hours (w/ Admin, DON)]]</f>
        <v>0.33466638602399496</v>
      </c>
      <c r="L177" s="3">
        <v>8.4111111111111114</v>
      </c>
      <c r="M177" s="3">
        <v>4.416666666666667</v>
      </c>
      <c r="N177" s="4">
        <f>Table39[[#This Row],[RN Hours Contract]]/Table39[[#This Row],[RN Hours]]</f>
        <v>0.52509907529722588</v>
      </c>
      <c r="O177" s="3">
        <v>2.1138888888888889</v>
      </c>
      <c r="P177" s="3">
        <v>0</v>
      </c>
      <c r="Q177" s="4">
        <f>Table39[[#This Row],[RN Admin Hours Contract]]/Table39[[#This Row],[RN Admin Hours]]</f>
        <v>0</v>
      </c>
      <c r="R177" s="3">
        <v>2.6722222222222221</v>
      </c>
      <c r="S177" s="3">
        <v>0</v>
      </c>
      <c r="T177" s="4">
        <f>Table39[[#This Row],[RN DON Hours Contract]]/Table39[[#This Row],[RN DON Hours]]</f>
        <v>0</v>
      </c>
      <c r="U177" s="3">
        <f>SUM(Table39[[#This Row],[LPN Hours]], Table39[[#This Row],[LPN Admin Hours]])</f>
        <v>47.660222222222224</v>
      </c>
      <c r="V177" s="3">
        <f>Table39[[#This Row],[LPN Hours Contract]]+Table39[[#This Row],[LPN Admin Hours Contract]]</f>
        <v>17.477777777777778</v>
      </c>
      <c r="W177" s="4">
        <f t="shared" si="10"/>
        <v>0.36671624601927533</v>
      </c>
      <c r="X177" s="3">
        <v>38.910222222222224</v>
      </c>
      <c r="Y177" s="3">
        <v>14.980555555555556</v>
      </c>
      <c r="Z177" s="4">
        <f>Table39[[#This Row],[LPN Hours Contract]]/Table39[[#This Row],[LPN Hours]]</f>
        <v>0.38500308402247907</v>
      </c>
      <c r="AA177" s="3">
        <v>8.75</v>
      </c>
      <c r="AB177" s="3">
        <v>2.4972222222222222</v>
      </c>
      <c r="AC177" s="4">
        <f>Table39[[#This Row],[LPN Admin Hours Contract]]/Table39[[#This Row],[LPN Admin Hours]]</f>
        <v>0.28539682539682537</v>
      </c>
      <c r="AD177" s="3">
        <f>SUM(Table39[[#This Row],[CNA Hours]], Table39[[#This Row],[NA in Training Hours]], Table39[[#This Row],[Med Aide/Tech Hours]])</f>
        <v>101.85555555555555</v>
      </c>
      <c r="AE177" s="3">
        <f>SUM(Table39[[#This Row],[CNA Hours Contract]], Table39[[#This Row],[NA in Training Hours Contract]], Table39[[#This Row],[Med Aide/Tech Hours Contract]])</f>
        <v>13.363888888888889</v>
      </c>
      <c r="AF177" s="4">
        <f>Table39[[#This Row],[CNA/NA/Med Aide Contract Hours]]/Table39[[#This Row],[Total CNA, NA in Training, Med Aide/Tech Hours]]</f>
        <v>0.13120431984291481</v>
      </c>
      <c r="AG177" s="3">
        <v>101.85555555555555</v>
      </c>
      <c r="AH177" s="3">
        <v>13.363888888888889</v>
      </c>
      <c r="AI177" s="4">
        <f>Table39[[#This Row],[CNA Hours Contract]]/Table39[[#This Row],[CNA Hours]]</f>
        <v>0.13120431984291481</v>
      </c>
      <c r="AJ177" s="3">
        <v>0</v>
      </c>
      <c r="AK177" s="3">
        <v>0</v>
      </c>
      <c r="AL177" s="4">
        <v>0</v>
      </c>
      <c r="AM177" s="3">
        <v>0</v>
      </c>
      <c r="AN177" s="3">
        <v>0</v>
      </c>
      <c r="AO177" s="4">
        <v>0</v>
      </c>
      <c r="AP177" s="1" t="s">
        <v>175</v>
      </c>
      <c r="AQ177" s="1">
        <v>4</v>
      </c>
    </row>
    <row r="178" spans="1:43" x14ac:dyDescent="0.2">
      <c r="A178" s="1" t="s">
        <v>201</v>
      </c>
      <c r="B178" s="1" t="s">
        <v>378</v>
      </c>
      <c r="C178" s="1" t="s">
        <v>450</v>
      </c>
      <c r="D178" s="1" t="s">
        <v>566</v>
      </c>
      <c r="E178" s="3">
        <v>33.744444444444447</v>
      </c>
      <c r="F178" s="3">
        <f t="shared" si="8"/>
        <v>143.4361111111111</v>
      </c>
      <c r="G178" s="3">
        <f>SUM(Table39[[#This Row],[RN Hours Contract (W/ Admin, DON)]], Table39[[#This Row],[LPN Contract Hours (w/ Admin)]], Table39[[#This Row],[CNA/NA/Med Aide Contract Hours]])</f>
        <v>0</v>
      </c>
      <c r="H178" s="4">
        <f>Table39[[#This Row],[Total Contract Hours]]/Table39[[#This Row],[Total Hours Nurse Staffing]]</f>
        <v>0</v>
      </c>
      <c r="I178" s="3">
        <f>SUM(Table39[[#This Row],[RN Hours]], Table39[[#This Row],[RN Admin Hours]], Table39[[#This Row],[RN DON Hours]])</f>
        <v>29.213888888888889</v>
      </c>
      <c r="J178" s="3">
        <f t="shared" si="9"/>
        <v>0</v>
      </c>
      <c r="K178" s="4">
        <f>Table39[[#This Row],[RN Hours Contract (W/ Admin, DON)]]/Table39[[#This Row],[RN Hours (w/ Admin, DON)]]</f>
        <v>0</v>
      </c>
      <c r="L178" s="3">
        <v>8.5722222222222229</v>
      </c>
      <c r="M178" s="3">
        <v>0</v>
      </c>
      <c r="N178" s="4">
        <f>Table39[[#This Row],[RN Hours Contract]]/Table39[[#This Row],[RN Hours]]</f>
        <v>0</v>
      </c>
      <c r="O178" s="3">
        <v>14.952777777777778</v>
      </c>
      <c r="P178" s="3">
        <v>0</v>
      </c>
      <c r="Q178" s="4">
        <f>Table39[[#This Row],[RN Admin Hours Contract]]/Table39[[#This Row],[RN Admin Hours]]</f>
        <v>0</v>
      </c>
      <c r="R178" s="3">
        <v>5.6888888888888891</v>
      </c>
      <c r="S178" s="3">
        <v>0</v>
      </c>
      <c r="T178" s="4">
        <f>Table39[[#This Row],[RN DON Hours Contract]]/Table39[[#This Row],[RN DON Hours]]</f>
        <v>0</v>
      </c>
      <c r="U178" s="3">
        <f>SUM(Table39[[#This Row],[LPN Hours]], Table39[[#This Row],[LPN Admin Hours]])</f>
        <v>53.68333333333333</v>
      </c>
      <c r="V178" s="3">
        <f>Table39[[#This Row],[LPN Hours Contract]]+Table39[[#This Row],[LPN Admin Hours Contract]]</f>
        <v>0</v>
      </c>
      <c r="W178" s="4">
        <f t="shared" si="10"/>
        <v>0</v>
      </c>
      <c r="X178" s="3">
        <v>48.3</v>
      </c>
      <c r="Y178" s="3">
        <v>0</v>
      </c>
      <c r="Z178" s="4">
        <f>Table39[[#This Row],[LPN Hours Contract]]/Table39[[#This Row],[LPN Hours]]</f>
        <v>0</v>
      </c>
      <c r="AA178" s="3">
        <v>5.3833333333333337</v>
      </c>
      <c r="AB178" s="3">
        <v>0</v>
      </c>
      <c r="AC178" s="4">
        <f>Table39[[#This Row],[LPN Admin Hours Contract]]/Table39[[#This Row],[LPN Admin Hours]]</f>
        <v>0</v>
      </c>
      <c r="AD178" s="3">
        <f>SUM(Table39[[#This Row],[CNA Hours]], Table39[[#This Row],[NA in Training Hours]], Table39[[#This Row],[Med Aide/Tech Hours]])</f>
        <v>60.538888888888891</v>
      </c>
      <c r="AE178" s="3">
        <f>SUM(Table39[[#This Row],[CNA Hours Contract]], Table39[[#This Row],[NA in Training Hours Contract]], Table39[[#This Row],[Med Aide/Tech Hours Contract]])</f>
        <v>0</v>
      </c>
      <c r="AF178" s="4">
        <f>Table39[[#This Row],[CNA/NA/Med Aide Contract Hours]]/Table39[[#This Row],[Total CNA, NA in Training, Med Aide/Tech Hours]]</f>
        <v>0</v>
      </c>
      <c r="AG178" s="3">
        <v>60.538888888888891</v>
      </c>
      <c r="AH178" s="3">
        <v>0</v>
      </c>
      <c r="AI178" s="4">
        <f>Table39[[#This Row],[CNA Hours Contract]]/Table39[[#This Row],[CNA Hours]]</f>
        <v>0</v>
      </c>
      <c r="AJ178" s="3">
        <v>0</v>
      </c>
      <c r="AK178" s="3">
        <v>0</v>
      </c>
      <c r="AL178" s="4">
        <v>0</v>
      </c>
      <c r="AM178" s="3">
        <v>0</v>
      </c>
      <c r="AN178" s="3">
        <v>0</v>
      </c>
      <c r="AO178" s="4">
        <v>0</v>
      </c>
      <c r="AP178" s="1" t="s">
        <v>176</v>
      </c>
      <c r="AQ178" s="1">
        <v>4</v>
      </c>
    </row>
    <row r="179" spans="1:43" x14ac:dyDescent="0.2">
      <c r="A179" s="1" t="s">
        <v>201</v>
      </c>
      <c r="B179" s="1" t="s">
        <v>379</v>
      </c>
      <c r="C179" s="1" t="s">
        <v>476</v>
      </c>
      <c r="D179" s="1" t="s">
        <v>515</v>
      </c>
      <c r="E179" s="3">
        <v>28.822222222222223</v>
      </c>
      <c r="F179" s="3">
        <f t="shared" si="8"/>
        <v>192.05700000000002</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48.542111111111119</v>
      </c>
      <c r="J179" s="3">
        <f t="shared" si="9"/>
        <v>0</v>
      </c>
      <c r="K179" s="4">
        <f>Table39[[#This Row],[RN Hours Contract (W/ Admin, DON)]]/Table39[[#This Row],[RN Hours (w/ Admin, DON)]]</f>
        <v>0</v>
      </c>
      <c r="L179" s="3">
        <v>37.673444444444449</v>
      </c>
      <c r="M179" s="3">
        <v>0</v>
      </c>
      <c r="N179" s="4">
        <f>Table39[[#This Row],[RN Hours Contract]]/Table39[[#This Row],[RN Hours]]</f>
        <v>0</v>
      </c>
      <c r="O179" s="3">
        <v>5.357555555555555</v>
      </c>
      <c r="P179" s="3">
        <v>0</v>
      </c>
      <c r="Q179" s="4">
        <f>Table39[[#This Row],[RN Admin Hours Contract]]/Table39[[#This Row],[RN Admin Hours]]</f>
        <v>0</v>
      </c>
      <c r="R179" s="3">
        <v>5.5111111111111111</v>
      </c>
      <c r="S179" s="3">
        <v>0</v>
      </c>
      <c r="T179" s="4">
        <f>Table39[[#This Row],[RN DON Hours Contract]]/Table39[[#This Row],[RN DON Hours]]</f>
        <v>0</v>
      </c>
      <c r="U179" s="3">
        <f>SUM(Table39[[#This Row],[LPN Hours]], Table39[[#This Row],[LPN Admin Hours]])</f>
        <v>61.948888888888895</v>
      </c>
      <c r="V179" s="3">
        <f>Table39[[#This Row],[LPN Hours Contract]]+Table39[[#This Row],[LPN Admin Hours Contract]]</f>
        <v>0</v>
      </c>
      <c r="W179" s="4">
        <f t="shared" si="10"/>
        <v>0</v>
      </c>
      <c r="X179" s="3">
        <v>57.353888888888896</v>
      </c>
      <c r="Y179" s="3">
        <v>0</v>
      </c>
      <c r="Z179" s="4">
        <f>Table39[[#This Row],[LPN Hours Contract]]/Table39[[#This Row],[LPN Hours]]</f>
        <v>0</v>
      </c>
      <c r="AA179" s="3">
        <v>4.5949999999999998</v>
      </c>
      <c r="AB179" s="3">
        <v>0</v>
      </c>
      <c r="AC179" s="4">
        <f>Table39[[#This Row],[LPN Admin Hours Contract]]/Table39[[#This Row],[LPN Admin Hours]]</f>
        <v>0</v>
      </c>
      <c r="AD179" s="3">
        <f>SUM(Table39[[#This Row],[CNA Hours]], Table39[[#This Row],[NA in Training Hours]], Table39[[#This Row],[Med Aide/Tech Hours]])</f>
        <v>81.566000000000003</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81.566000000000003</v>
      </c>
      <c r="AH179" s="3">
        <v>0</v>
      </c>
      <c r="AI179" s="4">
        <f>Table39[[#This Row],[CNA Hours Contract]]/Table39[[#This Row],[CNA Hours]]</f>
        <v>0</v>
      </c>
      <c r="AJ179" s="3">
        <v>0</v>
      </c>
      <c r="AK179" s="3">
        <v>0</v>
      </c>
      <c r="AL179" s="4">
        <v>0</v>
      </c>
      <c r="AM179" s="3">
        <v>0</v>
      </c>
      <c r="AN179" s="3">
        <v>0</v>
      </c>
      <c r="AO179" s="4">
        <v>0</v>
      </c>
      <c r="AP179" s="1" t="s">
        <v>177</v>
      </c>
      <c r="AQ179" s="1">
        <v>4</v>
      </c>
    </row>
    <row r="180" spans="1:43" x14ac:dyDescent="0.2">
      <c r="A180" s="1" t="s">
        <v>201</v>
      </c>
      <c r="B180" s="1" t="s">
        <v>380</v>
      </c>
      <c r="C180" s="1" t="s">
        <v>507</v>
      </c>
      <c r="D180" s="1" t="s">
        <v>528</v>
      </c>
      <c r="E180" s="3">
        <v>44.522222222222226</v>
      </c>
      <c r="F180" s="3">
        <f t="shared" si="8"/>
        <v>218.51333333333332</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36.402111111111111</v>
      </c>
      <c r="J180" s="3">
        <f t="shared" si="9"/>
        <v>0</v>
      </c>
      <c r="K180" s="4">
        <f>Table39[[#This Row],[RN Hours Contract (W/ Admin, DON)]]/Table39[[#This Row],[RN Hours (w/ Admin, DON)]]</f>
        <v>0</v>
      </c>
      <c r="L180" s="3">
        <v>31.052111111111113</v>
      </c>
      <c r="M180" s="3">
        <v>0</v>
      </c>
      <c r="N180" s="4">
        <f>Table39[[#This Row],[RN Hours Contract]]/Table39[[#This Row],[RN Hours]]</f>
        <v>0</v>
      </c>
      <c r="O180" s="3">
        <v>0</v>
      </c>
      <c r="P180" s="3">
        <v>0</v>
      </c>
      <c r="Q180" s="4">
        <v>0</v>
      </c>
      <c r="R180" s="3">
        <v>5.35</v>
      </c>
      <c r="S180" s="3">
        <v>0</v>
      </c>
      <c r="T180" s="4">
        <f>Table39[[#This Row],[RN DON Hours Contract]]/Table39[[#This Row],[RN DON Hours]]</f>
        <v>0</v>
      </c>
      <c r="U180" s="3">
        <f>SUM(Table39[[#This Row],[LPN Hours]], Table39[[#This Row],[LPN Admin Hours]])</f>
        <v>69.992222222222225</v>
      </c>
      <c r="V180" s="3">
        <f>Table39[[#This Row],[LPN Hours Contract]]+Table39[[#This Row],[LPN Admin Hours Contract]]</f>
        <v>0</v>
      </c>
      <c r="W180" s="4">
        <f t="shared" si="10"/>
        <v>0</v>
      </c>
      <c r="X180" s="3">
        <v>59.178222222222225</v>
      </c>
      <c r="Y180" s="3">
        <v>0</v>
      </c>
      <c r="Z180" s="4">
        <f>Table39[[#This Row],[LPN Hours Contract]]/Table39[[#This Row],[LPN Hours]]</f>
        <v>0</v>
      </c>
      <c r="AA180" s="3">
        <v>10.813999999999998</v>
      </c>
      <c r="AB180" s="3">
        <v>0</v>
      </c>
      <c r="AC180" s="4">
        <f>Table39[[#This Row],[LPN Admin Hours Contract]]/Table39[[#This Row],[LPN Admin Hours]]</f>
        <v>0</v>
      </c>
      <c r="AD180" s="3">
        <f>SUM(Table39[[#This Row],[CNA Hours]], Table39[[#This Row],[NA in Training Hours]], Table39[[#This Row],[Med Aide/Tech Hours]])</f>
        <v>112.11899999999999</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112.11899999999999</v>
      </c>
      <c r="AH180" s="3">
        <v>0</v>
      </c>
      <c r="AI180" s="4">
        <f>Table39[[#This Row],[CNA Hours Contract]]/Table39[[#This Row],[CNA Hours]]</f>
        <v>0</v>
      </c>
      <c r="AJ180" s="3">
        <v>0</v>
      </c>
      <c r="AK180" s="3">
        <v>0</v>
      </c>
      <c r="AL180" s="4">
        <v>0</v>
      </c>
      <c r="AM180" s="3">
        <v>0</v>
      </c>
      <c r="AN180" s="3">
        <v>0</v>
      </c>
      <c r="AO180" s="4">
        <v>0</v>
      </c>
      <c r="AP180" s="1" t="s">
        <v>178</v>
      </c>
      <c r="AQ180" s="1">
        <v>4</v>
      </c>
    </row>
    <row r="181" spans="1:43" x14ac:dyDescent="0.2">
      <c r="A181" s="1" t="s">
        <v>201</v>
      </c>
      <c r="B181" s="1" t="s">
        <v>381</v>
      </c>
      <c r="C181" s="1" t="s">
        <v>426</v>
      </c>
      <c r="D181" s="1" t="s">
        <v>516</v>
      </c>
      <c r="E181" s="3">
        <v>40.255555555555553</v>
      </c>
      <c r="F181" s="3">
        <f t="shared" si="8"/>
        <v>193.52055555555557</v>
      </c>
      <c r="G181" s="3">
        <f>SUM(Table39[[#This Row],[RN Hours Contract (W/ Admin, DON)]], Table39[[#This Row],[LPN Contract Hours (w/ Admin)]], Table39[[#This Row],[CNA/NA/Med Aide Contract Hours]])</f>
        <v>0</v>
      </c>
      <c r="H181" s="4">
        <f>Table39[[#This Row],[Total Contract Hours]]/Table39[[#This Row],[Total Hours Nurse Staffing]]</f>
        <v>0</v>
      </c>
      <c r="I181" s="3">
        <f>SUM(Table39[[#This Row],[RN Hours]], Table39[[#This Row],[RN Admin Hours]], Table39[[#This Row],[RN DON Hours]])</f>
        <v>35.144444444444446</v>
      </c>
      <c r="J181" s="3">
        <f t="shared" si="9"/>
        <v>0</v>
      </c>
      <c r="K181" s="4">
        <f>Table39[[#This Row],[RN Hours Contract (W/ Admin, DON)]]/Table39[[#This Row],[RN Hours (w/ Admin, DON)]]</f>
        <v>0</v>
      </c>
      <c r="L181" s="3">
        <v>23.56111111111111</v>
      </c>
      <c r="M181" s="3">
        <v>0</v>
      </c>
      <c r="N181" s="4">
        <f>Table39[[#This Row],[RN Hours Contract]]/Table39[[#This Row],[RN Hours]]</f>
        <v>0</v>
      </c>
      <c r="O181" s="3">
        <v>5.9833333333333334</v>
      </c>
      <c r="P181" s="3">
        <v>0</v>
      </c>
      <c r="Q181" s="4">
        <f>Table39[[#This Row],[RN Admin Hours Contract]]/Table39[[#This Row],[RN Admin Hours]]</f>
        <v>0</v>
      </c>
      <c r="R181" s="3">
        <v>5.6</v>
      </c>
      <c r="S181" s="3">
        <v>0</v>
      </c>
      <c r="T181" s="4">
        <f>Table39[[#This Row],[RN DON Hours Contract]]/Table39[[#This Row],[RN DON Hours]]</f>
        <v>0</v>
      </c>
      <c r="U181" s="3">
        <f>SUM(Table39[[#This Row],[LPN Hours]], Table39[[#This Row],[LPN Admin Hours]])</f>
        <v>51.515000000000001</v>
      </c>
      <c r="V181" s="3">
        <f>Table39[[#This Row],[LPN Hours Contract]]+Table39[[#This Row],[LPN Admin Hours Contract]]</f>
        <v>0</v>
      </c>
      <c r="W181" s="4">
        <f t="shared" si="10"/>
        <v>0</v>
      </c>
      <c r="X181" s="3">
        <v>39.762222222222221</v>
      </c>
      <c r="Y181" s="3">
        <v>0</v>
      </c>
      <c r="Z181" s="4">
        <f>Table39[[#This Row],[LPN Hours Contract]]/Table39[[#This Row],[LPN Hours]]</f>
        <v>0</v>
      </c>
      <c r="AA181" s="3">
        <v>11.752777777777778</v>
      </c>
      <c r="AB181" s="3">
        <v>0</v>
      </c>
      <c r="AC181" s="4">
        <f>Table39[[#This Row],[LPN Admin Hours Contract]]/Table39[[#This Row],[LPN Admin Hours]]</f>
        <v>0</v>
      </c>
      <c r="AD181" s="3">
        <f>SUM(Table39[[#This Row],[CNA Hours]], Table39[[#This Row],[NA in Training Hours]], Table39[[#This Row],[Med Aide/Tech Hours]])</f>
        <v>106.86111111111111</v>
      </c>
      <c r="AE181" s="3">
        <f>SUM(Table39[[#This Row],[CNA Hours Contract]], Table39[[#This Row],[NA in Training Hours Contract]], Table39[[#This Row],[Med Aide/Tech Hours Contract]])</f>
        <v>0</v>
      </c>
      <c r="AF181" s="4">
        <f>Table39[[#This Row],[CNA/NA/Med Aide Contract Hours]]/Table39[[#This Row],[Total CNA, NA in Training, Med Aide/Tech Hours]]</f>
        <v>0</v>
      </c>
      <c r="AG181" s="3">
        <v>106.86111111111111</v>
      </c>
      <c r="AH181" s="3">
        <v>0</v>
      </c>
      <c r="AI181" s="4">
        <f>Table39[[#This Row],[CNA Hours Contract]]/Table39[[#This Row],[CNA Hours]]</f>
        <v>0</v>
      </c>
      <c r="AJ181" s="3">
        <v>0</v>
      </c>
      <c r="AK181" s="3">
        <v>0</v>
      </c>
      <c r="AL181" s="4">
        <v>0</v>
      </c>
      <c r="AM181" s="3">
        <v>0</v>
      </c>
      <c r="AN181" s="3">
        <v>0</v>
      </c>
      <c r="AO181" s="4">
        <v>0</v>
      </c>
      <c r="AP181" s="1" t="s">
        <v>179</v>
      </c>
      <c r="AQ181" s="1">
        <v>4</v>
      </c>
    </row>
    <row r="182" spans="1:43" x14ac:dyDescent="0.2">
      <c r="A182" s="1" t="s">
        <v>201</v>
      </c>
      <c r="B182" s="1" t="s">
        <v>382</v>
      </c>
      <c r="C182" s="1" t="s">
        <v>426</v>
      </c>
      <c r="D182" s="1" t="s">
        <v>516</v>
      </c>
      <c r="E182" s="3">
        <v>45.4</v>
      </c>
      <c r="F182" s="3">
        <f t="shared" si="8"/>
        <v>317.27022222222223</v>
      </c>
      <c r="G182" s="3">
        <f>SUM(Table39[[#This Row],[RN Hours Contract (W/ Admin, DON)]], Table39[[#This Row],[LPN Contract Hours (w/ Admin)]], Table39[[#This Row],[CNA/NA/Med Aide Contract Hours]])</f>
        <v>25.3</v>
      </c>
      <c r="H182" s="4">
        <f>Table39[[#This Row],[Total Contract Hours]]/Table39[[#This Row],[Total Hours Nurse Staffing]]</f>
        <v>7.9742749958675252E-2</v>
      </c>
      <c r="I182" s="3">
        <f>SUM(Table39[[#This Row],[RN Hours]], Table39[[#This Row],[RN Admin Hours]], Table39[[#This Row],[RN DON Hours]])</f>
        <v>65.700111111111113</v>
      </c>
      <c r="J182" s="3">
        <f t="shared" si="9"/>
        <v>5.7138888888888886</v>
      </c>
      <c r="K182" s="4">
        <f>Table39[[#This Row],[RN Hours Contract (W/ Admin, DON)]]/Table39[[#This Row],[RN Hours (w/ Admin, DON)]]</f>
        <v>8.6969242399387109E-2</v>
      </c>
      <c r="L182" s="3">
        <v>43.205666666666666</v>
      </c>
      <c r="M182" s="3">
        <v>3.2361111111111112</v>
      </c>
      <c r="N182" s="4">
        <f>Table39[[#This Row],[RN Hours Contract]]/Table39[[#This Row],[RN Hours]]</f>
        <v>7.4900154557915502E-2</v>
      </c>
      <c r="O182" s="3">
        <v>10.080555555555556</v>
      </c>
      <c r="P182" s="3">
        <v>0</v>
      </c>
      <c r="Q182" s="4">
        <f>Table39[[#This Row],[RN Admin Hours Contract]]/Table39[[#This Row],[RN Admin Hours]]</f>
        <v>0</v>
      </c>
      <c r="R182" s="3">
        <v>12.41388888888889</v>
      </c>
      <c r="S182" s="3">
        <v>2.4777777777777779</v>
      </c>
      <c r="T182" s="4">
        <f>Table39[[#This Row],[RN DON Hours Contract]]/Table39[[#This Row],[RN DON Hours]]</f>
        <v>0.19959722533005145</v>
      </c>
      <c r="U182" s="3">
        <f>SUM(Table39[[#This Row],[LPN Hours]], Table39[[#This Row],[LPN Admin Hours]])</f>
        <v>40.261555555555553</v>
      </c>
      <c r="V182" s="3">
        <f>Table39[[#This Row],[LPN Hours Contract]]+Table39[[#This Row],[LPN Admin Hours Contract]]</f>
        <v>0</v>
      </c>
      <c r="W182" s="4">
        <f t="shared" si="10"/>
        <v>0</v>
      </c>
      <c r="X182" s="3">
        <v>39.901333333333334</v>
      </c>
      <c r="Y182" s="3">
        <v>0</v>
      </c>
      <c r="Z182" s="4">
        <f>Table39[[#This Row],[LPN Hours Contract]]/Table39[[#This Row],[LPN Hours]]</f>
        <v>0</v>
      </c>
      <c r="AA182" s="3">
        <v>0.36022222222222222</v>
      </c>
      <c r="AB182" s="3">
        <v>0</v>
      </c>
      <c r="AC182" s="4">
        <f>Table39[[#This Row],[LPN Admin Hours Contract]]/Table39[[#This Row],[LPN Admin Hours]]</f>
        <v>0</v>
      </c>
      <c r="AD182" s="3">
        <f>SUM(Table39[[#This Row],[CNA Hours]], Table39[[#This Row],[NA in Training Hours]], Table39[[#This Row],[Med Aide/Tech Hours]])</f>
        <v>211.30855555555556</v>
      </c>
      <c r="AE182" s="3">
        <f>SUM(Table39[[#This Row],[CNA Hours Contract]], Table39[[#This Row],[NA in Training Hours Contract]], Table39[[#This Row],[Med Aide/Tech Hours Contract]])</f>
        <v>19.586111111111112</v>
      </c>
      <c r="AF182" s="4">
        <f>Table39[[#This Row],[CNA/NA/Med Aide Contract Hours]]/Table39[[#This Row],[Total CNA, NA in Training, Med Aide/Tech Hours]]</f>
        <v>9.2689626596598865E-2</v>
      </c>
      <c r="AG182" s="3">
        <v>204.55022222222223</v>
      </c>
      <c r="AH182" s="3">
        <v>19.586111111111112</v>
      </c>
      <c r="AI182" s="4">
        <f>Table39[[#This Row],[CNA Hours Contract]]/Table39[[#This Row],[CNA Hours]]</f>
        <v>9.5752089136490248E-2</v>
      </c>
      <c r="AJ182" s="3">
        <v>6.7583333333333337</v>
      </c>
      <c r="AK182" s="3">
        <v>0</v>
      </c>
      <c r="AL182" s="4">
        <f>Table39[[#This Row],[NA in Training Hours Contract]]/Table39[[#This Row],[NA in Training Hours]]</f>
        <v>0</v>
      </c>
      <c r="AM182" s="3">
        <v>0</v>
      </c>
      <c r="AN182" s="3">
        <v>0</v>
      </c>
      <c r="AO182" s="4">
        <v>0</v>
      </c>
      <c r="AP182" s="1" t="s">
        <v>180</v>
      </c>
      <c r="AQ182" s="1">
        <v>4</v>
      </c>
    </row>
    <row r="183" spans="1:43" x14ac:dyDescent="0.2">
      <c r="A183" s="1" t="s">
        <v>201</v>
      </c>
      <c r="B183" s="1" t="s">
        <v>383</v>
      </c>
      <c r="C183" s="1" t="s">
        <v>508</v>
      </c>
      <c r="D183" s="1" t="s">
        <v>556</v>
      </c>
      <c r="E183" s="3">
        <v>65.8</v>
      </c>
      <c r="F183" s="3">
        <f t="shared" si="8"/>
        <v>265.45022222222224</v>
      </c>
      <c r="G183" s="3">
        <f>SUM(Table39[[#This Row],[RN Hours Contract (W/ Admin, DON)]], Table39[[#This Row],[LPN Contract Hours (w/ Admin)]], Table39[[#This Row],[CNA/NA/Med Aide Contract Hours]])</f>
        <v>0</v>
      </c>
      <c r="H183" s="4">
        <f>Table39[[#This Row],[Total Contract Hours]]/Table39[[#This Row],[Total Hours Nurse Staffing]]</f>
        <v>0</v>
      </c>
      <c r="I183" s="3">
        <f>SUM(Table39[[#This Row],[RN Hours]], Table39[[#This Row],[RN Admin Hours]], Table39[[#This Row],[RN DON Hours]])</f>
        <v>66.530888888888896</v>
      </c>
      <c r="J183" s="3">
        <f t="shared" si="9"/>
        <v>0</v>
      </c>
      <c r="K183" s="4">
        <f>Table39[[#This Row],[RN Hours Contract (W/ Admin, DON)]]/Table39[[#This Row],[RN Hours (w/ Admin, DON)]]</f>
        <v>0</v>
      </c>
      <c r="L183" s="3">
        <v>51.470444444444446</v>
      </c>
      <c r="M183" s="3">
        <v>0</v>
      </c>
      <c r="N183" s="4">
        <f>Table39[[#This Row],[RN Hours Contract]]/Table39[[#This Row],[RN Hours]]</f>
        <v>0</v>
      </c>
      <c r="O183" s="3">
        <v>9.9937777777777814</v>
      </c>
      <c r="P183" s="3">
        <v>0</v>
      </c>
      <c r="Q183" s="4">
        <f>Table39[[#This Row],[RN Admin Hours Contract]]/Table39[[#This Row],[RN Admin Hours]]</f>
        <v>0</v>
      </c>
      <c r="R183" s="3">
        <v>5.0666666666666664</v>
      </c>
      <c r="S183" s="3">
        <v>0</v>
      </c>
      <c r="T183" s="4">
        <f>Table39[[#This Row],[RN DON Hours Contract]]/Table39[[#This Row],[RN DON Hours]]</f>
        <v>0</v>
      </c>
      <c r="U183" s="3">
        <f>SUM(Table39[[#This Row],[LPN Hours]], Table39[[#This Row],[LPN Admin Hours]])</f>
        <v>34.329777777777778</v>
      </c>
      <c r="V183" s="3">
        <f>Table39[[#This Row],[LPN Hours Contract]]+Table39[[#This Row],[LPN Admin Hours Contract]]</f>
        <v>0</v>
      </c>
      <c r="W183" s="4">
        <f t="shared" si="10"/>
        <v>0</v>
      </c>
      <c r="X183" s="3">
        <v>34.329777777777778</v>
      </c>
      <c r="Y183" s="3">
        <v>0</v>
      </c>
      <c r="Z183" s="4">
        <f>Table39[[#This Row],[LPN Hours Contract]]/Table39[[#This Row],[LPN Hours]]</f>
        <v>0</v>
      </c>
      <c r="AA183" s="3">
        <v>0</v>
      </c>
      <c r="AB183" s="3">
        <v>0</v>
      </c>
      <c r="AC183" s="4">
        <v>0</v>
      </c>
      <c r="AD183" s="3">
        <f>SUM(Table39[[#This Row],[CNA Hours]], Table39[[#This Row],[NA in Training Hours]], Table39[[#This Row],[Med Aide/Tech Hours]])</f>
        <v>164.58955555555556</v>
      </c>
      <c r="AE183" s="3">
        <f>SUM(Table39[[#This Row],[CNA Hours Contract]], Table39[[#This Row],[NA in Training Hours Contract]], Table39[[#This Row],[Med Aide/Tech Hours Contract]])</f>
        <v>0</v>
      </c>
      <c r="AF183" s="4">
        <f>Table39[[#This Row],[CNA/NA/Med Aide Contract Hours]]/Table39[[#This Row],[Total CNA, NA in Training, Med Aide/Tech Hours]]</f>
        <v>0</v>
      </c>
      <c r="AG183" s="3">
        <v>164.58955555555556</v>
      </c>
      <c r="AH183" s="3">
        <v>0</v>
      </c>
      <c r="AI183" s="4">
        <f>Table39[[#This Row],[CNA Hours Contract]]/Table39[[#This Row],[CNA Hours]]</f>
        <v>0</v>
      </c>
      <c r="AJ183" s="3">
        <v>0</v>
      </c>
      <c r="AK183" s="3">
        <v>0</v>
      </c>
      <c r="AL183" s="4">
        <v>0</v>
      </c>
      <c r="AM183" s="3">
        <v>0</v>
      </c>
      <c r="AN183" s="3">
        <v>0</v>
      </c>
      <c r="AO183" s="4">
        <v>0</v>
      </c>
      <c r="AP183" s="1" t="s">
        <v>181</v>
      </c>
      <c r="AQ183" s="1">
        <v>4</v>
      </c>
    </row>
    <row r="184" spans="1:43" x14ac:dyDescent="0.2">
      <c r="A184" s="1" t="s">
        <v>201</v>
      </c>
      <c r="B184" s="1" t="s">
        <v>384</v>
      </c>
      <c r="C184" s="1" t="s">
        <v>509</v>
      </c>
      <c r="D184" s="1" t="s">
        <v>591</v>
      </c>
      <c r="E184" s="3">
        <v>82.955555555555549</v>
      </c>
      <c r="F184" s="3">
        <f t="shared" si="8"/>
        <v>350.82544444444443</v>
      </c>
      <c r="G184" s="3">
        <f>SUM(Table39[[#This Row],[RN Hours Contract (W/ Admin, DON)]], Table39[[#This Row],[LPN Contract Hours (w/ Admin)]], Table39[[#This Row],[CNA/NA/Med Aide Contract Hours]])</f>
        <v>14.813888888888888</v>
      </c>
      <c r="H184" s="4">
        <f>Table39[[#This Row],[Total Contract Hours]]/Table39[[#This Row],[Total Hours Nurse Staffing]]</f>
        <v>4.2225810936682977E-2</v>
      </c>
      <c r="I184" s="3">
        <f>SUM(Table39[[#This Row],[RN Hours]], Table39[[#This Row],[RN Admin Hours]], Table39[[#This Row],[RN DON Hours]])</f>
        <v>42.105666666666664</v>
      </c>
      <c r="J184" s="3">
        <f t="shared" si="9"/>
        <v>0</v>
      </c>
      <c r="K184" s="4">
        <f>Table39[[#This Row],[RN Hours Contract (W/ Admin, DON)]]/Table39[[#This Row],[RN Hours (w/ Admin, DON)]]</f>
        <v>0</v>
      </c>
      <c r="L184" s="3">
        <v>30.080444444444442</v>
      </c>
      <c r="M184" s="3">
        <v>0</v>
      </c>
      <c r="N184" s="4">
        <f>Table39[[#This Row],[RN Hours Contract]]/Table39[[#This Row],[RN Hours]]</f>
        <v>0</v>
      </c>
      <c r="O184" s="3">
        <v>6.3363333333333332</v>
      </c>
      <c r="P184" s="3">
        <v>0</v>
      </c>
      <c r="Q184" s="4">
        <f>Table39[[#This Row],[RN Admin Hours Contract]]/Table39[[#This Row],[RN Admin Hours]]</f>
        <v>0</v>
      </c>
      <c r="R184" s="3">
        <v>5.6888888888888891</v>
      </c>
      <c r="S184" s="3">
        <v>0</v>
      </c>
      <c r="T184" s="4">
        <f>Table39[[#This Row],[RN DON Hours Contract]]/Table39[[#This Row],[RN DON Hours]]</f>
        <v>0</v>
      </c>
      <c r="U184" s="3">
        <f>SUM(Table39[[#This Row],[LPN Hours]], Table39[[#This Row],[LPN Admin Hours]])</f>
        <v>104.43411111111112</v>
      </c>
      <c r="V184" s="3">
        <f>Table39[[#This Row],[LPN Hours Contract]]+Table39[[#This Row],[LPN Admin Hours Contract]]</f>
        <v>14.813888888888888</v>
      </c>
      <c r="W184" s="4">
        <f t="shared" si="10"/>
        <v>0.14184914039367721</v>
      </c>
      <c r="X184" s="3">
        <v>71.489000000000004</v>
      </c>
      <c r="Y184" s="3">
        <v>14.813888888888888</v>
      </c>
      <c r="Z184" s="4">
        <f>Table39[[#This Row],[LPN Hours Contract]]/Table39[[#This Row],[LPN Hours]]</f>
        <v>0.20721913705449632</v>
      </c>
      <c r="AA184" s="3">
        <v>32.945111111111117</v>
      </c>
      <c r="AB184" s="3">
        <v>0</v>
      </c>
      <c r="AC184" s="4">
        <f>Table39[[#This Row],[LPN Admin Hours Contract]]/Table39[[#This Row],[LPN Admin Hours]]</f>
        <v>0</v>
      </c>
      <c r="AD184" s="3">
        <f>SUM(Table39[[#This Row],[CNA Hours]], Table39[[#This Row],[NA in Training Hours]], Table39[[#This Row],[Med Aide/Tech Hours]])</f>
        <v>204.28566666666666</v>
      </c>
      <c r="AE184" s="3">
        <f>SUM(Table39[[#This Row],[CNA Hours Contract]], Table39[[#This Row],[NA in Training Hours Contract]], Table39[[#This Row],[Med Aide/Tech Hours Contract]])</f>
        <v>0</v>
      </c>
      <c r="AF184" s="4">
        <f>Table39[[#This Row],[CNA/NA/Med Aide Contract Hours]]/Table39[[#This Row],[Total CNA, NA in Training, Med Aide/Tech Hours]]</f>
        <v>0</v>
      </c>
      <c r="AG184" s="3">
        <v>204.28566666666666</v>
      </c>
      <c r="AH184" s="3">
        <v>0</v>
      </c>
      <c r="AI184" s="4">
        <f>Table39[[#This Row],[CNA Hours Contract]]/Table39[[#This Row],[CNA Hours]]</f>
        <v>0</v>
      </c>
      <c r="AJ184" s="3">
        <v>0</v>
      </c>
      <c r="AK184" s="3">
        <v>0</v>
      </c>
      <c r="AL184" s="4">
        <v>0</v>
      </c>
      <c r="AM184" s="3">
        <v>0</v>
      </c>
      <c r="AN184" s="3">
        <v>0</v>
      </c>
      <c r="AO184" s="4">
        <v>0</v>
      </c>
      <c r="AP184" s="1" t="s">
        <v>182</v>
      </c>
      <c r="AQ184" s="1">
        <v>4</v>
      </c>
    </row>
    <row r="185" spans="1:43" x14ac:dyDescent="0.2">
      <c r="A185" s="1" t="s">
        <v>201</v>
      </c>
      <c r="B185" s="1" t="s">
        <v>385</v>
      </c>
      <c r="C185" s="1" t="s">
        <v>510</v>
      </c>
      <c r="D185" s="1" t="s">
        <v>552</v>
      </c>
      <c r="E185" s="3">
        <v>98.433333333333337</v>
      </c>
      <c r="F185" s="3">
        <f t="shared" si="8"/>
        <v>394.00188888888891</v>
      </c>
      <c r="G185" s="3">
        <f>SUM(Table39[[#This Row],[RN Hours Contract (W/ Admin, DON)]], Table39[[#This Row],[LPN Contract Hours (w/ Admin)]], Table39[[#This Row],[CNA/NA/Med Aide Contract Hours]])</f>
        <v>0</v>
      </c>
      <c r="H185" s="4">
        <f>Table39[[#This Row],[Total Contract Hours]]/Table39[[#This Row],[Total Hours Nurse Staffing]]</f>
        <v>0</v>
      </c>
      <c r="I185" s="3">
        <f>SUM(Table39[[#This Row],[RN Hours]], Table39[[#This Row],[RN Admin Hours]], Table39[[#This Row],[RN DON Hours]])</f>
        <v>78.343444444444458</v>
      </c>
      <c r="J185" s="3">
        <f t="shared" si="9"/>
        <v>0</v>
      </c>
      <c r="K185" s="4">
        <f>Table39[[#This Row],[RN Hours Contract (W/ Admin, DON)]]/Table39[[#This Row],[RN Hours (w/ Admin, DON)]]</f>
        <v>0</v>
      </c>
      <c r="L185" s="3">
        <v>61.209777777777781</v>
      </c>
      <c r="M185" s="3">
        <v>0</v>
      </c>
      <c r="N185" s="4">
        <f>Table39[[#This Row],[RN Hours Contract]]/Table39[[#This Row],[RN Hours]]</f>
        <v>0</v>
      </c>
      <c r="O185" s="3">
        <v>6.2455555555555566</v>
      </c>
      <c r="P185" s="3">
        <v>0</v>
      </c>
      <c r="Q185" s="4">
        <f>Table39[[#This Row],[RN Admin Hours Contract]]/Table39[[#This Row],[RN Admin Hours]]</f>
        <v>0</v>
      </c>
      <c r="R185" s="3">
        <v>10.888111111111112</v>
      </c>
      <c r="S185" s="3">
        <v>0</v>
      </c>
      <c r="T185" s="4">
        <f>Table39[[#This Row],[RN DON Hours Contract]]/Table39[[#This Row],[RN DON Hours]]</f>
        <v>0</v>
      </c>
      <c r="U185" s="3">
        <f>SUM(Table39[[#This Row],[LPN Hours]], Table39[[#This Row],[LPN Admin Hours]])</f>
        <v>87.798333333333332</v>
      </c>
      <c r="V185" s="3">
        <f>Table39[[#This Row],[LPN Hours Contract]]+Table39[[#This Row],[LPN Admin Hours Contract]]</f>
        <v>0</v>
      </c>
      <c r="W185" s="4">
        <f t="shared" si="10"/>
        <v>0</v>
      </c>
      <c r="X185" s="3">
        <v>87.798333333333332</v>
      </c>
      <c r="Y185" s="3">
        <v>0</v>
      </c>
      <c r="Z185" s="4">
        <f>Table39[[#This Row],[LPN Hours Contract]]/Table39[[#This Row],[LPN Hours]]</f>
        <v>0</v>
      </c>
      <c r="AA185" s="3">
        <v>0</v>
      </c>
      <c r="AB185" s="3">
        <v>0</v>
      </c>
      <c r="AC185" s="4">
        <v>0</v>
      </c>
      <c r="AD185" s="3">
        <f>SUM(Table39[[#This Row],[CNA Hours]], Table39[[#This Row],[NA in Training Hours]], Table39[[#This Row],[Med Aide/Tech Hours]])</f>
        <v>227.86011111111111</v>
      </c>
      <c r="AE185" s="3">
        <f>SUM(Table39[[#This Row],[CNA Hours Contract]], Table39[[#This Row],[NA in Training Hours Contract]], Table39[[#This Row],[Med Aide/Tech Hours Contract]])</f>
        <v>0</v>
      </c>
      <c r="AF185" s="4">
        <f>Table39[[#This Row],[CNA/NA/Med Aide Contract Hours]]/Table39[[#This Row],[Total CNA, NA in Training, Med Aide/Tech Hours]]</f>
        <v>0</v>
      </c>
      <c r="AG185" s="3">
        <v>223.23233333333334</v>
      </c>
      <c r="AH185" s="3">
        <v>0</v>
      </c>
      <c r="AI185" s="4">
        <f>Table39[[#This Row],[CNA Hours Contract]]/Table39[[#This Row],[CNA Hours]]</f>
        <v>0</v>
      </c>
      <c r="AJ185" s="3">
        <v>0</v>
      </c>
      <c r="AK185" s="3">
        <v>0</v>
      </c>
      <c r="AL185" s="4">
        <v>0</v>
      </c>
      <c r="AM185" s="3">
        <v>4.6277777777777755</v>
      </c>
      <c r="AN185" s="3">
        <v>0</v>
      </c>
      <c r="AO185" s="4">
        <f>Table39[[#This Row],[Med Aide/Tech Hours Contract]]/Table39[[#This Row],[Med Aide/Tech Hours]]</f>
        <v>0</v>
      </c>
      <c r="AP185" s="1" t="s">
        <v>183</v>
      </c>
      <c r="AQ185" s="1">
        <v>4</v>
      </c>
    </row>
    <row r="186" spans="1:43" x14ac:dyDescent="0.2">
      <c r="A186" s="1" t="s">
        <v>201</v>
      </c>
      <c r="B186" s="1" t="s">
        <v>386</v>
      </c>
      <c r="C186" s="1" t="s">
        <v>424</v>
      </c>
      <c r="D186" s="1" t="s">
        <v>569</v>
      </c>
      <c r="E186" s="3">
        <v>28.933333333333334</v>
      </c>
      <c r="F186" s="3">
        <f t="shared" si="8"/>
        <v>93.324555555555548</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25.824999999999999</v>
      </c>
      <c r="J186" s="3">
        <f t="shared" si="9"/>
        <v>0</v>
      </c>
      <c r="K186" s="4">
        <f>Table39[[#This Row],[RN Hours Contract (W/ Admin, DON)]]/Table39[[#This Row],[RN Hours (w/ Admin, DON)]]</f>
        <v>0</v>
      </c>
      <c r="L186" s="3">
        <v>8.1222222222222218</v>
      </c>
      <c r="M186" s="3">
        <v>0</v>
      </c>
      <c r="N186" s="4">
        <f>Table39[[#This Row],[RN Hours Contract]]/Table39[[#This Row],[RN Hours]]</f>
        <v>0</v>
      </c>
      <c r="O186" s="3">
        <v>14.947222222222223</v>
      </c>
      <c r="P186" s="3">
        <v>0</v>
      </c>
      <c r="Q186" s="4">
        <f>Table39[[#This Row],[RN Admin Hours Contract]]/Table39[[#This Row],[RN Admin Hours]]</f>
        <v>0</v>
      </c>
      <c r="R186" s="3">
        <v>2.7555555555555555</v>
      </c>
      <c r="S186" s="3">
        <v>0</v>
      </c>
      <c r="T186" s="4">
        <f>Table39[[#This Row],[RN DON Hours Contract]]/Table39[[#This Row],[RN DON Hours]]</f>
        <v>0</v>
      </c>
      <c r="U186" s="3">
        <f>SUM(Table39[[#This Row],[LPN Hours]], Table39[[#This Row],[LPN Admin Hours]])</f>
        <v>34.074777777777776</v>
      </c>
      <c r="V186" s="3">
        <f>Table39[[#This Row],[LPN Hours Contract]]+Table39[[#This Row],[LPN Admin Hours Contract]]</f>
        <v>0</v>
      </c>
      <c r="W186" s="4">
        <f t="shared" si="10"/>
        <v>0</v>
      </c>
      <c r="X186" s="3">
        <v>34.074777777777776</v>
      </c>
      <c r="Y186" s="3">
        <v>0</v>
      </c>
      <c r="Z186" s="4">
        <f>Table39[[#This Row],[LPN Hours Contract]]/Table39[[#This Row],[LPN Hours]]</f>
        <v>0</v>
      </c>
      <c r="AA186" s="3">
        <v>0</v>
      </c>
      <c r="AB186" s="3">
        <v>0</v>
      </c>
      <c r="AC186" s="4">
        <v>0</v>
      </c>
      <c r="AD186" s="3">
        <f>SUM(Table39[[#This Row],[CNA Hours]], Table39[[#This Row],[NA in Training Hours]], Table39[[#This Row],[Med Aide/Tech Hours]])</f>
        <v>33.424777777777777</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33.424777777777777</v>
      </c>
      <c r="AH186" s="3">
        <v>0</v>
      </c>
      <c r="AI186" s="4">
        <f>Table39[[#This Row],[CNA Hours Contract]]/Table39[[#This Row],[CNA Hours]]</f>
        <v>0</v>
      </c>
      <c r="AJ186" s="3">
        <v>0</v>
      </c>
      <c r="AK186" s="3">
        <v>0</v>
      </c>
      <c r="AL186" s="4">
        <v>0</v>
      </c>
      <c r="AM186" s="3">
        <v>0</v>
      </c>
      <c r="AN186" s="3">
        <v>0</v>
      </c>
      <c r="AO186" s="4">
        <v>0</v>
      </c>
      <c r="AP186" s="1" t="s">
        <v>184</v>
      </c>
      <c r="AQ186" s="1">
        <v>4</v>
      </c>
    </row>
    <row r="187" spans="1:43" x14ac:dyDescent="0.2">
      <c r="A187" s="1" t="s">
        <v>201</v>
      </c>
      <c r="B187" s="1" t="s">
        <v>387</v>
      </c>
      <c r="C187" s="1" t="s">
        <v>428</v>
      </c>
      <c r="D187" s="1" t="s">
        <v>592</v>
      </c>
      <c r="E187" s="3">
        <v>69.75555555555556</v>
      </c>
      <c r="F187" s="3">
        <f t="shared" si="8"/>
        <v>285.721</v>
      </c>
      <c r="G187" s="3">
        <f>SUM(Table39[[#This Row],[RN Hours Contract (W/ Admin, DON)]], Table39[[#This Row],[LPN Contract Hours (w/ Admin)]], Table39[[#This Row],[CNA/NA/Med Aide Contract Hours]])</f>
        <v>2.9943333333333331</v>
      </c>
      <c r="H187" s="4">
        <f>Table39[[#This Row],[Total Contract Hours]]/Table39[[#This Row],[Total Hours Nurse Staffing]]</f>
        <v>1.0479920388537536E-2</v>
      </c>
      <c r="I187" s="3">
        <f>SUM(Table39[[#This Row],[RN Hours]], Table39[[#This Row],[RN Admin Hours]], Table39[[#This Row],[RN DON Hours]])</f>
        <v>39.896666666666661</v>
      </c>
      <c r="J187" s="3">
        <f t="shared" si="9"/>
        <v>0.25</v>
      </c>
      <c r="K187" s="4">
        <f>Table39[[#This Row],[RN Hours Contract (W/ Admin, DON)]]/Table39[[#This Row],[RN Hours (w/ Admin, DON)]]</f>
        <v>6.2661876514328689E-3</v>
      </c>
      <c r="L187" s="3">
        <v>39.896666666666661</v>
      </c>
      <c r="M187" s="3">
        <v>0.25</v>
      </c>
      <c r="N187" s="4">
        <f>Table39[[#This Row],[RN Hours Contract]]/Table39[[#This Row],[RN Hours]]</f>
        <v>6.2661876514328689E-3</v>
      </c>
      <c r="O187" s="3">
        <v>0</v>
      </c>
      <c r="P187" s="3">
        <v>0</v>
      </c>
      <c r="Q187" s="4">
        <v>0</v>
      </c>
      <c r="R187" s="3">
        <v>0</v>
      </c>
      <c r="S187" s="3">
        <v>0</v>
      </c>
      <c r="T187" s="4">
        <v>0</v>
      </c>
      <c r="U187" s="3">
        <f>SUM(Table39[[#This Row],[LPN Hours]], Table39[[#This Row],[LPN Admin Hours]])</f>
        <v>98.715444444444429</v>
      </c>
      <c r="V187" s="3">
        <f>Table39[[#This Row],[LPN Hours Contract]]+Table39[[#This Row],[LPN Admin Hours Contract]]</f>
        <v>2.6109999999999998</v>
      </c>
      <c r="W187" s="4">
        <f t="shared" si="10"/>
        <v>2.6449761885734419E-2</v>
      </c>
      <c r="X187" s="3">
        <v>98.026555555555547</v>
      </c>
      <c r="Y187" s="3">
        <v>2.4221111111111111</v>
      </c>
      <c r="Z187" s="4">
        <f>Table39[[#This Row],[LPN Hours Contract]]/Table39[[#This Row],[LPN Hours]]</f>
        <v>2.4708724053232742E-2</v>
      </c>
      <c r="AA187" s="3">
        <v>0.68888888888888888</v>
      </c>
      <c r="AB187" s="3">
        <v>0.18888888888888888</v>
      </c>
      <c r="AC187" s="4">
        <f>Table39[[#This Row],[LPN Admin Hours Contract]]/Table39[[#This Row],[LPN Admin Hours]]</f>
        <v>0.27419354838709675</v>
      </c>
      <c r="AD187" s="3">
        <f>SUM(Table39[[#This Row],[CNA Hours]], Table39[[#This Row],[NA in Training Hours]], Table39[[#This Row],[Med Aide/Tech Hours]])</f>
        <v>147.10888888888888</v>
      </c>
      <c r="AE187" s="3">
        <f>SUM(Table39[[#This Row],[CNA Hours Contract]], Table39[[#This Row],[NA in Training Hours Contract]], Table39[[#This Row],[Med Aide/Tech Hours Contract]])</f>
        <v>0.13333333333333333</v>
      </c>
      <c r="AF187" s="4">
        <f>Table39[[#This Row],[CNA/NA/Med Aide Contract Hours]]/Table39[[#This Row],[Total CNA, NA in Training, Med Aide/Tech Hours]]</f>
        <v>9.0635810208613426E-4</v>
      </c>
      <c r="AG187" s="3">
        <v>147.10888888888888</v>
      </c>
      <c r="AH187" s="3">
        <v>0.13333333333333333</v>
      </c>
      <c r="AI187" s="4">
        <f>Table39[[#This Row],[CNA Hours Contract]]/Table39[[#This Row],[CNA Hours]]</f>
        <v>9.0635810208613426E-4</v>
      </c>
      <c r="AJ187" s="3">
        <v>0</v>
      </c>
      <c r="AK187" s="3">
        <v>0</v>
      </c>
      <c r="AL187" s="4">
        <v>0</v>
      </c>
      <c r="AM187" s="3">
        <v>0</v>
      </c>
      <c r="AN187" s="3">
        <v>0</v>
      </c>
      <c r="AO187" s="4">
        <v>0</v>
      </c>
      <c r="AP187" s="1" t="s">
        <v>185</v>
      </c>
      <c r="AQ187" s="1">
        <v>4</v>
      </c>
    </row>
    <row r="188" spans="1:43" x14ac:dyDescent="0.2">
      <c r="A188" s="1" t="s">
        <v>201</v>
      </c>
      <c r="B188" s="1" t="s">
        <v>388</v>
      </c>
      <c r="C188" s="1" t="s">
        <v>511</v>
      </c>
      <c r="D188" s="1" t="s">
        <v>565</v>
      </c>
      <c r="E188" s="3">
        <v>43.144444444444446</v>
      </c>
      <c r="F188" s="3">
        <f t="shared" si="8"/>
        <v>166.56255555555555</v>
      </c>
      <c r="G188" s="3">
        <f>SUM(Table39[[#This Row],[RN Hours Contract (W/ Admin, DON)]], Table39[[#This Row],[LPN Contract Hours (w/ Admin)]], Table39[[#This Row],[CNA/NA/Med Aide Contract Hours]])</f>
        <v>10.447222222222221</v>
      </c>
      <c r="H188" s="4">
        <f>Table39[[#This Row],[Total Contract Hours]]/Table39[[#This Row],[Total Hours Nurse Staffing]]</f>
        <v>6.2722513997076831E-2</v>
      </c>
      <c r="I188" s="3">
        <f>SUM(Table39[[#This Row],[RN Hours]], Table39[[#This Row],[RN Admin Hours]], Table39[[#This Row],[RN DON Hours]])</f>
        <v>33.018111111111111</v>
      </c>
      <c r="J188" s="3">
        <f t="shared" si="9"/>
        <v>3.7833333333333332</v>
      </c>
      <c r="K188" s="4">
        <f>Table39[[#This Row],[RN Hours Contract (W/ Admin, DON)]]/Table39[[#This Row],[RN Hours (w/ Admin, DON)]]</f>
        <v>0.11458357870932788</v>
      </c>
      <c r="L188" s="3">
        <v>15.994444444444444</v>
      </c>
      <c r="M188" s="3">
        <v>3.7833333333333332</v>
      </c>
      <c r="N188" s="4">
        <f>Table39[[#This Row],[RN Hours Contract]]/Table39[[#This Row],[RN Hours]]</f>
        <v>0.23654046543938867</v>
      </c>
      <c r="O188" s="3">
        <v>11.401444444444445</v>
      </c>
      <c r="P188" s="3">
        <v>0</v>
      </c>
      <c r="Q188" s="4">
        <f>Table39[[#This Row],[RN Admin Hours Contract]]/Table39[[#This Row],[RN Admin Hours]]</f>
        <v>0</v>
      </c>
      <c r="R188" s="3">
        <v>5.6222222222222218</v>
      </c>
      <c r="S188" s="3">
        <v>0</v>
      </c>
      <c r="T188" s="4">
        <f>Table39[[#This Row],[RN DON Hours Contract]]/Table39[[#This Row],[RN DON Hours]]</f>
        <v>0</v>
      </c>
      <c r="U188" s="3">
        <f>SUM(Table39[[#This Row],[LPN Hours]], Table39[[#This Row],[LPN Admin Hours]])</f>
        <v>36.56666666666667</v>
      </c>
      <c r="V188" s="3">
        <f>Table39[[#This Row],[LPN Hours Contract]]+Table39[[#This Row],[LPN Admin Hours Contract]]</f>
        <v>5.2694444444444448</v>
      </c>
      <c r="W188" s="4">
        <f t="shared" si="10"/>
        <v>0.14410513521725918</v>
      </c>
      <c r="X188" s="3">
        <v>36.56666666666667</v>
      </c>
      <c r="Y188" s="3">
        <v>5.2694444444444448</v>
      </c>
      <c r="Z188" s="4">
        <f>Table39[[#This Row],[LPN Hours Contract]]/Table39[[#This Row],[LPN Hours]]</f>
        <v>0.14410513521725918</v>
      </c>
      <c r="AA188" s="3">
        <v>0</v>
      </c>
      <c r="AB188" s="3">
        <v>0</v>
      </c>
      <c r="AC188" s="4">
        <v>0</v>
      </c>
      <c r="AD188" s="3">
        <f>SUM(Table39[[#This Row],[CNA Hours]], Table39[[#This Row],[NA in Training Hours]], Table39[[#This Row],[Med Aide/Tech Hours]])</f>
        <v>96.977777777777774</v>
      </c>
      <c r="AE188" s="3">
        <f>SUM(Table39[[#This Row],[CNA Hours Contract]], Table39[[#This Row],[NA in Training Hours Contract]], Table39[[#This Row],[Med Aide/Tech Hours Contract]])</f>
        <v>1.3944444444444444</v>
      </c>
      <c r="AF188" s="4">
        <f>Table39[[#This Row],[CNA/NA/Med Aide Contract Hours]]/Table39[[#This Row],[Total CNA, NA in Training, Med Aide/Tech Hours]]</f>
        <v>1.4379010082493125E-2</v>
      </c>
      <c r="AG188" s="3">
        <v>77.069444444444443</v>
      </c>
      <c r="AH188" s="3">
        <v>1.3944444444444444</v>
      </c>
      <c r="AI188" s="4">
        <f>Table39[[#This Row],[CNA Hours Contract]]/Table39[[#This Row],[CNA Hours]]</f>
        <v>1.8093350153180754E-2</v>
      </c>
      <c r="AJ188" s="3">
        <v>19.908333333333335</v>
      </c>
      <c r="AK188" s="3">
        <v>0</v>
      </c>
      <c r="AL188" s="4">
        <f>Table39[[#This Row],[NA in Training Hours Contract]]/Table39[[#This Row],[NA in Training Hours]]</f>
        <v>0</v>
      </c>
      <c r="AM188" s="3">
        <v>0</v>
      </c>
      <c r="AN188" s="3">
        <v>0</v>
      </c>
      <c r="AO188" s="4">
        <v>0</v>
      </c>
      <c r="AP188" s="1" t="s">
        <v>186</v>
      </c>
      <c r="AQ188" s="1">
        <v>4</v>
      </c>
    </row>
    <row r="189" spans="1:43" x14ac:dyDescent="0.2">
      <c r="A189" s="1" t="s">
        <v>201</v>
      </c>
      <c r="B189" s="1" t="s">
        <v>389</v>
      </c>
      <c r="C189" s="1" t="s">
        <v>512</v>
      </c>
      <c r="D189" s="1" t="s">
        <v>522</v>
      </c>
      <c r="E189" s="3">
        <v>87.844444444444449</v>
      </c>
      <c r="F189" s="3">
        <f t="shared" si="8"/>
        <v>347</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31.255555555555556</v>
      </c>
      <c r="J189" s="3">
        <f t="shared" si="9"/>
        <v>0</v>
      </c>
      <c r="K189" s="4">
        <f>Table39[[#This Row],[RN Hours Contract (W/ Admin, DON)]]/Table39[[#This Row],[RN Hours (w/ Admin, DON)]]</f>
        <v>0</v>
      </c>
      <c r="L189" s="3">
        <v>25.566666666666666</v>
      </c>
      <c r="M189" s="3">
        <v>0</v>
      </c>
      <c r="N189" s="4">
        <f>Table39[[#This Row],[RN Hours Contract]]/Table39[[#This Row],[RN Hours]]</f>
        <v>0</v>
      </c>
      <c r="O189" s="3">
        <v>0</v>
      </c>
      <c r="P189" s="3">
        <v>0</v>
      </c>
      <c r="Q189" s="4">
        <v>0</v>
      </c>
      <c r="R189" s="3">
        <v>5.6888888888888891</v>
      </c>
      <c r="S189" s="3">
        <v>0</v>
      </c>
      <c r="T189" s="4">
        <f>Table39[[#This Row],[RN DON Hours Contract]]/Table39[[#This Row],[RN DON Hours]]</f>
        <v>0</v>
      </c>
      <c r="U189" s="3">
        <f>SUM(Table39[[#This Row],[LPN Hours]], Table39[[#This Row],[LPN Admin Hours]])</f>
        <v>111.54166666666666</v>
      </c>
      <c r="V189" s="3">
        <f>Table39[[#This Row],[LPN Hours Contract]]+Table39[[#This Row],[LPN Admin Hours Contract]]</f>
        <v>0</v>
      </c>
      <c r="W189" s="4">
        <f t="shared" si="10"/>
        <v>0</v>
      </c>
      <c r="X189" s="3">
        <v>99.336111111111109</v>
      </c>
      <c r="Y189" s="3">
        <v>0</v>
      </c>
      <c r="Z189" s="4">
        <f>Table39[[#This Row],[LPN Hours Contract]]/Table39[[#This Row],[LPN Hours]]</f>
        <v>0</v>
      </c>
      <c r="AA189" s="3">
        <v>12.205555555555556</v>
      </c>
      <c r="AB189" s="3">
        <v>0</v>
      </c>
      <c r="AC189" s="4">
        <f>Table39[[#This Row],[LPN Admin Hours Contract]]/Table39[[#This Row],[LPN Admin Hours]]</f>
        <v>0</v>
      </c>
      <c r="AD189" s="3">
        <f>SUM(Table39[[#This Row],[CNA Hours]], Table39[[#This Row],[NA in Training Hours]], Table39[[#This Row],[Med Aide/Tech Hours]])</f>
        <v>204.20277777777778</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204.20277777777778</v>
      </c>
      <c r="AH189" s="3">
        <v>0</v>
      </c>
      <c r="AI189" s="4">
        <f>Table39[[#This Row],[CNA Hours Contract]]/Table39[[#This Row],[CNA Hours]]</f>
        <v>0</v>
      </c>
      <c r="AJ189" s="3">
        <v>0</v>
      </c>
      <c r="AK189" s="3">
        <v>0</v>
      </c>
      <c r="AL189" s="4">
        <v>0</v>
      </c>
      <c r="AM189" s="3">
        <v>0</v>
      </c>
      <c r="AN189" s="3">
        <v>0</v>
      </c>
      <c r="AO189" s="4">
        <v>0</v>
      </c>
      <c r="AP189" s="1" t="s">
        <v>187</v>
      </c>
      <c r="AQ189" s="1">
        <v>4</v>
      </c>
    </row>
    <row r="190" spans="1:43" x14ac:dyDescent="0.2">
      <c r="A190" s="1" t="s">
        <v>201</v>
      </c>
      <c r="B190" s="1" t="s">
        <v>390</v>
      </c>
      <c r="C190" s="1" t="s">
        <v>420</v>
      </c>
      <c r="D190" s="1" t="s">
        <v>593</v>
      </c>
      <c r="E190" s="3">
        <v>51.611111111111114</v>
      </c>
      <c r="F190" s="3">
        <f t="shared" si="8"/>
        <v>231.63055555555553</v>
      </c>
      <c r="G190" s="3">
        <f>SUM(Table39[[#This Row],[RN Hours Contract (W/ Admin, DON)]], Table39[[#This Row],[LPN Contract Hours (w/ Admin)]], Table39[[#This Row],[CNA/NA/Med Aide Contract Hours]])</f>
        <v>0</v>
      </c>
      <c r="H190" s="4">
        <f>Table39[[#This Row],[Total Contract Hours]]/Table39[[#This Row],[Total Hours Nurse Staffing]]</f>
        <v>0</v>
      </c>
      <c r="I190" s="3">
        <f>SUM(Table39[[#This Row],[RN Hours]], Table39[[#This Row],[RN Admin Hours]], Table39[[#This Row],[RN DON Hours]])</f>
        <v>30.752777777777776</v>
      </c>
      <c r="J190" s="3">
        <f t="shared" si="9"/>
        <v>0</v>
      </c>
      <c r="K190" s="4">
        <f>Table39[[#This Row],[RN Hours Contract (W/ Admin, DON)]]/Table39[[#This Row],[RN Hours (w/ Admin, DON)]]</f>
        <v>0</v>
      </c>
      <c r="L190" s="3">
        <v>21.405555555555555</v>
      </c>
      <c r="M190" s="3">
        <v>0</v>
      </c>
      <c r="N190" s="4">
        <f>Table39[[#This Row],[RN Hours Contract]]/Table39[[#This Row],[RN Hours]]</f>
        <v>0</v>
      </c>
      <c r="O190" s="3">
        <v>5.3083333333333336</v>
      </c>
      <c r="P190" s="3">
        <v>0</v>
      </c>
      <c r="Q190" s="4">
        <f>Table39[[#This Row],[RN Admin Hours Contract]]/Table39[[#This Row],[RN Admin Hours]]</f>
        <v>0</v>
      </c>
      <c r="R190" s="3">
        <v>4.0388888888888888</v>
      </c>
      <c r="S190" s="3">
        <v>0</v>
      </c>
      <c r="T190" s="4">
        <f>Table39[[#This Row],[RN DON Hours Contract]]/Table39[[#This Row],[RN DON Hours]]</f>
        <v>0</v>
      </c>
      <c r="U190" s="3">
        <f>SUM(Table39[[#This Row],[LPN Hours]], Table39[[#This Row],[LPN Admin Hours]])</f>
        <v>55.513888888888893</v>
      </c>
      <c r="V190" s="3">
        <f>Table39[[#This Row],[LPN Hours Contract]]+Table39[[#This Row],[LPN Admin Hours Contract]]</f>
        <v>0</v>
      </c>
      <c r="W190" s="4">
        <f t="shared" si="10"/>
        <v>0</v>
      </c>
      <c r="X190" s="3">
        <v>49.825000000000003</v>
      </c>
      <c r="Y190" s="3">
        <v>0</v>
      </c>
      <c r="Z190" s="4">
        <f>Table39[[#This Row],[LPN Hours Contract]]/Table39[[#This Row],[LPN Hours]]</f>
        <v>0</v>
      </c>
      <c r="AA190" s="3">
        <v>5.6888888888888891</v>
      </c>
      <c r="AB190" s="3">
        <v>0</v>
      </c>
      <c r="AC190" s="4">
        <f>Table39[[#This Row],[LPN Admin Hours Contract]]/Table39[[#This Row],[LPN Admin Hours]]</f>
        <v>0</v>
      </c>
      <c r="AD190" s="3">
        <f>SUM(Table39[[#This Row],[CNA Hours]], Table39[[#This Row],[NA in Training Hours]], Table39[[#This Row],[Med Aide/Tech Hours]])</f>
        <v>145.36388888888888</v>
      </c>
      <c r="AE190" s="3">
        <f>SUM(Table39[[#This Row],[CNA Hours Contract]], Table39[[#This Row],[NA in Training Hours Contract]], Table39[[#This Row],[Med Aide/Tech Hours Contract]])</f>
        <v>0</v>
      </c>
      <c r="AF190" s="4">
        <f>Table39[[#This Row],[CNA/NA/Med Aide Contract Hours]]/Table39[[#This Row],[Total CNA, NA in Training, Med Aide/Tech Hours]]</f>
        <v>0</v>
      </c>
      <c r="AG190" s="3">
        <v>145.36388888888888</v>
      </c>
      <c r="AH190" s="3">
        <v>0</v>
      </c>
      <c r="AI190" s="4">
        <f>Table39[[#This Row],[CNA Hours Contract]]/Table39[[#This Row],[CNA Hours]]</f>
        <v>0</v>
      </c>
      <c r="AJ190" s="3">
        <v>0</v>
      </c>
      <c r="AK190" s="3">
        <v>0</v>
      </c>
      <c r="AL190" s="4">
        <v>0</v>
      </c>
      <c r="AM190" s="3">
        <v>0</v>
      </c>
      <c r="AN190" s="3">
        <v>0</v>
      </c>
      <c r="AO190" s="4">
        <v>0</v>
      </c>
      <c r="AP190" s="1" t="s">
        <v>188</v>
      </c>
      <c r="AQ190" s="1">
        <v>4</v>
      </c>
    </row>
    <row r="191" spans="1:43" x14ac:dyDescent="0.2">
      <c r="A191" s="1" t="s">
        <v>201</v>
      </c>
      <c r="B191" s="1" t="s">
        <v>391</v>
      </c>
      <c r="C191" s="1" t="s">
        <v>484</v>
      </c>
      <c r="D191" s="1" t="s">
        <v>586</v>
      </c>
      <c r="E191" s="3">
        <v>38.533333333333331</v>
      </c>
      <c r="F191" s="3">
        <f t="shared" si="8"/>
        <v>169.70333333333332</v>
      </c>
      <c r="G191" s="3">
        <f>SUM(Table39[[#This Row],[RN Hours Contract (W/ Admin, DON)]], Table39[[#This Row],[LPN Contract Hours (w/ Admin)]], Table39[[#This Row],[CNA/NA/Med Aide Contract Hours]])</f>
        <v>0</v>
      </c>
      <c r="H191" s="4">
        <f>Table39[[#This Row],[Total Contract Hours]]/Table39[[#This Row],[Total Hours Nurse Staffing]]</f>
        <v>0</v>
      </c>
      <c r="I191" s="3">
        <f>SUM(Table39[[#This Row],[RN Hours]], Table39[[#This Row],[RN Admin Hours]], Table39[[#This Row],[RN DON Hours]])</f>
        <v>27.969444444444445</v>
      </c>
      <c r="J191" s="3">
        <f t="shared" si="9"/>
        <v>0</v>
      </c>
      <c r="K191" s="4">
        <f>Table39[[#This Row],[RN Hours Contract (W/ Admin, DON)]]/Table39[[#This Row],[RN Hours (w/ Admin, DON)]]</f>
        <v>0</v>
      </c>
      <c r="L191" s="3">
        <v>18.147222222222222</v>
      </c>
      <c r="M191" s="3">
        <v>0</v>
      </c>
      <c r="N191" s="4">
        <f>Table39[[#This Row],[RN Hours Contract]]/Table39[[#This Row],[RN Hours]]</f>
        <v>0</v>
      </c>
      <c r="O191" s="3">
        <v>5.1111111111111107</v>
      </c>
      <c r="P191" s="3">
        <v>0</v>
      </c>
      <c r="Q191" s="4">
        <f>Table39[[#This Row],[RN Admin Hours Contract]]/Table39[[#This Row],[RN Admin Hours]]</f>
        <v>0</v>
      </c>
      <c r="R191" s="3">
        <v>4.7111111111111112</v>
      </c>
      <c r="S191" s="3">
        <v>0</v>
      </c>
      <c r="T191" s="4">
        <f>Table39[[#This Row],[RN DON Hours Contract]]/Table39[[#This Row],[RN DON Hours]]</f>
        <v>0</v>
      </c>
      <c r="U191" s="3">
        <f>SUM(Table39[[#This Row],[LPN Hours]], Table39[[#This Row],[LPN Admin Hours]])</f>
        <v>42.530555555555559</v>
      </c>
      <c r="V191" s="3">
        <f>Table39[[#This Row],[LPN Hours Contract]]+Table39[[#This Row],[LPN Admin Hours Contract]]</f>
        <v>0</v>
      </c>
      <c r="W191" s="4">
        <f t="shared" si="10"/>
        <v>0</v>
      </c>
      <c r="X191" s="3">
        <v>42.530555555555559</v>
      </c>
      <c r="Y191" s="3">
        <v>0</v>
      </c>
      <c r="Z191" s="4">
        <f>Table39[[#This Row],[LPN Hours Contract]]/Table39[[#This Row],[LPN Hours]]</f>
        <v>0</v>
      </c>
      <c r="AA191" s="3">
        <v>0</v>
      </c>
      <c r="AB191" s="3">
        <v>0</v>
      </c>
      <c r="AC191" s="4">
        <v>0</v>
      </c>
      <c r="AD191" s="3">
        <f>SUM(Table39[[#This Row],[CNA Hours]], Table39[[#This Row],[NA in Training Hours]], Table39[[#This Row],[Med Aide/Tech Hours]])</f>
        <v>99.203333333333319</v>
      </c>
      <c r="AE191" s="3">
        <f>SUM(Table39[[#This Row],[CNA Hours Contract]], Table39[[#This Row],[NA in Training Hours Contract]], Table39[[#This Row],[Med Aide/Tech Hours Contract]])</f>
        <v>0</v>
      </c>
      <c r="AF191" s="4">
        <f>Table39[[#This Row],[CNA/NA/Med Aide Contract Hours]]/Table39[[#This Row],[Total CNA, NA in Training, Med Aide/Tech Hours]]</f>
        <v>0</v>
      </c>
      <c r="AG191" s="3">
        <v>99.203333333333319</v>
      </c>
      <c r="AH191" s="3">
        <v>0</v>
      </c>
      <c r="AI191" s="4">
        <f>Table39[[#This Row],[CNA Hours Contract]]/Table39[[#This Row],[CNA Hours]]</f>
        <v>0</v>
      </c>
      <c r="AJ191" s="3">
        <v>0</v>
      </c>
      <c r="AK191" s="3">
        <v>0</v>
      </c>
      <c r="AL191" s="4">
        <v>0</v>
      </c>
      <c r="AM191" s="3">
        <v>0</v>
      </c>
      <c r="AN191" s="3">
        <v>0</v>
      </c>
      <c r="AO191" s="4">
        <v>0</v>
      </c>
      <c r="AP191" s="1" t="s">
        <v>189</v>
      </c>
      <c r="AQ191" s="1">
        <v>4</v>
      </c>
    </row>
    <row r="192" spans="1:43" x14ac:dyDescent="0.2">
      <c r="A192" s="1" t="s">
        <v>201</v>
      </c>
      <c r="B192" s="1" t="s">
        <v>392</v>
      </c>
      <c r="C192" s="1" t="s">
        <v>438</v>
      </c>
      <c r="D192" s="1" t="s">
        <v>551</v>
      </c>
      <c r="E192" s="3">
        <v>117.1</v>
      </c>
      <c r="F192" s="3">
        <f t="shared" si="8"/>
        <v>486.68288888888884</v>
      </c>
      <c r="G192" s="3">
        <f>SUM(Table39[[#This Row],[RN Hours Contract (W/ Admin, DON)]], Table39[[#This Row],[LPN Contract Hours (w/ Admin)]], Table39[[#This Row],[CNA/NA/Med Aide Contract Hours]])</f>
        <v>0</v>
      </c>
      <c r="H192" s="4">
        <f>Table39[[#This Row],[Total Contract Hours]]/Table39[[#This Row],[Total Hours Nurse Staffing]]</f>
        <v>0</v>
      </c>
      <c r="I192" s="3">
        <f>SUM(Table39[[#This Row],[RN Hours]], Table39[[#This Row],[RN Admin Hours]], Table39[[#This Row],[RN DON Hours]])</f>
        <v>60.709000000000003</v>
      </c>
      <c r="J192" s="3">
        <f t="shared" si="9"/>
        <v>0</v>
      </c>
      <c r="K192" s="4">
        <f>Table39[[#This Row],[RN Hours Contract (W/ Admin, DON)]]/Table39[[#This Row],[RN Hours (w/ Admin, DON)]]</f>
        <v>0</v>
      </c>
      <c r="L192" s="3">
        <v>43.527000000000001</v>
      </c>
      <c r="M192" s="3">
        <v>0</v>
      </c>
      <c r="N192" s="4">
        <f>Table39[[#This Row],[RN Hours Contract]]/Table39[[#This Row],[RN Hours]]</f>
        <v>0</v>
      </c>
      <c r="O192" s="3">
        <v>11.582111111111109</v>
      </c>
      <c r="P192" s="3">
        <v>0</v>
      </c>
      <c r="Q192" s="4">
        <f>Table39[[#This Row],[RN Admin Hours Contract]]/Table39[[#This Row],[RN Admin Hours]]</f>
        <v>0</v>
      </c>
      <c r="R192" s="3">
        <v>5.5998888888888887</v>
      </c>
      <c r="S192" s="3">
        <v>0</v>
      </c>
      <c r="T192" s="4">
        <f>Table39[[#This Row],[RN DON Hours Contract]]/Table39[[#This Row],[RN DON Hours]]</f>
        <v>0</v>
      </c>
      <c r="U192" s="3">
        <f>SUM(Table39[[#This Row],[LPN Hours]], Table39[[#This Row],[LPN Admin Hours]])</f>
        <v>131.44833333333332</v>
      </c>
      <c r="V192" s="3">
        <f>Table39[[#This Row],[LPN Hours Contract]]+Table39[[#This Row],[LPN Admin Hours Contract]]</f>
        <v>0</v>
      </c>
      <c r="W192" s="4">
        <f t="shared" si="10"/>
        <v>0</v>
      </c>
      <c r="X192" s="3">
        <v>120.06666666666666</v>
      </c>
      <c r="Y192" s="3">
        <v>0</v>
      </c>
      <c r="Z192" s="4">
        <f>Table39[[#This Row],[LPN Hours Contract]]/Table39[[#This Row],[LPN Hours]]</f>
        <v>0</v>
      </c>
      <c r="AA192" s="3">
        <v>11.381666666666666</v>
      </c>
      <c r="AB192" s="3">
        <v>0</v>
      </c>
      <c r="AC192" s="4">
        <f>Table39[[#This Row],[LPN Admin Hours Contract]]/Table39[[#This Row],[LPN Admin Hours]]</f>
        <v>0</v>
      </c>
      <c r="AD192" s="3">
        <f>SUM(Table39[[#This Row],[CNA Hours]], Table39[[#This Row],[NA in Training Hours]], Table39[[#This Row],[Med Aide/Tech Hours]])</f>
        <v>294.52555555555551</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242.79633333333331</v>
      </c>
      <c r="AH192" s="3">
        <v>0</v>
      </c>
      <c r="AI192" s="4">
        <f>Table39[[#This Row],[CNA Hours Contract]]/Table39[[#This Row],[CNA Hours]]</f>
        <v>0</v>
      </c>
      <c r="AJ192" s="3">
        <v>51.729222222222226</v>
      </c>
      <c r="AK192" s="3">
        <v>0</v>
      </c>
      <c r="AL192" s="4">
        <f>Table39[[#This Row],[NA in Training Hours Contract]]/Table39[[#This Row],[NA in Training Hours]]</f>
        <v>0</v>
      </c>
      <c r="AM192" s="3">
        <v>0</v>
      </c>
      <c r="AN192" s="3">
        <v>0</v>
      </c>
      <c r="AO192" s="4">
        <v>0</v>
      </c>
      <c r="AP192" s="1" t="s">
        <v>190</v>
      </c>
      <c r="AQ192" s="1">
        <v>4</v>
      </c>
    </row>
    <row r="193" spans="1:43" x14ac:dyDescent="0.2">
      <c r="A193" s="1" t="s">
        <v>201</v>
      </c>
      <c r="B193" s="1" t="s">
        <v>393</v>
      </c>
      <c r="C193" s="1" t="s">
        <v>454</v>
      </c>
      <c r="D193" s="1" t="s">
        <v>555</v>
      </c>
      <c r="E193" s="3">
        <v>33.822222222222223</v>
      </c>
      <c r="F193" s="3">
        <f t="shared" si="8"/>
        <v>143.21811111111111</v>
      </c>
      <c r="G193" s="3">
        <f>SUM(Table39[[#This Row],[RN Hours Contract (W/ Admin, DON)]], Table39[[#This Row],[LPN Contract Hours (w/ Admin)]], Table39[[#This Row],[CNA/NA/Med Aide Contract Hours]])</f>
        <v>0</v>
      </c>
      <c r="H193" s="4">
        <f>Table39[[#This Row],[Total Contract Hours]]/Table39[[#This Row],[Total Hours Nurse Staffing]]</f>
        <v>0</v>
      </c>
      <c r="I193" s="3">
        <f>SUM(Table39[[#This Row],[RN Hours]], Table39[[#This Row],[RN Admin Hours]], Table39[[#This Row],[RN DON Hours]])</f>
        <v>17.658333333333335</v>
      </c>
      <c r="J193" s="3">
        <f t="shared" si="9"/>
        <v>0</v>
      </c>
      <c r="K193" s="4">
        <f>Table39[[#This Row],[RN Hours Contract (W/ Admin, DON)]]/Table39[[#This Row],[RN Hours (w/ Admin, DON)]]</f>
        <v>0</v>
      </c>
      <c r="L193" s="3">
        <v>2.4722222222222223</v>
      </c>
      <c r="M193" s="3">
        <v>0</v>
      </c>
      <c r="N193" s="4">
        <f>Table39[[#This Row],[RN Hours Contract]]/Table39[[#This Row],[RN Hours]]</f>
        <v>0</v>
      </c>
      <c r="O193" s="3">
        <v>9.4972222222222218</v>
      </c>
      <c r="P193" s="3">
        <v>0</v>
      </c>
      <c r="Q193" s="4">
        <f>Table39[[#This Row],[RN Admin Hours Contract]]/Table39[[#This Row],[RN Admin Hours]]</f>
        <v>0</v>
      </c>
      <c r="R193" s="3">
        <v>5.6888888888888891</v>
      </c>
      <c r="S193" s="3">
        <v>0</v>
      </c>
      <c r="T193" s="4">
        <f>Table39[[#This Row],[RN DON Hours Contract]]/Table39[[#This Row],[RN DON Hours]]</f>
        <v>0</v>
      </c>
      <c r="U193" s="3">
        <f>SUM(Table39[[#This Row],[LPN Hours]], Table39[[#This Row],[LPN Admin Hours]])</f>
        <v>44.027000000000001</v>
      </c>
      <c r="V193" s="3">
        <f>Table39[[#This Row],[LPN Hours Contract]]+Table39[[#This Row],[LPN Admin Hours Contract]]</f>
        <v>0</v>
      </c>
      <c r="W193" s="4">
        <f t="shared" si="10"/>
        <v>0</v>
      </c>
      <c r="X193" s="3">
        <v>44.027000000000001</v>
      </c>
      <c r="Y193" s="3">
        <v>0</v>
      </c>
      <c r="Z193" s="4">
        <f>Table39[[#This Row],[LPN Hours Contract]]/Table39[[#This Row],[LPN Hours]]</f>
        <v>0</v>
      </c>
      <c r="AA193" s="3">
        <v>0</v>
      </c>
      <c r="AB193" s="3">
        <v>0</v>
      </c>
      <c r="AC193" s="4">
        <v>0</v>
      </c>
      <c r="AD193" s="3">
        <f>SUM(Table39[[#This Row],[CNA Hours]], Table39[[#This Row],[NA in Training Hours]], Table39[[#This Row],[Med Aide/Tech Hours]])</f>
        <v>81.532777777777781</v>
      </c>
      <c r="AE193" s="3">
        <f>SUM(Table39[[#This Row],[CNA Hours Contract]], Table39[[#This Row],[NA in Training Hours Contract]], Table39[[#This Row],[Med Aide/Tech Hours Contract]])</f>
        <v>0</v>
      </c>
      <c r="AF193" s="4">
        <f>Table39[[#This Row],[CNA/NA/Med Aide Contract Hours]]/Table39[[#This Row],[Total CNA, NA in Training, Med Aide/Tech Hours]]</f>
        <v>0</v>
      </c>
      <c r="AG193" s="3">
        <v>81.532777777777781</v>
      </c>
      <c r="AH193" s="3">
        <v>0</v>
      </c>
      <c r="AI193" s="4">
        <f>Table39[[#This Row],[CNA Hours Contract]]/Table39[[#This Row],[CNA Hours]]</f>
        <v>0</v>
      </c>
      <c r="AJ193" s="3">
        <v>0</v>
      </c>
      <c r="AK193" s="3">
        <v>0</v>
      </c>
      <c r="AL193" s="4">
        <v>0</v>
      </c>
      <c r="AM193" s="3">
        <v>0</v>
      </c>
      <c r="AN193" s="3">
        <v>0</v>
      </c>
      <c r="AO193" s="4">
        <v>0</v>
      </c>
      <c r="AP193" s="1" t="s">
        <v>191</v>
      </c>
      <c r="AQ193" s="1">
        <v>4</v>
      </c>
    </row>
    <row r="194" spans="1:43" x14ac:dyDescent="0.2">
      <c r="A194" s="1" t="s">
        <v>201</v>
      </c>
      <c r="B194" s="1" t="s">
        <v>394</v>
      </c>
      <c r="C194" s="1" t="s">
        <v>511</v>
      </c>
      <c r="D194" s="1" t="s">
        <v>565</v>
      </c>
      <c r="E194" s="3">
        <v>44.633333333333333</v>
      </c>
      <c r="F194" s="3">
        <f t="shared" ref="F194:F202" si="11">SUM(I194,U194,AD194)</f>
        <v>146.8847777777778</v>
      </c>
      <c r="G194" s="3">
        <f>SUM(Table39[[#This Row],[RN Hours Contract (W/ Admin, DON)]], Table39[[#This Row],[LPN Contract Hours (w/ Admin)]], Table39[[#This Row],[CNA/NA/Med Aide Contract Hours]])</f>
        <v>7.0388888888888888</v>
      </c>
      <c r="H194" s="4">
        <f>Table39[[#This Row],[Total Contract Hours]]/Table39[[#This Row],[Total Hours Nurse Staffing]]</f>
        <v>4.7921159669370467E-2</v>
      </c>
      <c r="I194" s="3">
        <f>SUM(Table39[[#This Row],[RN Hours]], Table39[[#This Row],[RN Admin Hours]], Table39[[#This Row],[RN DON Hours]])</f>
        <v>28.218111111111106</v>
      </c>
      <c r="J194" s="3">
        <f t="shared" si="9"/>
        <v>5.5555555555555552E-2</v>
      </c>
      <c r="K194" s="4">
        <f>Table39[[#This Row],[RN Hours Contract (W/ Admin, DON)]]/Table39[[#This Row],[RN Hours (w/ Admin, DON)]]</f>
        <v>1.9687907293582138E-3</v>
      </c>
      <c r="L194" s="3">
        <v>16.838888888888889</v>
      </c>
      <c r="M194" s="3">
        <v>5.5555555555555552E-2</v>
      </c>
      <c r="N194" s="4">
        <f>Table39[[#This Row],[RN Hours Contract]]/Table39[[#This Row],[RN Hours]]</f>
        <v>3.2992411745298581E-3</v>
      </c>
      <c r="O194" s="3">
        <v>6.6319999999999988</v>
      </c>
      <c r="P194" s="3">
        <v>0</v>
      </c>
      <c r="Q194" s="4">
        <f>Table39[[#This Row],[RN Admin Hours Contract]]/Table39[[#This Row],[RN Admin Hours]]</f>
        <v>0</v>
      </c>
      <c r="R194" s="3">
        <v>4.7472222222222218</v>
      </c>
      <c r="S194" s="3">
        <v>0</v>
      </c>
      <c r="T194" s="4">
        <f>Table39[[#This Row],[RN DON Hours Contract]]/Table39[[#This Row],[RN DON Hours]]</f>
        <v>0</v>
      </c>
      <c r="U194" s="3">
        <f>SUM(Table39[[#This Row],[LPN Hours]], Table39[[#This Row],[LPN Admin Hours]])</f>
        <v>39.269444444444446</v>
      </c>
      <c r="V194" s="3">
        <f>Table39[[#This Row],[LPN Hours Contract]]+Table39[[#This Row],[LPN Admin Hours Contract]]</f>
        <v>6.0277777777777777</v>
      </c>
      <c r="W194" s="4">
        <f t="shared" si="10"/>
        <v>0.15349791327721582</v>
      </c>
      <c r="X194" s="3">
        <v>39.269444444444446</v>
      </c>
      <c r="Y194" s="3">
        <v>6.0277777777777777</v>
      </c>
      <c r="Z194" s="4">
        <f>Table39[[#This Row],[LPN Hours Contract]]/Table39[[#This Row],[LPN Hours]]</f>
        <v>0.15349791327721582</v>
      </c>
      <c r="AA194" s="3">
        <v>0</v>
      </c>
      <c r="AB194" s="3">
        <v>0</v>
      </c>
      <c r="AC194" s="4">
        <v>0</v>
      </c>
      <c r="AD194" s="3">
        <f>SUM(Table39[[#This Row],[CNA Hours]], Table39[[#This Row],[NA in Training Hours]], Table39[[#This Row],[Med Aide/Tech Hours]])</f>
        <v>79.397222222222226</v>
      </c>
      <c r="AE194" s="3">
        <f>SUM(Table39[[#This Row],[CNA Hours Contract]], Table39[[#This Row],[NA in Training Hours Contract]], Table39[[#This Row],[Med Aide/Tech Hours Contract]])</f>
        <v>0.9555555555555556</v>
      </c>
      <c r="AF194" s="4">
        <f>Table39[[#This Row],[CNA/NA/Med Aide Contract Hours]]/Table39[[#This Row],[Total CNA, NA in Training, Med Aide/Tech Hours]]</f>
        <v>1.2035125774061505E-2</v>
      </c>
      <c r="AG194" s="3">
        <v>68.466666666666669</v>
      </c>
      <c r="AH194" s="3">
        <v>0.9555555555555556</v>
      </c>
      <c r="AI194" s="4">
        <f>Table39[[#This Row],[CNA Hours Contract]]/Table39[[#This Row],[CNA Hours]]</f>
        <v>1.3956507627393703E-2</v>
      </c>
      <c r="AJ194" s="3">
        <v>10.930555555555555</v>
      </c>
      <c r="AK194" s="3">
        <v>0</v>
      </c>
      <c r="AL194" s="4">
        <f>Table39[[#This Row],[NA in Training Hours Contract]]/Table39[[#This Row],[NA in Training Hours]]</f>
        <v>0</v>
      </c>
      <c r="AM194" s="3">
        <v>0</v>
      </c>
      <c r="AN194" s="3">
        <v>0</v>
      </c>
      <c r="AO194" s="4">
        <v>0</v>
      </c>
      <c r="AP194" s="1" t="s">
        <v>192</v>
      </c>
      <c r="AQ194" s="1">
        <v>4</v>
      </c>
    </row>
    <row r="195" spans="1:43" x14ac:dyDescent="0.2">
      <c r="A195" s="1" t="s">
        <v>201</v>
      </c>
      <c r="B195" s="1" t="s">
        <v>395</v>
      </c>
      <c r="C195" s="1" t="s">
        <v>511</v>
      </c>
      <c r="D195" s="1" t="s">
        <v>565</v>
      </c>
      <c r="E195" s="3">
        <v>32.422222222222224</v>
      </c>
      <c r="F195" s="3">
        <f t="shared" si="11"/>
        <v>128.95977777777776</v>
      </c>
      <c r="G195" s="3">
        <f>SUM(Table39[[#This Row],[RN Hours Contract (W/ Admin, DON)]], Table39[[#This Row],[LPN Contract Hours (w/ Admin)]], Table39[[#This Row],[CNA/NA/Med Aide Contract Hours]])</f>
        <v>7.5388888888888879</v>
      </c>
      <c r="H195" s="4">
        <f>Table39[[#This Row],[Total Contract Hours]]/Table39[[#This Row],[Total Hours Nurse Staffing]]</f>
        <v>5.8459226735640225E-2</v>
      </c>
      <c r="I195" s="3">
        <f>SUM(Table39[[#This Row],[RN Hours]], Table39[[#This Row],[RN Admin Hours]], Table39[[#This Row],[RN DON Hours]])</f>
        <v>24.484777777777776</v>
      </c>
      <c r="J195" s="3">
        <f t="shared" si="9"/>
        <v>4.1194444444444445</v>
      </c>
      <c r="K195" s="4">
        <f>Table39[[#This Row],[RN Hours Contract (W/ Admin, DON)]]/Table39[[#This Row],[RN Hours (w/ Admin, DON)]]</f>
        <v>0.16824512282007417</v>
      </c>
      <c r="L195" s="3">
        <v>18.744444444444444</v>
      </c>
      <c r="M195" s="3">
        <v>4.1194444444444445</v>
      </c>
      <c r="N195" s="4">
        <f>Table39[[#This Row],[RN Hours Contract]]/Table39[[#This Row],[RN Hours]]</f>
        <v>0.21976882039122705</v>
      </c>
      <c r="O195" s="3">
        <v>1.3042222222222219</v>
      </c>
      <c r="P195" s="3">
        <v>0</v>
      </c>
      <c r="Q195" s="4">
        <f>Table39[[#This Row],[RN Admin Hours Contract]]/Table39[[#This Row],[RN Admin Hours]]</f>
        <v>0</v>
      </c>
      <c r="R195" s="3">
        <v>4.4361111111111109</v>
      </c>
      <c r="S195" s="3">
        <v>0</v>
      </c>
      <c r="T195" s="4">
        <f>Table39[[#This Row],[RN DON Hours Contract]]/Table39[[#This Row],[RN DON Hours]]</f>
        <v>0</v>
      </c>
      <c r="U195" s="3">
        <f>SUM(Table39[[#This Row],[LPN Hours]], Table39[[#This Row],[LPN Admin Hours]])</f>
        <v>13.861111111111111</v>
      </c>
      <c r="V195" s="3">
        <f>Table39[[#This Row],[LPN Hours Contract]]+Table39[[#This Row],[LPN Admin Hours Contract]]</f>
        <v>1.7638888888888888</v>
      </c>
      <c r="W195" s="4">
        <f t="shared" si="10"/>
        <v>0.12725450901803606</v>
      </c>
      <c r="X195" s="3">
        <v>13.861111111111111</v>
      </c>
      <c r="Y195" s="3">
        <v>1.7638888888888888</v>
      </c>
      <c r="Z195" s="4">
        <f>Table39[[#This Row],[LPN Hours Contract]]/Table39[[#This Row],[LPN Hours]]</f>
        <v>0.12725450901803606</v>
      </c>
      <c r="AA195" s="3">
        <v>0</v>
      </c>
      <c r="AB195" s="3">
        <v>0</v>
      </c>
      <c r="AC195" s="4">
        <v>0</v>
      </c>
      <c r="AD195" s="3">
        <f>SUM(Table39[[#This Row],[CNA Hours]], Table39[[#This Row],[NA in Training Hours]], Table39[[#This Row],[Med Aide/Tech Hours]])</f>
        <v>90.61388888888888</v>
      </c>
      <c r="AE195" s="3">
        <f>SUM(Table39[[#This Row],[CNA Hours Contract]], Table39[[#This Row],[NA in Training Hours Contract]], Table39[[#This Row],[Med Aide/Tech Hours Contract]])</f>
        <v>1.6555555555555554</v>
      </c>
      <c r="AF195" s="4">
        <f>Table39[[#This Row],[CNA/NA/Med Aide Contract Hours]]/Table39[[#This Row],[Total CNA, NA in Training, Med Aide/Tech Hours]]</f>
        <v>1.8270439287575487E-2</v>
      </c>
      <c r="AG195" s="3">
        <v>72</v>
      </c>
      <c r="AH195" s="3">
        <v>1.6555555555555554</v>
      </c>
      <c r="AI195" s="4">
        <f>Table39[[#This Row],[CNA Hours Contract]]/Table39[[#This Row],[CNA Hours]]</f>
        <v>2.2993827160493824E-2</v>
      </c>
      <c r="AJ195" s="3">
        <v>18.613888888888887</v>
      </c>
      <c r="AK195" s="3">
        <v>0</v>
      </c>
      <c r="AL195" s="4">
        <f>Table39[[#This Row],[NA in Training Hours Contract]]/Table39[[#This Row],[NA in Training Hours]]</f>
        <v>0</v>
      </c>
      <c r="AM195" s="3">
        <v>0</v>
      </c>
      <c r="AN195" s="3">
        <v>0</v>
      </c>
      <c r="AO195" s="4">
        <v>0</v>
      </c>
      <c r="AP195" s="1" t="s">
        <v>193</v>
      </c>
      <c r="AQ195" s="1">
        <v>4</v>
      </c>
    </row>
    <row r="196" spans="1:43" x14ac:dyDescent="0.2">
      <c r="A196" s="1" t="s">
        <v>201</v>
      </c>
      <c r="B196" s="1" t="s">
        <v>396</v>
      </c>
      <c r="C196" s="1" t="s">
        <v>511</v>
      </c>
      <c r="D196" s="1" t="s">
        <v>565</v>
      </c>
      <c r="E196" s="3">
        <v>64.733333333333334</v>
      </c>
      <c r="F196" s="3">
        <f t="shared" si="11"/>
        <v>215.02644444444445</v>
      </c>
      <c r="G196" s="3">
        <f>SUM(Table39[[#This Row],[RN Hours Contract (W/ Admin, DON)]], Table39[[#This Row],[LPN Contract Hours (w/ Admin)]], Table39[[#This Row],[CNA/NA/Med Aide Contract Hours]])</f>
        <v>7.7722222222222221</v>
      </c>
      <c r="H196" s="4">
        <f>Table39[[#This Row],[Total Contract Hours]]/Table39[[#This Row],[Total Hours Nurse Staffing]]</f>
        <v>3.6145425007156742E-2</v>
      </c>
      <c r="I196" s="3">
        <f>SUM(Table39[[#This Row],[RN Hours]], Table39[[#This Row],[RN Admin Hours]], Table39[[#This Row],[RN DON Hours]])</f>
        <v>33.037555555555556</v>
      </c>
      <c r="J196" s="3">
        <f t="shared" si="9"/>
        <v>1.1722222222222223</v>
      </c>
      <c r="K196" s="4">
        <f>Table39[[#This Row],[RN Hours Contract (W/ Admin, DON)]]/Table39[[#This Row],[RN Hours (w/ Admin, DON)]]</f>
        <v>3.5481505895647379E-2</v>
      </c>
      <c r="L196" s="3">
        <v>17.816666666666666</v>
      </c>
      <c r="M196" s="3">
        <v>1.1722222222222223</v>
      </c>
      <c r="N196" s="4">
        <f>Table39[[#This Row],[RN Hours Contract]]/Table39[[#This Row],[RN Hours]]</f>
        <v>6.5793576551294045E-2</v>
      </c>
      <c r="O196" s="3">
        <v>9.0931111111111083</v>
      </c>
      <c r="P196" s="3">
        <v>0</v>
      </c>
      <c r="Q196" s="4">
        <f>Table39[[#This Row],[RN Admin Hours Contract]]/Table39[[#This Row],[RN Admin Hours]]</f>
        <v>0</v>
      </c>
      <c r="R196" s="3">
        <v>6.1277777777777782</v>
      </c>
      <c r="S196" s="3">
        <v>0</v>
      </c>
      <c r="T196" s="4">
        <f>Table39[[#This Row],[RN DON Hours Contract]]/Table39[[#This Row],[RN DON Hours]]</f>
        <v>0</v>
      </c>
      <c r="U196" s="3">
        <f>SUM(Table39[[#This Row],[LPN Hours]], Table39[[#This Row],[LPN Admin Hours]])</f>
        <v>45.819444444444443</v>
      </c>
      <c r="V196" s="3">
        <f>Table39[[#This Row],[LPN Hours Contract]]+Table39[[#This Row],[LPN Admin Hours Contract]]</f>
        <v>4.7277777777777779</v>
      </c>
      <c r="W196" s="4">
        <f t="shared" si="10"/>
        <v>0.10318278266141255</v>
      </c>
      <c r="X196" s="3">
        <v>45.819444444444443</v>
      </c>
      <c r="Y196" s="3">
        <v>4.7277777777777779</v>
      </c>
      <c r="Z196" s="4">
        <f>Table39[[#This Row],[LPN Hours Contract]]/Table39[[#This Row],[LPN Hours]]</f>
        <v>0.10318278266141255</v>
      </c>
      <c r="AA196" s="3">
        <v>0</v>
      </c>
      <c r="AB196" s="3">
        <v>0</v>
      </c>
      <c r="AC196" s="4">
        <v>0</v>
      </c>
      <c r="AD196" s="3">
        <f>SUM(Table39[[#This Row],[CNA Hours]], Table39[[#This Row],[NA in Training Hours]], Table39[[#This Row],[Med Aide/Tech Hours]])</f>
        <v>136.16944444444445</v>
      </c>
      <c r="AE196" s="3">
        <f>SUM(Table39[[#This Row],[CNA Hours Contract]], Table39[[#This Row],[NA in Training Hours Contract]], Table39[[#This Row],[Med Aide/Tech Hours Contract]])</f>
        <v>1.8722222222222222</v>
      </c>
      <c r="AF196" s="4">
        <f>Table39[[#This Row],[CNA/NA/Med Aide Contract Hours]]/Table39[[#This Row],[Total CNA, NA in Training, Med Aide/Tech Hours]]</f>
        <v>1.3749209522449561E-2</v>
      </c>
      <c r="AG196" s="3">
        <v>103.28333333333333</v>
      </c>
      <c r="AH196" s="3">
        <v>1.8722222222222222</v>
      </c>
      <c r="AI196" s="4">
        <f>Table39[[#This Row],[CNA Hours Contract]]/Table39[[#This Row],[CNA Hours]]</f>
        <v>1.8127050723468346E-2</v>
      </c>
      <c r="AJ196" s="3">
        <v>32.886111111111113</v>
      </c>
      <c r="AK196" s="3">
        <v>0</v>
      </c>
      <c r="AL196" s="4">
        <f>Table39[[#This Row],[NA in Training Hours Contract]]/Table39[[#This Row],[NA in Training Hours]]</f>
        <v>0</v>
      </c>
      <c r="AM196" s="3">
        <v>0</v>
      </c>
      <c r="AN196" s="3">
        <v>0</v>
      </c>
      <c r="AO196" s="4">
        <v>0</v>
      </c>
      <c r="AP196" s="1" t="s">
        <v>194</v>
      </c>
      <c r="AQ196" s="1">
        <v>4</v>
      </c>
    </row>
    <row r="197" spans="1:43" x14ac:dyDescent="0.2">
      <c r="A197" s="1" t="s">
        <v>201</v>
      </c>
      <c r="B197" s="1" t="s">
        <v>397</v>
      </c>
      <c r="C197" s="1" t="s">
        <v>513</v>
      </c>
      <c r="D197" s="1" t="s">
        <v>565</v>
      </c>
      <c r="E197" s="3">
        <v>57.577777777777776</v>
      </c>
      <c r="F197" s="3">
        <f t="shared" si="11"/>
        <v>353.98744444444446</v>
      </c>
      <c r="G197" s="3">
        <f>SUM(Table39[[#This Row],[RN Hours Contract (W/ Admin, DON)]], Table39[[#This Row],[LPN Contract Hours (w/ Admin)]], Table39[[#This Row],[CNA/NA/Med Aide Contract Hours]])</f>
        <v>0</v>
      </c>
      <c r="H197" s="4">
        <f>Table39[[#This Row],[Total Contract Hours]]/Table39[[#This Row],[Total Hours Nurse Staffing]]</f>
        <v>0</v>
      </c>
      <c r="I197" s="3">
        <f>SUM(Table39[[#This Row],[RN Hours]], Table39[[#This Row],[RN Admin Hours]], Table39[[#This Row],[RN DON Hours]])</f>
        <v>91.920888888888896</v>
      </c>
      <c r="J197" s="3">
        <f t="shared" si="9"/>
        <v>0</v>
      </c>
      <c r="K197" s="4">
        <f>Table39[[#This Row],[RN Hours Contract (W/ Admin, DON)]]/Table39[[#This Row],[RN Hours (w/ Admin, DON)]]</f>
        <v>0</v>
      </c>
      <c r="L197" s="3">
        <v>66.936111111111117</v>
      </c>
      <c r="M197" s="3">
        <v>0</v>
      </c>
      <c r="N197" s="4">
        <f>Table39[[#This Row],[RN Hours Contract]]/Table39[[#This Row],[RN Hours]]</f>
        <v>0</v>
      </c>
      <c r="O197" s="3">
        <v>20.201666666666661</v>
      </c>
      <c r="P197" s="3">
        <v>0</v>
      </c>
      <c r="Q197" s="4">
        <f>Table39[[#This Row],[RN Admin Hours Contract]]/Table39[[#This Row],[RN Admin Hours]]</f>
        <v>0</v>
      </c>
      <c r="R197" s="3">
        <v>4.7831111111111113</v>
      </c>
      <c r="S197" s="3">
        <v>0</v>
      </c>
      <c r="T197" s="4">
        <f>Table39[[#This Row],[RN DON Hours Contract]]/Table39[[#This Row],[RN DON Hours]]</f>
        <v>0</v>
      </c>
      <c r="U197" s="3">
        <f>SUM(Table39[[#This Row],[LPN Hours]], Table39[[#This Row],[LPN Admin Hours]])</f>
        <v>92.302222222222227</v>
      </c>
      <c r="V197" s="3">
        <f>Table39[[#This Row],[LPN Hours Contract]]+Table39[[#This Row],[LPN Admin Hours Contract]]</f>
        <v>0</v>
      </c>
      <c r="W197" s="4">
        <f t="shared" si="10"/>
        <v>0</v>
      </c>
      <c r="X197" s="3">
        <v>92.302222222222227</v>
      </c>
      <c r="Y197" s="3">
        <v>0</v>
      </c>
      <c r="Z197" s="4">
        <f>Table39[[#This Row],[LPN Hours Contract]]/Table39[[#This Row],[LPN Hours]]</f>
        <v>0</v>
      </c>
      <c r="AA197" s="3">
        <v>0</v>
      </c>
      <c r="AB197" s="3">
        <v>0</v>
      </c>
      <c r="AC197" s="4">
        <v>0</v>
      </c>
      <c r="AD197" s="3">
        <f>SUM(Table39[[#This Row],[CNA Hours]], Table39[[#This Row],[NA in Training Hours]], Table39[[#This Row],[Med Aide/Tech Hours]])</f>
        <v>169.76433333333335</v>
      </c>
      <c r="AE197" s="3">
        <f>SUM(Table39[[#This Row],[CNA Hours Contract]], Table39[[#This Row],[NA in Training Hours Contract]], Table39[[#This Row],[Med Aide/Tech Hours Contract]])</f>
        <v>0</v>
      </c>
      <c r="AF197" s="4">
        <f>Table39[[#This Row],[CNA/NA/Med Aide Contract Hours]]/Table39[[#This Row],[Total CNA, NA in Training, Med Aide/Tech Hours]]</f>
        <v>0</v>
      </c>
      <c r="AG197" s="3">
        <v>169.76433333333335</v>
      </c>
      <c r="AH197" s="3">
        <v>0</v>
      </c>
      <c r="AI197" s="4">
        <f>Table39[[#This Row],[CNA Hours Contract]]/Table39[[#This Row],[CNA Hours]]</f>
        <v>0</v>
      </c>
      <c r="AJ197" s="3">
        <v>0</v>
      </c>
      <c r="AK197" s="3">
        <v>0</v>
      </c>
      <c r="AL197" s="4">
        <v>0</v>
      </c>
      <c r="AM197" s="3">
        <v>0</v>
      </c>
      <c r="AN197" s="3">
        <v>0</v>
      </c>
      <c r="AO197" s="4">
        <v>0</v>
      </c>
      <c r="AP197" s="1" t="s">
        <v>195</v>
      </c>
      <c r="AQ197" s="1">
        <v>4</v>
      </c>
    </row>
    <row r="198" spans="1:43" x14ac:dyDescent="0.2">
      <c r="A198" s="1" t="s">
        <v>201</v>
      </c>
      <c r="B198" s="1" t="s">
        <v>398</v>
      </c>
      <c r="C198" s="1" t="s">
        <v>464</v>
      </c>
      <c r="D198" s="1" t="s">
        <v>575</v>
      </c>
      <c r="E198" s="3">
        <v>45.233333333333334</v>
      </c>
      <c r="F198" s="3">
        <f t="shared" si="11"/>
        <v>226.35266666666666</v>
      </c>
      <c r="G198" s="3">
        <f>SUM(Table39[[#This Row],[RN Hours Contract (W/ Admin, DON)]], Table39[[#This Row],[LPN Contract Hours (w/ Admin)]], Table39[[#This Row],[CNA/NA/Med Aide Contract Hours]])</f>
        <v>41.58966666666668</v>
      </c>
      <c r="H198" s="4">
        <f>Table39[[#This Row],[Total Contract Hours]]/Table39[[#This Row],[Total Hours Nurse Staffing]]</f>
        <v>0.18373835519204551</v>
      </c>
      <c r="I198" s="3">
        <f>SUM(Table39[[#This Row],[RN Hours]], Table39[[#This Row],[RN Admin Hours]], Table39[[#This Row],[RN DON Hours]])</f>
        <v>24.619111111111113</v>
      </c>
      <c r="J198" s="3">
        <f t="shared" si="9"/>
        <v>3.8174444444444444</v>
      </c>
      <c r="K198" s="4">
        <f>Table39[[#This Row],[RN Hours Contract (W/ Admin, DON)]]/Table39[[#This Row],[RN Hours (w/ Admin, DON)]]</f>
        <v>0.1550602061632336</v>
      </c>
      <c r="L198" s="3">
        <v>14.420222222222222</v>
      </c>
      <c r="M198" s="3">
        <v>3.8174444444444444</v>
      </c>
      <c r="N198" s="4">
        <f>Table39[[#This Row],[RN Hours Contract]]/Table39[[#This Row],[RN Hours]]</f>
        <v>0.26472854479049485</v>
      </c>
      <c r="O198" s="3">
        <v>7.5205555555555561</v>
      </c>
      <c r="P198" s="3">
        <v>0</v>
      </c>
      <c r="Q198" s="4">
        <f>Table39[[#This Row],[RN Admin Hours Contract]]/Table39[[#This Row],[RN Admin Hours]]</f>
        <v>0</v>
      </c>
      <c r="R198" s="3">
        <v>2.6783333333333337</v>
      </c>
      <c r="S198" s="3">
        <v>0</v>
      </c>
      <c r="T198" s="4">
        <f>Table39[[#This Row],[RN DON Hours Contract]]/Table39[[#This Row],[RN DON Hours]]</f>
        <v>0</v>
      </c>
      <c r="U198" s="3">
        <f>SUM(Table39[[#This Row],[LPN Hours]], Table39[[#This Row],[LPN Admin Hours]])</f>
        <v>59.374555555555553</v>
      </c>
      <c r="V198" s="3">
        <f>Table39[[#This Row],[LPN Hours Contract]]+Table39[[#This Row],[LPN Admin Hours Contract]]</f>
        <v>13.733888888888893</v>
      </c>
      <c r="W198" s="4">
        <f t="shared" si="10"/>
        <v>0.23130933377746929</v>
      </c>
      <c r="X198" s="3">
        <v>59.374555555555553</v>
      </c>
      <c r="Y198" s="3">
        <v>13.733888888888893</v>
      </c>
      <c r="Z198" s="4">
        <f>Table39[[#This Row],[LPN Hours Contract]]/Table39[[#This Row],[LPN Hours]]</f>
        <v>0.23130933377746929</v>
      </c>
      <c r="AA198" s="3">
        <v>0</v>
      </c>
      <c r="AB198" s="3">
        <v>0</v>
      </c>
      <c r="AC198" s="4">
        <v>0</v>
      </c>
      <c r="AD198" s="3">
        <f>SUM(Table39[[#This Row],[CNA Hours]], Table39[[#This Row],[NA in Training Hours]], Table39[[#This Row],[Med Aide/Tech Hours]])</f>
        <v>142.35899999999998</v>
      </c>
      <c r="AE198" s="3">
        <f>SUM(Table39[[#This Row],[CNA Hours Contract]], Table39[[#This Row],[NA in Training Hours Contract]], Table39[[#This Row],[Med Aide/Tech Hours Contract]])</f>
        <v>24.038333333333341</v>
      </c>
      <c r="AF198" s="4">
        <f>Table39[[#This Row],[CNA/NA/Med Aide Contract Hours]]/Table39[[#This Row],[Total CNA, NA in Training, Med Aide/Tech Hours]]</f>
        <v>0.16885713817414666</v>
      </c>
      <c r="AG198" s="3">
        <v>137.88588888888887</v>
      </c>
      <c r="AH198" s="3">
        <v>19.565222222222229</v>
      </c>
      <c r="AI198" s="4">
        <f>Table39[[#This Row],[CNA Hours Contract]]/Table39[[#This Row],[CNA Hours]]</f>
        <v>0.14189430390508101</v>
      </c>
      <c r="AJ198" s="3">
        <v>4.4731111111111108</v>
      </c>
      <c r="AK198" s="3">
        <v>4.4731111111111108</v>
      </c>
      <c r="AL198" s="4">
        <f>Table39[[#This Row],[NA in Training Hours Contract]]/Table39[[#This Row],[NA in Training Hours]]</f>
        <v>1</v>
      </c>
      <c r="AM198" s="3">
        <v>0</v>
      </c>
      <c r="AN198" s="3">
        <v>0</v>
      </c>
      <c r="AO198" s="4">
        <v>0</v>
      </c>
      <c r="AP198" s="1" t="s">
        <v>196</v>
      </c>
      <c r="AQ198" s="1">
        <v>4</v>
      </c>
    </row>
    <row r="199" spans="1:43" x14ac:dyDescent="0.2">
      <c r="A199" s="1" t="s">
        <v>201</v>
      </c>
      <c r="B199" s="1" t="s">
        <v>399</v>
      </c>
      <c r="C199" s="1" t="s">
        <v>426</v>
      </c>
      <c r="D199" s="1" t="s">
        <v>516</v>
      </c>
      <c r="E199" s="3">
        <v>60.37777777777778</v>
      </c>
      <c r="F199" s="3">
        <f t="shared" si="11"/>
        <v>363.38377777777782</v>
      </c>
      <c r="G199" s="3">
        <f>SUM(Table39[[#This Row],[RN Hours Contract (W/ Admin, DON)]], Table39[[#This Row],[LPN Contract Hours (w/ Admin)]], Table39[[#This Row],[CNA/NA/Med Aide Contract Hours]])</f>
        <v>89.015888888888895</v>
      </c>
      <c r="H199" s="4">
        <f>Table39[[#This Row],[Total Contract Hours]]/Table39[[#This Row],[Total Hours Nurse Staffing]]</f>
        <v>0.24496384905581914</v>
      </c>
      <c r="I199" s="3">
        <f>SUM(Table39[[#This Row],[RN Hours]], Table39[[#This Row],[RN Admin Hours]], Table39[[#This Row],[RN DON Hours]])</f>
        <v>57.62211111111111</v>
      </c>
      <c r="J199" s="3">
        <f t="shared" si="9"/>
        <v>9.2750000000000004</v>
      </c>
      <c r="K199" s="4">
        <f>Table39[[#This Row],[RN Hours Contract (W/ Admin, DON)]]/Table39[[#This Row],[RN Hours (w/ Admin, DON)]]</f>
        <v>0.16096251631800293</v>
      </c>
      <c r="L199" s="3">
        <v>42.160999999999994</v>
      </c>
      <c r="M199" s="3">
        <v>9.2750000000000004</v>
      </c>
      <c r="N199" s="4">
        <f>Table39[[#This Row],[RN Hours Contract]]/Table39[[#This Row],[RN Hours]]</f>
        <v>0.21999003818695007</v>
      </c>
      <c r="O199" s="3">
        <v>10.547222222222222</v>
      </c>
      <c r="P199" s="3">
        <v>0</v>
      </c>
      <c r="Q199" s="4">
        <f>Table39[[#This Row],[RN Admin Hours Contract]]/Table39[[#This Row],[RN Admin Hours]]</f>
        <v>0</v>
      </c>
      <c r="R199" s="3">
        <v>4.9138888888888888</v>
      </c>
      <c r="S199" s="3">
        <v>0</v>
      </c>
      <c r="T199" s="4">
        <f>Table39[[#This Row],[RN DON Hours Contract]]/Table39[[#This Row],[RN DON Hours]]</f>
        <v>0</v>
      </c>
      <c r="U199" s="3">
        <f>SUM(Table39[[#This Row],[LPN Hours]], Table39[[#This Row],[LPN Admin Hours]])</f>
        <v>69.467777777777783</v>
      </c>
      <c r="V199" s="3">
        <f>Table39[[#This Row],[LPN Hours Contract]]+Table39[[#This Row],[LPN Admin Hours Contract]]</f>
        <v>11.158333333333333</v>
      </c>
      <c r="W199" s="4">
        <f t="shared" si="10"/>
        <v>0.16062602965403622</v>
      </c>
      <c r="X199" s="3">
        <v>49.868000000000002</v>
      </c>
      <c r="Y199" s="3">
        <v>5.4027777777777777</v>
      </c>
      <c r="Z199" s="4">
        <f>Table39[[#This Row],[LPN Hours Contract]]/Table39[[#This Row],[LPN Hours]]</f>
        <v>0.1083415773196795</v>
      </c>
      <c r="AA199" s="3">
        <v>19.599777777777778</v>
      </c>
      <c r="AB199" s="3">
        <v>5.7555555555555555</v>
      </c>
      <c r="AC199" s="4">
        <f>Table39[[#This Row],[LPN Admin Hours Contract]]/Table39[[#This Row],[LPN Admin Hours]]</f>
        <v>0.29365412306261973</v>
      </c>
      <c r="AD199" s="3">
        <f>SUM(Table39[[#This Row],[CNA Hours]], Table39[[#This Row],[NA in Training Hours]], Table39[[#This Row],[Med Aide/Tech Hours]])</f>
        <v>236.29388888888892</v>
      </c>
      <c r="AE199" s="3">
        <f>SUM(Table39[[#This Row],[CNA Hours Contract]], Table39[[#This Row],[NA in Training Hours Contract]], Table39[[#This Row],[Med Aide/Tech Hours Contract]])</f>
        <v>68.582555555555558</v>
      </c>
      <c r="AF199" s="4">
        <f>Table39[[#This Row],[CNA/NA/Med Aide Contract Hours]]/Table39[[#This Row],[Total CNA, NA in Training, Med Aide/Tech Hours]]</f>
        <v>0.29024261218962261</v>
      </c>
      <c r="AG199" s="3">
        <v>223.46055555555557</v>
      </c>
      <c r="AH199" s="3">
        <v>62.43255555555556</v>
      </c>
      <c r="AI199" s="4">
        <f>Table39[[#This Row],[CNA Hours Contract]]/Table39[[#This Row],[CNA Hours]]</f>
        <v>0.27938960144594249</v>
      </c>
      <c r="AJ199" s="3">
        <v>12.833333333333334</v>
      </c>
      <c r="AK199" s="3">
        <v>6.15</v>
      </c>
      <c r="AL199" s="4">
        <f>Table39[[#This Row],[NA in Training Hours Contract]]/Table39[[#This Row],[NA in Training Hours]]</f>
        <v>0.47922077922077921</v>
      </c>
      <c r="AM199" s="3">
        <v>0</v>
      </c>
      <c r="AN199" s="3">
        <v>0</v>
      </c>
      <c r="AO199" s="4">
        <v>0</v>
      </c>
      <c r="AP199" s="1" t="s">
        <v>197</v>
      </c>
      <c r="AQ199" s="1">
        <v>4</v>
      </c>
    </row>
    <row r="200" spans="1:43" x14ac:dyDescent="0.2">
      <c r="A200" s="1" t="s">
        <v>201</v>
      </c>
      <c r="B200" s="1" t="s">
        <v>400</v>
      </c>
      <c r="C200" s="1" t="s">
        <v>453</v>
      </c>
      <c r="D200" s="1" t="s">
        <v>568</v>
      </c>
      <c r="E200" s="3">
        <v>54.611111111111114</v>
      </c>
      <c r="F200" s="3">
        <f t="shared" si="11"/>
        <v>218.27844444444446</v>
      </c>
      <c r="G200" s="3">
        <f>SUM(Table39[[#This Row],[RN Hours Contract (W/ Admin, DON)]], Table39[[#This Row],[LPN Contract Hours (w/ Admin)]], Table39[[#This Row],[CNA/NA/Med Aide Contract Hours]])</f>
        <v>54.808888888888902</v>
      </c>
      <c r="H200" s="4">
        <f>Table39[[#This Row],[Total Contract Hours]]/Table39[[#This Row],[Total Hours Nurse Staffing]]</f>
        <v>0.25109620433839352</v>
      </c>
      <c r="I200" s="3">
        <f>SUM(Table39[[#This Row],[RN Hours]], Table39[[#This Row],[RN Admin Hours]], Table39[[#This Row],[RN DON Hours]])</f>
        <v>17.801333333333332</v>
      </c>
      <c r="J200" s="3">
        <f t="shared" si="9"/>
        <v>4.7791111111111118</v>
      </c>
      <c r="K200" s="4">
        <f>Table39[[#This Row],[RN Hours Contract (W/ Admin, DON)]]/Table39[[#This Row],[RN Hours (w/ Admin, DON)]]</f>
        <v>0.26846927820637662</v>
      </c>
      <c r="L200" s="3">
        <v>5.801333333333333</v>
      </c>
      <c r="M200" s="3">
        <v>4.7791111111111118</v>
      </c>
      <c r="N200" s="4">
        <f>Table39[[#This Row],[RN Hours Contract]]/Table39[[#This Row],[RN Hours]]</f>
        <v>0.8237952961005135</v>
      </c>
      <c r="O200" s="3">
        <v>12</v>
      </c>
      <c r="P200" s="3">
        <v>0</v>
      </c>
      <c r="Q200" s="4">
        <f>Table39[[#This Row],[RN Admin Hours Contract]]/Table39[[#This Row],[RN Admin Hours]]</f>
        <v>0</v>
      </c>
      <c r="R200" s="3">
        <v>0</v>
      </c>
      <c r="S200" s="3">
        <v>0</v>
      </c>
      <c r="T200" s="4">
        <v>0</v>
      </c>
      <c r="U200" s="3">
        <f>SUM(Table39[[#This Row],[LPN Hours]], Table39[[#This Row],[LPN Admin Hours]])</f>
        <v>43.376000000000005</v>
      </c>
      <c r="V200" s="3">
        <f>Table39[[#This Row],[LPN Hours Contract]]+Table39[[#This Row],[LPN Admin Hours Contract]]</f>
        <v>5.3294444444444444</v>
      </c>
      <c r="W200" s="4">
        <f t="shared" si="10"/>
        <v>0.12286620353293166</v>
      </c>
      <c r="X200" s="3">
        <v>32.004333333333335</v>
      </c>
      <c r="Y200" s="3">
        <v>5.3294444444444444</v>
      </c>
      <c r="Z200" s="4">
        <f>Table39[[#This Row],[LPN Hours Contract]]/Table39[[#This Row],[LPN Hours]]</f>
        <v>0.16652258895496788</v>
      </c>
      <c r="AA200" s="3">
        <v>11.371666666666668</v>
      </c>
      <c r="AB200" s="3">
        <v>0</v>
      </c>
      <c r="AC200" s="4">
        <f>Table39[[#This Row],[LPN Admin Hours Contract]]/Table39[[#This Row],[LPN Admin Hours]]</f>
        <v>0</v>
      </c>
      <c r="AD200" s="3">
        <f>SUM(Table39[[#This Row],[CNA Hours]], Table39[[#This Row],[NA in Training Hours]], Table39[[#This Row],[Med Aide/Tech Hours]])</f>
        <v>157.10111111111112</v>
      </c>
      <c r="AE200" s="3">
        <f>SUM(Table39[[#This Row],[CNA Hours Contract]], Table39[[#This Row],[NA in Training Hours Contract]], Table39[[#This Row],[Med Aide/Tech Hours Contract]])</f>
        <v>44.700333333333347</v>
      </c>
      <c r="AF200" s="4">
        <f>Table39[[#This Row],[CNA/NA/Med Aide Contract Hours]]/Table39[[#This Row],[Total CNA, NA in Training, Med Aide/Tech Hours]]</f>
        <v>0.28453225452822323</v>
      </c>
      <c r="AG200" s="3">
        <v>157.10111111111112</v>
      </c>
      <c r="AH200" s="3">
        <v>44.700333333333347</v>
      </c>
      <c r="AI200" s="4">
        <f>Table39[[#This Row],[CNA Hours Contract]]/Table39[[#This Row],[CNA Hours]]</f>
        <v>0.28453225452822323</v>
      </c>
      <c r="AJ200" s="3">
        <v>0</v>
      </c>
      <c r="AK200" s="3">
        <v>0</v>
      </c>
      <c r="AL200" s="4">
        <v>0</v>
      </c>
      <c r="AM200" s="3">
        <v>0</v>
      </c>
      <c r="AN200" s="3">
        <v>0</v>
      </c>
      <c r="AO200" s="4">
        <v>0</v>
      </c>
      <c r="AP200" s="1" t="s">
        <v>198</v>
      </c>
      <c r="AQ200" s="1">
        <v>4</v>
      </c>
    </row>
    <row r="201" spans="1:43" x14ac:dyDescent="0.2">
      <c r="A201" s="1" t="s">
        <v>201</v>
      </c>
      <c r="B201" s="1" t="s">
        <v>401</v>
      </c>
      <c r="C201" s="1" t="s">
        <v>452</v>
      </c>
      <c r="D201" s="1" t="s">
        <v>567</v>
      </c>
      <c r="E201" s="3">
        <v>21.077777777777779</v>
      </c>
      <c r="F201" s="3">
        <f t="shared" si="11"/>
        <v>99.903888888888886</v>
      </c>
      <c r="G201" s="3">
        <f>SUM(Table39[[#This Row],[RN Hours Contract (W/ Admin, DON)]], Table39[[#This Row],[LPN Contract Hours (w/ Admin)]], Table39[[#This Row],[CNA/NA/Med Aide Contract Hours]])</f>
        <v>26.25277777777778</v>
      </c>
      <c r="H201" s="4">
        <f>Table39[[#This Row],[Total Contract Hours]]/Table39[[#This Row],[Total Hours Nurse Staffing]]</f>
        <v>0.26278033888125812</v>
      </c>
      <c r="I201" s="3">
        <f>SUM(Table39[[#This Row],[RN Hours]], Table39[[#This Row],[RN Admin Hours]], Table39[[#This Row],[RN DON Hours]])</f>
        <v>22.714999999999996</v>
      </c>
      <c r="J201" s="3">
        <f t="shared" si="9"/>
        <v>4.677777777777778</v>
      </c>
      <c r="K201" s="4">
        <f>Table39[[#This Row],[RN Hours Contract (W/ Admin, DON)]]/Table39[[#This Row],[RN Hours (w/ Admin, DON)]]</f>
        <v>0.20593342627240938</v>
      </c>
      <c r="L201" s="3">
        <v>14.920555555555554</v>
      </c>
      <c r="M201" s="3">
        <v>4.677777777777778</v>
      </c>
      <c r="N201" s="4">
        <f>Table39[[#This Row],[RN Hours Contract]]/Table39[[#This Row],[RN Hours]]</f>
        <v>0.31351230591652091</v>
      </c>
      <c r="O201" s="3">
        <v>3.7777777777777777</v>
      </c>
      <c r="P201" s="3">
        <v>0</v>
      </c>
      <c r="Q201" s="4">
        <f>Table39[[#This Row],[RN Admin Hours Contract]]/Table39[[#This Row],[RN Admin Hours]]</f>
        <v>0</v>
      </c>
      <c r="R201" s="3">
        <v>4.0166666666666666</v>
      </c>
      <c r="S201" s="3">
        <v>0</v>
      </c>
      <c r="T201" s="4">
        <f>Table39[[#This Row],[RN DON Hours Contract]]/Table39[[#This Row],[RN DON Hours]]</f>
        <v>0</v>
      </c>
      <c r="U201" s="3">
        <f>SUM(Table39[[#This Row],[LPN Hours]], Table39[[#This Row],[LPN Admin Hours]])</f>
        <v>24.925000000000001</v>
      </c>
      <c r="V201" s="3">
        <f>Table39[[#This Row],[LPN Hours Contract]]+Table39[[#This Row],[LPN Admin Hours Contract]]</f>
        <v>1.85</v>
      </c>
      <c r="W201" s="4">
        <f t="shared" si="10"/>
        <v>7.4222668004012032E-2</v>
      </c>
      <c r="X201" s="3">
        <v>24.925000000000001</v>
      </c>
      <c r="Y201" s="3">
        <v>1.85</v>
      </c>
      <c r="Z201" s="4">
        <f>Table39[[#This Row],[LPN Hours Contract]]/Table39[[#This Row],[LPN Hours]]</f>
        <v>7.4222668004012032E-2</v>
      </c>
      <c r="AA201" s="3">
        <v>0</v>
      </c>
      <c r="AB201" s="3">
        <v>0</v>
      </c>
      <c r="AC201" s="4">
        <v>0</v>
      </c>
      <c r="AD201" s="3">
        <f>SUM(Table39[[#This Row],[CNA Hours]], Table39[[#This Row],[NA in Training Hours]], Table39[[#This Row],[Med Aide/Tech Hours]])</f>
        <v>52.263888888888886</v>
      </c>
      <c r="AE201" s="3">
        <f>SUM(Table39[[#This Row],[CNA Hours Contract]], Table39[[#This Row],[NA in Training Hours Contract]], Table39[[#This Row],[Med Aide/Tech Hours Contract]])</f>
        <v>19.725000000000001</v>
      </c>
      <c r="AF201" s="4">
        <f>Table39[[#This Row],[CNA/NA/Med Aide Contract Hours]]/Table39[[#This Row],[Total CNA, NA in Training, Med Aide/Tech Hours]]</f>
        <v>0.37741163964921609</v>
      </c>
      <c r="AG201" s="3">
        <v>52.263888888888886</v>
      </c>
      <c r="AH201" s="3">
        <v>19.725000000000001</v>
      </c>
      <c r="AI201" s="4">
        <f>Table39[[#This Row],[CNA Hours Contract]]/Table39[[#This Row],[CNA Hours]]</f>
        <v>0.37741163964921609</v>
      </c>
      <c r="AJ201" s="3">
        <v>0</v>
      </c>
      <c r="AK201" s="3">
        <v>0</v>
      </c>
      <c r="AL201" s="4">
        <v>0</v>
      </c>
      <c r="AM201" s="3">
        <v>0</v>
      </c>
      <c r="AN201" s="3">
        <v>0</v>
      </c>
      <c r="AO201" s="4">
        <v>0</v>
      </c>
      <c r="AP201" s="1" t="s">
        <v>199</v>
      </c>
      <c r="AQ201" s="1">
        <v>4</v>
      </c>
    </row>
    <row r="202" spans="1:43" x14ac:dyDescent="0.2">
      <c r="A202" s="1" t="s">
        <v>201</v>
      </c>
      <c r="B202" s="1" t="s">
        <v>402</v>
      </c>
      <c r="C202" s="1" t="s">
        <v>514</v>
      </c>
      <c r="D202" s="1" t="s">
        <v>569</v>
      </c>
      <c r="E202" s="3">
        <v>58.1</v>
      </c>
      <c r="F202" s="3">
        <f t="shared" si="11"/>
        <v>186.96277777777777</v>
      </c>
      <c r="G202" s="3">
        <f>SUM(Table39[[#This Row],[RN Hours Contract (W/ Admin, DON)]], Table39[[#This Row],[LPN Contract Hours (w/ Admin)]], Table39[[#This Row],[CNA/NA/Med Aide Contract Hours]])</f>
        <v>0</v>
      </c>
      <c r="H202" s="4">
        <f>Table39[[#This Row],[Total Contract Hours]]/Table39[[#This Row],[Total Hours Nurse Staffing]]</f>
        <v>0</v>
      </c>
      <c r="I202" s="3">
        <f>SUM(Table39[[#This Row],[RN Hours]], Table39[[#This Row],[RN Admin Hours]], Table39[[#This Row],[RN DON Hours]])</f>
        <v>30.683333333333334</v>
      </c>
      <c r="J202" s="3">
        <f t="shared" si="9"/>
        <v>0</v>
      </c>
      <c r="K202" s="4">
        <f>Table39[[#This Row],[RN Hours Contract (W/ Admin, DON)]]/Table39[[#This Row],[RN Hours (w/ Admin, DON)]]</f>
        <v>0</v>
      </c>
      <c r="L202" s="3">
        <v>23.622222222222224</v>
      </c>
      <c r="M202" s="3">
        <v>0</v>
      </c>
      <c r="N202" s="4">
        <f>Table39[[#This Row],[RN Hours Contract]]/Table39[[#This Row],[RN Hours]]</f>
        <v>0</v>
      </c>
      <c r="O202" s="3">
        <v>7.0611111111111109</v>
      </c>
      <c r="P202" s="3">
        <v>0</v>
      </c>
      <c r="Q202" s="4">
        <f>Table39[[#This Row],[RN Admin Hours Contract]]/Table39[[#This Row],[RN Admin Hours]]</f>
        <v>0</v>
      </c>
      <c r="R202" s="3">
        <v>0</v>
      </c>
      <c r="S202" s="3">
        <v>0</v>
      </c>
      <c r="T202" s="4">
        <v>0</v>
      </c>
      <c r="U202" s="3">
        <f>SUM(Table39[[#This Row],[LPN Hours]], Table39[[#This Row],[LPN Admin Hours]])</f>
        <v>45.625</v>
      </c>
      <c r="V202" s="3">
        <f>Table39[[#This Row],[LPN Hours Contract]]+Table39[[#This Row],[LPN Admin Hours Contract]]</f>
        <v>0</v>
      </c>
      <c r="W202" s="4">
        <f t="shared" si="10"/>
        <v>0</v>
      </c>
      <c r="X202" s="3">
        <v>45.625</v>
      </c>
      <c r="Y202" s="3">
        <v>0</v>
      </c>
      <c r="Z202" s="4">
        <f>Table39[[#This Row],[LPN Hours Contract]]/Table39[[#This Row],[LPN Hours]]</f>
        <v>0</v>
      </c>
      <c r="AA202" s="3">
        <v>0</v>
      </c>
      <c r="AB202" s="3">
        <v>0</v>
      </c>
      <c r="AC202" s="4">
        <v>0</v>
      </c>
      <c r="AD202" s="3">
        <f>SUM(Table39[[#This Row],[CNA Hours]], Table39[[#This Row],[NA in Training Hours]], Table39[[#This Row],[Med Aide/Tech Hours]])</f>
        <v>110.65444444444444</v>
      </c>
      <c r="AE202" s="3">
        <f>SUM(Table39[[#This Row],[CNA Hours Contract]], Table39[[#This Row],[NA in Training Hours Contract]], Table39[[#This Row],[Med Aide/Tech Hours Contract]])</f>
        <v>0</v>
      </c>
      <c r="AF202" s="4">
        <f>Table39[[#This Row],[CNA/NA/Med Aide Contract Hours]]/Table39[[#This Row],[Total CNA, NA in Training, Med Aide/Tech Hours]]</f>
        <v>0</v>
      </c>
      <c r="AG202" s="3">
        <v>110.56555555555555</v>
      </c>
      <c r="AH202" s="3">
        <v>0</v>
      </c>
      <c r="AI202" s="4">
        <f>Table39[[#This Row],[CNA Hours Contract]]/Table39[[#This Row],[CNA Hours]]</f>
        <v>0</v>
      </c>
      <c r="AJ202" s="3">
        <v>8.8888888888888892E-2</v>
      </c>
      <c r="AK202" s="3">
        <v>0</v>
      </c>
      <c r="AL202" s="4">
        <f>Table39[[#This Row],[NA in Training Hours Contract]]/Table39[[#This Row],[NA in Training Hours]]</f>
        <v>0</v>
      </c>
      <c r="AM202" s="3">
        <v>0</v>
      </c>
      <c r="AN202" s="3">
        <v>0</v>
      </c>
      <c r="AO202" s="4">
        <v>0</v>
      </c>
      <c r="AP202" s="1" t="s">
        <v>200</v>
      </c>
      <c r="AQ202" s="1">
        <v>4</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202" numberStoredAsText="1"/>
    <ignoredError sqref="A1:AO202"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202"/>
  <sheetViews>
    <sheetView zoomScale="80" zoomScaleNormal="80" workbookViewId="0">
      <pane xSplit="4" ySplit="1" topLeftCell="F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594</v>
      </c>
      <c r="B1" s="5" t="s">
        <v>596</v>
      </c>
      <c r="C1" s="5" t="s">
        <v>612</v>
      </c>
      <c r="D1" s="5" t="s">
        <v>597</v>
      </c>
      <c r="E1" s="5" t="s">
        <v>598</v>
      </c>
      <c r="F1" s="5" t="s">
        <v>640</v>
      </c>
      <c r="G1" s="5" t="s">
        <v>641</v>
      </c>
      <c r="H1" s="5" t="s">
        <v>642</v>
      </c>
      <c r="I1" s="5" t="s">
        <v>643</v>
      </c>
      <c r="J1" s="5" t="s">
        <v>644</v>
      </c>
      <c r="K1" s="5" t="s">
        <v>645</v>
      </c>
      <c r="L1" s="5" t="s">
        <v>646</v>
      </c>
      <c r="M1" s="5" t="s">
        <v>647</v>
      </c>
      <c r="N1" s="5" t="s">
        <v>648</v>
      </c>
      <c r="O1" s="5" t="s">
        <v>649</v>
      </c>
      <c r="P1" s="5" t="s">
        <v>650</v>
      </c>
      <c r="Q1" s="5" t="s">
        <v>651</v>
      </c>
      <c r="R1" s="5" t="s">
        <v>652</v>
      </c>
      <c r="S1" s="5" t="s">
        <v>653</v>
      </c>
      <c r="T1" s="5" t="s">
        <v>654</v>
      </c>
      <c r="U1" s="5" t="s">
        <v>655</v>
      </c>
      <c r="V1" s="5" t="s">
        <v>656</v>
      </c>
      <c r="W1" s="5" t="s">
        <v>657</v>
      </c>
      <c r="X1" s="5" t="s">
        <v>658</v>
      </c>
      <c r="Y1" s="5" t="s">
        <v>659</v>
      </c>
      <c r="Z1" s="5" t="s">
        <v>660</v>
      </c>
      <c r="AA1" s="5" t="s">
        <v>661</v>
      </c>
      <c r="AB1" s="5" t="s">
        <v>662</v>
      </c>
      <c r="AC1" s="5" t="s">
        <v>663</v>
      </c>
      <c r="AD1" s="5" t="s">
        <v>664</v>
      </c>
      <c r="AE1" s="5" t="s">
        <v>665</v>
      </c>
      <c r="AF1" s="5" t="s">
        <v>666</v>
      </c>
      <c r="AG1" s="5" t="s">
        <v>667</v>
      </c>
      <c r="AH1" s="5" t="s">
        <v>595</v>
      </c>
      <c r="AI1" s="5" t="s">
        <v>639</v>
      </c>
    </row>
    <row r="2" spans="1:36" x14ac:dyDescent="0.2">
      <c r="A2" s="1" t="s">
        <v>201</v>
      </c>
      <c r="B2" s="1" t="s">
        <v>203</v>
      </c>
      <c r="C2" s="1" t="s">
        <v>441</v>
      </c>
      <c r="D2" s="1" t="s">
        <v>560</v>
      </c>
      <c r="E2" s="3">
        <v>44.155555555555559</v>
      </c>
      <c r="F2" s="3">
        <v>5.6888888888888891</v>
      </c>
      <c r="G2" s="3">
        <v>0.48888888888888887</v>
      </c>
      <c r="H2" s="3">
        <v>0</v>
      </c>
      <c r="I2" s="3">
        <v>0.71111111111111114</v>
      </c>
      <c r="J2" s="3">
        <v>0</v>
      </c>
      <c r="K2" s="3">
        <v>0</v>
      </c>
      <c r="L2" s="3">
        <v>3.2084444444444431</v>
      </c>
      <c r="M2" s="3">
        <v>0</v>
      </c>
      <c r="N2" s="3">
        <v>5.3944444444444448</v>
      </c>
      <c r="O2" s="3">
        <f>SUM(Table2[[#This Row],[Qualified Social Work Staff Hours]:[Other Social Work Staff Hours]])/Table2[[#This Row],[MDS Census]]</f>
        <v>0.12216909914443885</v>
      </c>
      <c r="P2" s="3">
        <v>5.4805555555555552</v>
      </c>
      <c r="Q2" s="3">
        <v>0</v>
      </c>
      <c r="R2" s="3">
        <f>SUM(Table2[[#This Row],[Qualified Activities Professional Hours]:[Other Activities Professional Hours]])/Table2[[#This Row],[MDS Census]]</f>
        <v>0.12411927528938096</v>
      </c>
      <c r="S2" s="3">
        <v>0.35477777777777775</v>
      </c>
      <c r="T2" s="3">
        <v>3.9556666666666671</v>
      </c>
      <c r="U2" s="3">
        <v>0</v>
      </c>
      <c r="V2" s="3">
        <f>SUM(Table2[[#This Row],[Occupational Therapist Hours]:[OT Aide Hours]])/Table2[[#This Row],[MDS Census]]</f>
        <v>9.7619526925012592E-2</v>
      </c>
      <c r="W2" s="3">
        <v>0.4383333333333333</v>
      </c>
      <c r="X2" s="3">
        <v>2.7025555555555565</v>
      </c>
      <c r="Y2" s="3">
        <v>0</v>
      </c>
      <c r="Z2" s="3">
        <f>SUM(Table2[[#This Row],[Physical Therapist (PT) Hours]:[PT Aide Hours]])/Table2[[#This Row],[MDS Census]]</f>
        <v>7.1132360342224477E-2</v>
      </c>
      <c r="AA2" s="3">
        <v>0</v>
      </c>
      <c r="AB2" s="3">
        <v>0</v>
      </c>
      <c r="AC2" s="3">
        <v>0</v>
      </c>
      <c r="AD2" s="3">
        <v>0</v>
      </c>
      <c r="AE2" s="3">
        <v>0</v>
      </c>
      <c r="AF2" s="3">
        <v>21.027777777777779</v>
      </c>
      <c r="AG2" s="3">
        <v>0</v>
      </c>
      <c r="AH2" s="1" t="s">
        <v>0</v>
      </c>
      <c r="AI2" s="17">
        <v>4</v>
      </c>
      <c r="AJ2" s="1"/>
    </row>
    <row r="3" spans="1:36" x14ac:dyDescent="0.2">
      <c r="A3" s="1" t="s">
        <v>201</v>
      </c>
      <c r="B3" s="1" t="s">
        <v>204</v>
      </c>
      <c r="C3" s="1" t="s">
        <v>416</v>
      </c>
      <c r="D3" s="1" t="s">
        <v>526</v>
      </c>
      <c r="E3" s="3">
        <v>83</v>
      </c>
      <c r="F3" s="3">
        <v>5.6</v>
      </c>
      <c r="G3" s="3">
        <v>0</v>
      </c>
      <c r="H3" s="3">
        <v>0</v>
      </c>
      <c r="I3" s="3">
        <v>0</v>
      </c>
      <c r="J3" s="3">
        <v>0</v>
      </c>
      <c r="K3" s="3">
        <v>0</v>
      </c>
      <c r="L3" s="3">
        <v>0</v>
      </c>
      <c r="M3" s="3">
        <v>4.1544444444444446</v>
      </c>
      <c r="N3" s="3">
        <v>0</v>
      </c>
      <c r="O3" s="3">
        <f>SUM(Table2[[#This Row],[Qualified Social Work Staff Hours]:[Other Social Work Staff Hours]])/Table2[[#This Row],[MDS Census]]</f>
        <v>5.0053547523427042E-2</v>
      </c>
      <c r="P3" s="3">
        <v>5.1788888888888875</v>
      </c>
      <c r="Q3" s="3">
        <v>10.014444444444443</v>
      </c>
      <c r="R3" s="3">
        <f>SUM(Table2[[#This Row],[Qualified Activities Professional Hours]:[Other Activities Professional Hours]])/Table2[[#This Row],[MDS Census]]</f>
        <v>0.18305220883534135</v>
      </c>
      <c r="S3" s="3">
        <v>0</v>
      </c>
      <c r="T3" s="3">
        <v>0</v>
      </c>
      <c r="U3" s="3">
        <v>0</v>
      </c>
      <c r="V3" s="3">
        <f>SUM(Table2[[#This Row],[Occupational Therapist Hours]:[OT Aide Hours]])/Table2[[#This Row],[MDS Census]]</f>
        <v>0</v>
      </c>
      <c r="W3" s="3">
        <v>0</v>
      </c>
      <c r="X3" s="3">
        <v>0</v>
      </c>
      <c r="Y3" s="3">
        <v>0</v>
      </c>
      <c r="Z3" s="3">
        <f>SUM(Table2[[#This Row],[Physical Therapist (PT) Hours]:[PT Aide Hours]])/Table2[[#This Row],[MDS Census]]</f>
        <v>0</v>
      </c>
      <c r="AA3" s="3">
        <v>0</v>
      </c>
      <c r="AB3" s="3">
        <v>0</v>
      </c>
      <c r="AC3" s="3">
        <v>0</v>
      </c>
      <c r="AD3" s="3">
        <v>0</v>
      </c>
      <c r="AE3" s="3">
        <v>0</v>
      </c>
      <c r="AF3" s="3">
        <v>0</v>
      </c>
      <c r="AG3" s="3">
        <v>0</v>
      </c>
      <c r="AH3" s="1" t="s">
        <v>1</v>
      </c>
      <c r="AI3" s="17">
        <v>4</v>
      </c>
      <c r="AJ3" s="1"/>
    </row>
    <row r="4" spans="1:36" x14ac:dyDescent="0.2">
      <c r="A4" s="1" t="s">
        <v>201</v>
      </c>
      <c r="B4" s="1" t="s">
        <v>205</v>
      </c>
      <c r="C4" s="1" t="s">
        <v>436</v>
      </c>
      <c r="D4" s="1" t="s">
        <v>545</v>
      </c>
      <c r="E4" s="3">
        <v>49.911111111111111</v>
      </c>
      <c r="F4" s="3">
        <v>5.2592222222222222</v>
      </c>
      <c r="G4" s="3">
        <v>0</v>
      </c>
      <c r="H4" s="3">
        <v>5.5555555555555552E-2</v>
      </c>
      <c r="I4" s="3">
        <v>0</v>
      </c>
      <c r="J4" s="3">
        <v>0</v>
      </c>
      <c r="K4" s="3">
        <v>0</v>
      </c>
      <c r="L4" s="3">
        <v>4.1518888888888892</v>
      </c>
      <c r="M4" s="3">
        <v>4.9829999999999997</v>
      </c>
      <c r="N4" s="3">
        <v>0</v>
      </c>
      <c r="O4" s="3">
        <f>SUM(Table2[[#This Row],[Qualified Social Work Staff Hours]:[Other Social Work Staff Hours]])/Table2[[#This Row],[MDS Census]]</f>
        <v>9.9837488869100613E-2</v>
      </c>
      <c r="P4" s="3">
        <v>3.7410000000000014</v>
      </c>
      <c r="Q4" s="3">
        <v>8.5708888888888897</v>
      </c>
      <c r="R4" s="3">
        <f>SUM(Table2[[#This Row],[Qualified Activities Professional Hours]:[Other Activities Professional Hours]])/Table2[[#This Row],[MDS Census]]</f>
        <v>0.24667631344612648</v>
      </c>
      <c r="S4" s="3">
        <v>0.38577777777777778</v>
      </c>
      <c r="T4" s="3">
        <v>4.5854444444444447</v>
      </c>
      <c r="U4" s="3">
        <v>0</v>
      </c>
      <c r="V4" s="3">
        <f>SUM(Table2[[#This Row],[Occupational Therapist Hours]:[OT Aide Hours]])/Table2[[#This Row],[MDS Census]]</f>
        <v>9.9601513802315217E-2</v>
      </c>
      <c r="W4" s="3">
        <v>0.56944444444444442</v>
      </c>
      <c r="X4" s="3">
        <v>4.975666666666668</v>
      </c>
      <c r="Y4" s="3">
        <v>0</v>
      </c>
      <c r="Z4" s="3">
        <f>SUM(Table2[[#This Row],[Physical Therapist (PT) Hours]:[PT Aide Hours]])/Table2[[#This Row],[MDS Census]]</f>
        <v>0.11109973285841498</v>
      </c>
      <c r="AA4" s="3">
        <v>0</v>
      </c>
      <c r="AB4" s="3">
        <v>0</v>
      </c>
      <c r="AC4" s="3">
        <v>0</v>
      </c>
      <c r="AD4" s="3">
        <v>0</v>
      </c>
      <c r="AE4" s="3">
        <v>0</v>
      </c>
      <c r="AF4" s="3">
        <v>0</v>
      </c>
      <c r="AG4" s="3">
        <v>0</v>
      </c>
      <c r="AH4" s="1" t="s">
        <v>2</v>
      </c>
      <c r="AI4" s="17">
        <v>4</v>
      </c>
      <c r="AJ4" s="1"/>
    </row>
    <row r="5" spans="1:36" x14ac:dyDescent="0.2">
      <c r="A5" s="1" t="s">
        <v>201</v>
      </c>
      <c r="B5" s="1" t="s">
        <v>206</v>
      </c>
      <c r="C5" s="1" t="s">
        <v>417</v>
      </c>
      <c r="D5" s="1" t="s">
        <v>554</v>
      </c>
      <c r="E5" s="3">
        <v>124.26666666666667</v>
      </c>
      <c r="F5" s="3">
        <v>5.5111111111111111</v>
      </c>
      <c r="G5" s="3">
        <v>0.2</v>
      </c>
      <c r="H5" s="3">
        <v>0.82499999999999984</v>
      </c>
      <c r="I5" s="3">
        <v>5.2444444444444445</v>
      </c>
      <c r="J5" s="3">
        <v>0</v>
      </c>
      <c r="K5" s="3">
        <v>0</v>
      </c>
      <c r="L5" s="3">
        <v>7.1177777777777766</v>
      </c>
      <c r="M5" s="3">
        <v>5.5111111111111111</v>
      </c>
      <c r="N5" s="3">
        <v>0</v>
      </c>
      <c r="O5" s="3">
        <f>SUM(Table2[[#This Row],[Qualified Social Work Staff Hours]:[Other Social Work Staff Hours]])/Table2[[#This Row],[MDS Census]]</f>
        <v>4.4349070100143065E-2</v>
      </c>
      <c r="P5" s="3">
        <v>4.9666666666666668</v>
      </c>
      <c r="Q5" s="3">
        <v>8.9472222222222229</v>
      </c>
      <c r="R5" s="3">
        <f>SUM(Table2[[#This Row],[Qualified Activities Professional Hours]:[Other Activities Professional Hours]])/Table2[[#This Row],[MDS Census]]</f>
        <v>0.11196798998569385</v>
      </c>
      <c r="S5" s="3">
        <v>4.8686666666666651</v>
      </c>
      <c r="T5" s="3">
        <v>10.255777777777775</v>
      </c>
      <c r="U5" s="3">
        <v>0</v>
      </c>
      <c r="V5" s="3">
        <f>SUM(Table2[[#This Row],[Occupational Therapist Hours]:[OT Aide Hours]])/Table2[[#This Row],[MDS Census]]</f>
        <v>0.12170958512160225</v>
      </c>
      <c r="W5" s="3">
        <v>3.9183333333333339</v>
      </c>
      <c r="X5" s="3">
        <v>18.056222222222221</v>
      </c>
      <c r="Y5" s="3">
        <v>4.402222222222222</v>
      </c>
      <c r="Z5" s="3">
        <f>SUM(Table2[[#This Row],[Physical Therapist (PT) Hours]:[PT Aide Hours]])/Table2[[#This Row],[MDS Census]]</f>
        <v>0.21225947782546492</v>
      </c>
      <c r="AA5" s="3">
        <v>0</v>
      </c>
      <c r="AB5" s="3">
        <v>0</v>
      </c>
      <c r="AC5" s="3">
        <v>0</v>
      </c>
      <c r="AD5" s="3">
        <v>0</v>
      </c>
      <c r="AE5" s="3">
        <v>0</v>
      </c>
      <c r="AF5" s="3">
        <v>0</v>
      </c>
      <c r="AG5" s="3">
        <v>0</v>
      </c>
      <c r="AH5" s="1" t="s">
        <v>3</v>
      </c>
      <c r="AI5" s="17">
        <v>4</v>
      </c>
      <c r="AJ5" s="1"/>
    </row>
    <row r="6" spans="1:36" x14ac:dyDescent="0.2">
      <c r="A6" s="1" t="s">
        <v>201</v>
      </c>
      <c r="B6" s="1" t="s">
        <v>207</v>
      </c>
      <c r="C6" s="1" t="s">
        <v>442</v>
      </c>
      <c r="D6" s="1" t="s">
        <v>554</v>
      </c>
      <c r="E6" s="3">
        <v>141.44444444444446</v>
      </c>
      <c r="F6" s="3">
        <v>11.354333333333335</v>
      </c>
      <c r="G6" s="3">
        <v>0.27777777777777779</v>
      </c>
      <c r="H6" s="3">
        <v>0</v>
      </c>
      <c r="I6" s="3">
        <v>0</v>
      </c>
      <c r="J6" s="3">
        <v>0</v>
      </c>
      <c r="K6" s="3">
        <v>2.2416666666666667</v>
      </c>
      <c r="L6" s="3">
        <v>9.4025555555555549</v>
      </c>
      <c r="M6" s="3">
        <v>3.2705555555555543</v>
      </c>
      <c r="N6" s="3">
        <v>6.1646666666666663</v>
      </c>
      <c r="O6" s="3">
        <f>SUM(Table2[[#This Row],[Qualified Social Work Staff Hours]:[Other Social Work Staff Hours]])/Table2[[#This Row],[MDS Census]]</f>
        <v>6.6706205813040043E-2</v>
      </c>
      <c r="P6" s="3">
        <v>6.0828888888888901</v>
      </c>
      <c r="Q6" s="3">
        <v>31.626000000000008</v>
      </c>
      <c r="R6" s="3">
        <f>SUM(Table2[[#This Row],[Qualified Activities Professional Hours]:[Other Activities Professional Hours]])/Table2[[#This Row],[MDS Census]]</f>
        <v>0.26659858601728209</v>
      </c>
      <c r="S6" s="3">
        <v>2.6494444444444443</v>
      </c>
      <c r="T6" s="3">
        <v>10.859777777777779</v>
      </c>
      <c r="U6" s="3">
        <v>0</v>
      </c>
      <c r="V6" s="3">
        <f>SUM(Table2[[#This Row],[Occupational Therapist Hours]:[OT Aide Hours]])/Table2[[#This Row],[MDS Census]]</f>
        <v>9.5509033778476041E-2</v>
      </c>
      <c r="W6" s="3">
        <v>10.985888888888887</v>
      </c>
      <c r="X6" s="3">
        <v>0</v>
      </c>
      <c r="Y6" s="3">
        <v>0</v>
      </c>
      <c r="Z6" s="3">
        <f>SUM(Table2[[#This Row],[Physical Therapist (PT) Hours]:[PT Aide Hours]])/Table2[[#This Row],[MDS Census]]</f>
        <v>7.7669285153181444E-2</v>
      </c>
      <c r="AA6" s="3">
        <v>0</v>
      </c>
      <c r="AB6" s="3">
        <v>0</v>
      </c>
      <c r="AC6" s="3">
        <v>0</v>
      </c>
      <c r="AD6" s="3">
        <v>0</v>
      </c>
      <c r="AE6" s="3">
        <v>0</v>
      </c>
      <c r="AF6" s="3">
        <v>9.6908888888888924</v>
      </c>
      <c r="AG6" s="3">
        <v>0</v>
      </c>
      <c r="AH6" s="1" t="s">
        <v>4</v>
      </c>
      <c r="AI6" s="17">
        <v>4</v>
      </c>
      <c r="AJ6" s="1"/>
    </row>
    <row r="7" spans="1:36" x14ac:dyDescent="0.2">
      <c r="A7" s="1" t="s">
        <v>201</v>
      </c>
      <c r="B7" s="1" t="s">
        <v>208</v>
      </c>
      <c r="C7" s="1" t="s">
        <v>438</v>
      </c>
      <c r="D7" s="1" t="s">
        <v>551</v>
      </c>
      <c r="E7" s="3">
        <v>78.111111111111114</v>
      </c>
      <c r="F7" s="3">
        <v>0</v>
      </c>
      <c r="G7" s="3">
        <v>0.26</v>
      </c>
      <c r="H7" s="3">
        <v>0</v>
      </c>
      <c r="I7" s="3">
        <v>0.2388888888888889</v>
      </c>
      <c r="J7" s="3">
        <v>0</v>
      </c>
      <c r="K7" s="3">
        <v>0</v>
      </c>
      <c r="L7" s="3">
        <v>7.6778888888888863</v>
      </c>
      <c r="M7" s="3">
        <v>0</v>
      </c>
      <c r="N7" s="3">
        <v>0</v>
      </c>
      <c r="O7" s="3">
        <f>SUM(Table2[[#This Row],[Qualified Social Work Staff Hours]:[Other Social Work Staff Hours]])/Table2[[#This Row],[MDS Census]]</f>
        <v>0</v>
      </c>
      <c r="P7" s="3">
        <v>0</v>
      </c>
      <c r="Q7" s="3">
        <v>0</v>
      </c>
      <c r="R7" s="3">
        <f>SUM(Table2[[#This Row],[Qualified Activities Professional Hours]:[Other Activities Professional Hours]])/Table2[[#This Row],[MDS Census]]</f>
        <v>0</v>
      </c>
      <c r="S7" s="3">
        <v>0.67544444444444451</v>
      </c>
      <c r="T7" s="3">
        <v>9.6641111111111098</v>
      </c>
      <c r="U7" s="3">
        <v>0</v>
      </c>
      <c r="V7" s="3">
        <f>SUM(Table2[[#This Row],[Occupational Therapist Hours]:[OT Aide Hours]])/Table2[[#This Row],[MDS Census]]</f>
        <v>0.13236984352773823</v>
      </c>
      <c r="W7" s="3">
        <v>4.2895555555555553</v>
      </c>
      <c r="X7" s="3">
        <v>4.5905555555555546</v>
      </c>
      <c r="Y7" s="3">
        <v>1.8116666666666668</v>
      </c>
      <c r="Z7" s="3">
        <f>SUM(Table2[[#This Row],[Physical Therapist (PT) Hours]:[PT Aide Hours]])/Table2[[#This Row],[MDS Census]]</f>
        <v>0.1368790896159317</v>
      </c>
      <c r="AA7" s="3">
        <v>0</v>
      </c>
      <c r="AB7" s="3">
        <v>0</v>
      </c>
      <c r="AC7" s="3">
        <v>0</v>
      </c>
      <c r="AD7" s="3">
        <v>0</v>
      </c>
      <c r="AE7" s="3">
        <v>0</v>
      </c>
      <c r="AF7" s="3">
        <v>0</v>
      </c>
      <c r="AG7" s="3">
        <v>0.33888888888888891</v>
      </c>
      <c r="AH7" s="1" t="s">
        <v>5</v>
      </c>
      <c r="AI7" s="17">
        <v>4</v>
      </c>
      <c r="AJ7" s="1"/>
    </row>
    <row r="8" spans="1:36" x14ac:dyDescent="0.2">
      <c r="A8" s="1" t="s">
        <v>201</v>
      </c>
      <c r="B8" s="1" t="s">
        <v>209</v>
      </c>
      <c r="C8" s="1" t="s">
        <v>416</v>
      </c>
      <c r="D8" s="1" t="s">
        <v>526</v>
      </c>
      <c r="E8" s="3">
        <v>46.288888888888891</v>
      </c>
      <c r="F8" s="3">
        <v>5.6</v>
      </c>
      <c r="G8" s="3">
        <v>0.28888888888888886</v>
      </c>
      <c r="H8" s="3">
        <v>0.1</v>
      </c>
      <c r="I8" s="3">
        <v>0.26666666666666666</v>
      </c>
      <c r="J8" s="3">
        <v>0</v>
      </c>
      <c r="K8" s="3">
        <v>0</v>
      </c>
      <c r="L8" s="3">
        <v>5.0647777777777776</v>
      </c>
      <c r="M8" s="3">
        <v>5.3611111111111107</v>
      </c>
      <c r="N8" s="3">
        <v>0</v>
      </c>
      <c r="O8" s="3">
        <f>SUM(Table2[[#This Row],[Qualified Social Work Staff Hours]:[Other Social Work Staff Hours]])/Table2[[#This Row],[MDS Census]]</f>
        <v>0.11581853096495438</v>
      </c>
      <c r="P8" s="3">
        <v>5.2527777777777782</v>
      </c>
      <c r="Q8" s="3">
        <v>0</v>
      </c>
      <c r="R8" s="3">
        <f>SUM(Table2[[#This Row],[Qualified Activities Professional Hours]:[Other Activities Professional Hours]])/Table2[[#This Row],[MDS Census]]</f>
        <v>0.11347815650504081</v>
      </c>
      <c r="S8" s="3">
        <v>1.94</v>
      </c>
      <c r="T8" s="3">
        <v>2.8888888888888888</v>
      </c>
      <c r="U8" s="3">
        <v>0</v>
      </c>
      <c r="V8" s="3">
        <f>SUM(Table2[[#This Row],[Occupational Therapist Hours]:[OT Aide Hours]])/Table2[[#This Row],[MDS Census]]</f>
        <v>0.10432069131060968</v>
      </c>
      <c r="W8" s="3">
        <v>0.64722222222222225</v>
      </c>
      <c r="X8" s="3">
        <v>5.1138888888888889</v>
      </c>
      <c r="Y8" s="3">
        <v>0</v>
      </c>
      <c r="Z8" s="3">
        <f>SUM(Table2[[#This Row],[Physical Therapist (PT) Hours]:[PT Aide Hours]])/Table2[[#This Row],[MDS Census]]</f>
        <v>0.12445991358617378</v>
      </c>
      <c r="AA8" s="3">
        <v>0</v>
      </c>
      <c r="AB8" s="3">
        <v>0</v>
      </c>
      <c r="AC8" s="3">
        <v>0</v>
      </c>
      <c r="AD8" s="3">
        <v>0</v>
      </c>
      <c r="AE8" s="3">
        <v>0</v>
      </c>
      <c r="AF8" s="3">
        <v>0</v>
      </c>
      <c r="AG8" s="3">
        <v>0</v>
      </c>
      <c r="AH8" s="1" t="s">
        <v>6</v>
      </c>
      <c r="AI8" s="17">
        <v>4</v>
      </c>
      <c r="AJ8" s="1"/>
    </row>
    <row r="9" spans="1:36" x14ac:dyDescent="0.2">
      <c r="A9" s="1" t="s">
        <v>201</v>
      </c>
      <c r="B9" s="1" t="s">
        <v>210</v>
      </c>
      <c r="C9" s="1" t="s">
        <v>443</v>
      </c>
      <c r="D9" s="1" t="s">
        <v>534</v>
      </c>
      <c r="E9" s="3">
        <v>87.211111111111109</v>
      </c>
      <c r="F9" s="3">
        <v>0</v>
      </c>
      <c r="G9" s="3">
        <v>0.35522222222222222</v>
      </c>
      <c r="H9" s="3">
        <v>0.17044444444444445</v>
      </c>
      <c r="I9" s="3">
        <v>0.17777777777777778</v>
      </c>
      <c r="J9" s="3">
        <v>0</v>
      </c>
      <c r="K9" s="3">
        <v>0</v>
      </c>
      <c r="L9" s="3">
        <v>5.2858888888888913</v>
      </c>
      <c r="M9" s="3">
        <v>0</v>
      </c>
      <c r="N9" s="3">
        <v>0</v>
      </c>
      <c r="O9" s="3">
        <f>SUM(Table2[[#This Row],[Qualified Social Work Staff Hours]:[Other Social Work Staff Hours]])/Table2[[#This Row],[MDS Census]]</f>
        <v>0</v>
      </c>
      <c r="P9" s="3">
        <v>0</v>
      </c>
      <c r="Q9" s="3">
        <v>0</v>
      </c>
      <c r="R9" s="3">
        <f>SUM(Table2[[#This Row],[Qualified Activities Professional Hours]:[Other Activities Professional Hours]])/Table2[[#This Row],[MDS Census]]</f>
        <v>0</v>
      </c>
      <c r="S9" s="3">
        <v>4.5439999999999996</v>
      </c>
      <c r="T9" s="3">
        <v>3.9566666666666674</v>
      </c>
      <c r="U9" s="3">
        <v>0</v>
      </c>
      <c r="V9" s="3">
        <f>SUM(Table2[[#This Row],[Occupational Therapist Hours]:[OT Aide Hours]])/Table2[[#This Row],[MDS Census]]</f>
        <v>9.7472289463625947E-2</v>
      </c>
      <c r="W9" s="3">
        <v>2.1744444444444442</v>
      </c>
      <c r="X9" s="3">
        <v>10.150555555555552</v>
      </c>
      <c r="Y9" s="3">
        <v>0.20266666666666666</v>
      </c>
      <c r="Z9" s="3">
        <f>SUM(Table2[[#This Row],[Physical Therapist (PT) Hours]:[PT Aide Hours]])/Table2[[#This Row],[MDS Census]]</f>
        <v>0.14364759842018088</v>
      </c>
      <c r="AA9" s="3">
        <v>0</v>
      </c>
      <c r="AB9" s="3">
        <v>0</v>
      </c>
      <c r="AC9" s="3">
        <v>0</v>
      </c>
      <c r="AD9" s="3">
        <v>0</v>
      </c>
      <c r="AE9" s="3">
        <v>0</v>
      </c>
      <c r="AF9" s="3">
        <v>0</v>
      </c>
      <c r="AG9" s="3">
        <v>0</v>
      </c>
      <c r="AH9" s="1" t="s">
        <v>7</v>
      </c>
      <c r="AI9" s="17">
        <v>4</v>
      </c>
      <c r="AJ9" s="1"/>
    </row>
    <row r="10" spans="1:36" x14ac:dyDescent="0.2">
      <c r="A10" s="1" t="s">
        <v>201</v>
      </c>
      <c r="B10" s="1" t="s">
        <v>211</v>
      </c>
      <c r="C10" s="1" t="s">
        <v>444</v>
      </c>
      <c r="D10" s="1" t="s">
        <v>561</v>
      </c>
      <c r="E10" s="3">
        <v>38.866666666666667</v>
      </c>
      <c r="F10" s="3">
        <v>5.6</v>
      </c>
      <c r="G10" s="3">
        <v>0.33333333333333331</v>
      </c>
      <c r="H10" s="3">
        <v>0.21155555555555555</v>
      </c>
      <c r="I10" s="3">
        <v>0.42499999999999999</v>
      </c>
      <c r="J10" s="3">
        <v>0</v>
      </c>
      <c r="K10" s="3">
        <v>0</v>
      </c>
      <c r="L10" s="3">
        <v>1.2287777777777777</v>
      </c>
      <c r="M10" s="3">
        <v>4.6761111111111093</v>
      </c>
      <c r="N10" s="3">
        <v>0</v>
      </c>
      <c r="O10" s="3">
        <f>SUM(Table2[[#This Row],[Qualified Social Work Staff Hours]:[Other Social Work Staff Hours]])/Table2[[#This Row],[MDS Census]]</f>
        <v>0.1203116066323613</v>
      </c>
      <c r="P10" s="3">
        <v>4.9986666666666668</v>
      </c>
      <c r="Q10" s="3">
        <v>0</v>
      </c>
      <c r="R10" s="3">
        <f>SUM(Table2[[#This Row],[Qualified Activities Professional Hours]:[Other Activities Professional Hours]])/Table2[[#This Row],[MDS Census]]</f>
        <v>0.1286106346483705</v>
      </c>
      <c r="S10" s="3">
        <v>0.64200000000000002</v>
      </c>
      <c r="T10" s="3">
        <v>1.8953333333333331</v>
      </c>
      <c r="U10" s="3">
        <v>0</v>
      </c>
      <c r="V10" s="3">
        <f>SUM(Table2[[#This Row],[Occupational Therapist Hours]:[OT Aide Hours]])/Table2[[#This Row],[MDS Census]]</f>
        <v>6.5283018867924522E-2</v>
      </c>
      <c r="W10" s="3">
        <v>1.0102222222222224</v>
      </c>
      <c r="X10" s="3">
        <v>4.9962222222222215</v>
      </c>
      <c r="Y10" s="3">
        <v>0</v>
      </c>
      <c r="Z10" s="3">
        <f>SUM(Table2[[#This Row],[Physical Therapist (PT) Hours]:[PT Aide Hours]])/Table2[[#This Row],[MDS Census]]</f>
        <v>0.15453973699256718</v>
      </c>
      <c r="AA10" s="3">
        <v>0</v>
      </c>
      <c r="AB10" s="3">
        <v>0</v>
      </c>
      <c r="AC10" s="3">
        <v>0</v>
      </c>
      <c r="AD10" s="3">
        <v>0</v>
      </c>
      <c r="AE10" s="3">
        <v>0</v>
      </c>
      <c r="AF10" s="3">
        <v>0</v>
      </c>
      <c r="AG10" s="3">
        <v>0</v>
      </c>
      <c r="AH10" s="1" t="s">
        <v>8</v>
      </c>
      <c r="AI10" s="17">
        <v>4</v>
      </c>
      <c r="AJ10" s="1"/>
    </row>
    <row r="11" spans="1:36" x14ac:dyDescent="0.2">
      <c r="A11" s="1" t="s">
        <v>201</v>
      </c>
      <c r="B11" s="1" t="s">
        <v>212</v>
      </c>
      <c r="C11" s="1" t="s">
        <v>445</v>
      </c>
      <c r="D11" s="1" t="s">
        <v>532</v>
      </c>
      <c r="E11" s="3">
        <v>111.28888888888889</v>
      </c>
      <c r="F11" s="3">
        <v>5.0666666666666664</v>
      </c>
      <c r="G11" s="3">
        <v>0.43333333333333335</v>
      </c>
      <c r="H11" s="3">
        <v>0.27777777777777779</v>
      </c>
      <c r="I11" s="3">
        <v>0</v>
      </c>
      <c r="J11" s="3">
        <v>0</v>
      </c>
      <c r="K11" s="3">
        <v>0</v>
      </c>
      <c r="L11" s="3">
        <v>10.744111111111113</v>
      </c>
      <c r="M11" s="3">
        <v>4.6954444444444441</v>
      </c>
      <c r="N11" s="3">
        <v>5.1564444444444426</v>
      </c>
      <c r="O11" s="3">
        <f>SUM(Table2[[#This Row],[Qualified Social Work Staff Hours]:[Other Social Work Staff Hours]])/Table2[[#This Row],[MDS Census]]</f>
        <v>8.8525359424920111E-2</v>
      </c>
      <c r="P11" s="3">
        <v>4.2183333333333328</v>
      </c>
      <c r="Q11" s="3">
        <v>2.9001111111111104</v>
      </c>
      <c r="R11" s="3">
        <f>SUM(Table2[[#This Row],[Qualified Activities Professional Hours]:[Other Activities Professional Hours]])/Table2[[#This Row],[MDS Census]]</f>
        <v>6.396365814696485E-2</v>
      </c>
      <c r="S11" s="3">
        <v>9.6714444444444467</v>
      </c>
      <c r="T11" s="3">
        <v>4.0621111111111103</v>
      </c>
      <c r="U11" s="3">
        <v>0</v>
      </c>
      <c r="V11" s="3">
        <f>SUM(Table2[[#This Row],[Occupational Therapist Hours]:[OT Aide Hours]])/Table2[[#This Row],[MDS Census]]</f>
        <v>0.12340455271565497</v>
      </c>
      <c r="W11" s="3">
        <v>12.096222222222224</v>
      </c>
      <c r="X11" s="3">
        <v>12.751777777777773</v>
      </c>
      <c r="Y11" s="3">
        <v>10.118888888888891</v>
      </c>
      <c r="Z11" s="3">
        <f>SUM(Table2[[#This Row],[Physical Therapist (PT) Hours]:[PT Aide Hours]])/Table2[[#This Row],[MDS Census]]</f>
        <v>0.31419928115015971</v>
      </c>
      <c r="AA11" s="3">
        <v>0</v>
      </c>
      <c r="AB11" s="3">
        <v>0</v>
      </c>
      <c r="AC11" s="3">
        <v>0</v>
      </c>
      <c r="AD11" s="3">
        <v>50.657222222222238</v>
      </c>
      <c r="AE11" s="3">
        <v>0</v>
      </c>
      <c r="AF11" s="3">
        <v>0</v>
      </c>
      <c r="AG11" s="3">
        <v>0</v>
      </c>
      <c r="AH11" s="1" t="s">
        <v>9</v>
      </c>
      <c r="AI11" s="17">
        <v>4</v>
      </c>
      <c r="AJ11" s="1"/>
    </row>
    <row r="12" spans="1:36" x14ac:dyDescent="0.2">
      <c r="A12" s="1" t="s">
        <v>201</v>
      </c>
      <c r="B12" s="1" t="s">
        <v>213</v>
      </c>
      <c r="C12" s="1" t="s">
        <v>446</v>
      </c>
      <c r="D12" s="1" t="s">
        <v>562</v>
      </c>
      <c r="E12" s="3">
        <v>102.98888888888889</v>
      </c>
      <c r="F12" s="3">
        <v>11.2</v>
      </c>
      <c r="G12" s="3">
        <v>0.53333333333333333</v>
      </c>
      <c r="H12" s="3">
        <v>0.61577777777777754</v>
      </c>
      <c r="I12" s="3">
        <v>2.2444444444444445</v>
      </c>
      <c r="J12" s="3">
        <v>0</v>
      </c>
      <c r="K12" s="3">
        <v>0</v>
      </c>
      <c r="L12" s="3">
        <v>2.6140000000000003</v>
      </c>
      <c r="M12" s="3">
        <v>0.28888888888888886</v>
      </c>
      <c r="N12" s="3">
        <v>5.6731111111111101</v>
      </c>
      <c r="O12" s="3">
        <f>SUM(Table2[[#This Row],[Qualified Social Work Staff Hours]:[Other Social Work Staff Hours]])/Table2[[#This Row],[MDS Census]]</f>
        <v>5.7889739993526798E-2</v>
      </c>
      <c r="P12" s="3">
        <v>5.0046666666666653</v>
      </c>
      <c r="Q12" s="3">
        <v>0</v>
      </c>
      <c r="R12" s="3">
        <f>SUM(Table2[[#This Row],[Qualified Activities Professional Hours]:[Other Activities Professional Hours]])/Table2[[#This Row],[MDS Census]]</f>
        <v>4.8594238860718508E-2</v>
      </c>
      <c r="S12" s="3">
        <v>6.439333333333332</v>
      </c>
      <c r="T12" s="3">
        <v>12.130888888888888</v>
      </c>
      <c r="U12" s="3">
        <v>0</v>
      </c>
      <c r="V12" s="3">
        <f>SUM(Table2[[#This Row],[Occupational Therapist Hours]:[OT Aide Hours]])/Table2[[#This Row],[MDS Census]]</f>
        <v>0.1803128708598554</v>
      </c>
      <c r="W12" s="3">
        <v>2.4129999999999998</v>
      </c>
      <c r="X12" s="3">
        <v>10.329111111111114</v>
      </c>
      <c r="Y12" s="3">
        <v>0</v>
      </c>
      <c r="Z12" s="3">
        <f>SUM(Table2[[#This Row],[Physical Therapist (PT) Hours]:[PT Aide Hours]])/Table2[[#This Row],[MDS Census]]</f>
        <v>0.12372316323227966</v>
      </c>
      <c r="AA12" s="3">
        <v>0</v>
      </c>
      <c r="AB12" s="3">
        <v>0</v>
      </c>
      <c r="AC12" s="3">
        <v>0</v>
      </c>
      <c r="AD12" s="3">
        <v>0</v>
      </c>
      <c r="AE12" s="3">
        <v>0</v>
      </c>
      <c r="AF12" s="3">
        <v>0</v>
      </c>
      <c r="AG12" s="3">
        <v>0</v>
      </c>
      <c r="AH12" s="1" t="s">
        <v>10</v>
      </c>
      <c r="AI12" s="17">
        <v>4</v>
      </c>
      <c r="AJ12" s="1"/>
    </row>
    <row r="13" spans="1:36" x14ac:dyDescent="0.2">
      <c r="A13" s="1" t="s">
        <v>201</v>
      </c>
      <c r="B13" s="1" t="s">
        <v>214</v>
      </c>
      <c r="C13" s="1" t="s">
        <v>447</v>
      </c>
      <c r="D13" s="1" t="s">
        <v>563</v>
      </c>
      <c r="E13" s="3">
        <v>96.25555555555556</v>
      </c>
      <c r="F13" s="3">
        <v>5.6</v>
      </c>
      <c r="G13" s="3">
        <v>0.28888888888888886</v>
      </c>
      <c r="H13" s="3">
        <v>0.3611111111111111</v>
      </c>
      <c r="I13" s="3">
        <v>0.26666666666666666</v>
      </c>
      <c r="J13" s="3">
        <v>0</v>
      </c>
      <c r="K13" s="3">
        <v>0</v>
      </c>
      <c r="L13" s="3">
        <v>14.844444444444441</v>
      </c>
      <c r="M13" s="3">
        <v>0</v>
      </c>
      <c r="N13" s="3">
        <v>10.566666666666666</v>
      </c>
      <c r="O13" s="3">
        <f>SUM(Table2[[#This Row],[Qualified Social Work Staff Hours]:[Other Social Work Staff Hours]])/Table2[[#This Row],[MDS Census]]</f>
        <v>0.10977721343645387</v>
      </c>
      <c r="P13" s="3">
        <v>5.3916666666666666</v>
      </c>
      <c r="Q13" s="3">
        <v>5.3083333333333336</v>
      </c>
      <c r="R13" s="3">
        <f>SUM(Table2[[#This Row],[Qualified Activities Professional Hours]:[Other Activities Professional Hours]])/Table2[[#This Row],[MDS Census]]</f>
        <v>0.11116241486782868</v>
      </c>
      <c r="S13" s="3">
        <v>12.963888888888889</v>
      </c>
      <c r="T13" s="3">
        <v>5.4479999999999995</v>
      </c>
      <c r="U13" s="3">
        <v>0</v>
      </c>
      <c r="V13" s="3">
        <f>SUM(Table2[[#This Row],[Occupational Therapist Hours]:[OT Aide Hours]])/Table2[[#This Row],[MDS Census]]</f>
        <v>0.19128131132402168</v>
      </c>
      <c r="W13" s="3">
        <v>8.125</v>
      </c>
      <c r="X13" s="3">
        <v>8.3833333333333329</v>
      </c>
      <c r="Y13" s="3">
        <v>0</v>
      </c>
      <c r="Z13" s="3">
        <f>SUM(Table2[[#This Row],[Physical Therapist (PT) Hours]:[PT Aide Hours]])/Table2[[#This Row],[MDS Census]]</f>
        <v>0.17150525222209395</v>
      </c>
      <c r="AA13" s="3">
        <v>0</v>
      </c>
      <c r="AB13" s="3">
        <v>0</v>
      </c>
      <c r="AC13" s="3">
        <v>0</v>
      </c>
      <c r="AD13" s="3">
        <v>0</v>
      </c>
      <c r="AE13" s="3">
        <v>0</v>
      </c>
      <c r="AF13" s="3">
        <v>0</v>
      </c>
      <c r="AG13" s="3">
        <v>0</v>
      </c>
      <c r="AH13" s="1" t="s">
        <v>11</v>
      </c>
      <c r="AI13" s="17">
        <v>4</v>
      </c>
      <c r="AJ13" s="1"/>
    </row>
    <row r="14" spans="1:36" x14ac:dyDescent="0.2">
      <c r="A14" s="1" t="s">
        <v>201</v>
      </c>
      <c r="B14" s="1" t="s">
        <v>215</v>
      </c>
      <c r="C14" s="1" t="s">
        <v>448</v>
      </c>
      <c r="D14" s="1" t="s">
        <v>564</v>
      </c>
      <c r="E14" s="3">
        <v>67.444444444444443</v>
      </c>
      <c r="F14" s="3">
        <v>0</v>
      </c>
      <c r="G14" s="3">
        <v>0.22500000000000001</v>
      </c>
      <c r="H14" s="3">
        <v>0.5444444444444444</v>
      </c>
      <c r="I14" s="3">
        <v>0</v>
      </c>
      <c r="J14" s="3">
        <v>0</v>
      </c>
      <c r="K14" s="3">
        <v>0</v>
      </c>
      <c r="L14" s="3">
        <v>5.3305555555555566</v>
      </c>
      <c r="M14" s="3">
        <v>0</v>
      </c>
      <c r="N14" s="3">
        <v>0</v>
      </c>
      <c r="O14" s="3">
        <f>SUM(Table2[[#This Row],[Qualified Social Work Staff Hours]:[Other Social Work Staff Hours]])/Table2[[#This Row],[MDS Census]]</f>
        <v>0</v>
      </c>
      <c r="P14" s="3">
        <v>0</v>
      </c>
      <c r="Q14" s="3">
        <v>0</v>
      </c>
      <c r="R14" s="3">
        <f>SUM(Table2[[#This Row],[Qualified Activities Professional Hours]:[Other Activities Professional Hours]])/Table2[[#This Row],[MDS Census]]</f>
        <v>0</v>
      </c>
      <c r="S14" s="3">
        <v>5.2834444444444451</v>
      </c>
      <c r="T14" s="3">
        <v>3.7514444444444455</v>
      </c>
      <c r="U14" s="3">
        <v>0</v>
      </c>
      <c r="V14" s="3">
        <f>SUM(Table2[[#This Row],[Occupational Therapist Hours]:[OT Aide Hours]])/Table2[[#This Row],[MDS Census]]</f>
        <v>0.13396046128500827</v>
      </c>
      <c r="W14" s="3">
        <v>0.77144444444444449</v>
      </c>
      <c r="X14" s="3">
        <v>6.5956666666666672</v>
      </c>
      <c r="Y14" s="3">
        <v>0.6306666666666666</v>
      </c>
      <c r="Z14" s="3">
        <f>SUM(Table2[[#This Row],[Physical Therapist (PT) Hours]:[PT Aide Hours]])/Table2[[#This Row],[MDS Census]]</f>
        <v>0.11858319604612851</v>
      </c>
      <c r="AA14" s="3">
        <v>0</v>
      </c>
      <c r="AB14" s="3">
        <v>0</v>
      </c>
      <c r="AC14" s="3">
        <v>0</v>
      </c>
      <c r="AD14" s="3">
        <v>0</v>
      </c>
      <c r="AE14" s="3">
        <v>0</v>
      </c>
      <c r="AF14" s="3">
        <v>0</v>
      </c>
      <c r="AG14" s="3">
        <v>0</v>
      </c>
      <c r="AH14" s="1" t="s">
        <v>12</v>
      </c>
      <c r="AI14" s="17">
        <v>4</v>
      </c>
      <c r="AJ14" s="1"/>
    </row>
    <row r="15" spans="1:36" x14ac:dyDescent="0.2">
      <c r="A15" s="1" t="s">
        <v>201</v>
      </c>
      <c r="B15" s="1" t="s">
        <v>216</v>
      </c>
      <c r="C15" s="1" t="s">
        <v>449</v>
      </c>
      <c r="D15" s="1" t="s">
        <v>530</v>
      </c>
      <c r="E15" s="3">
        <v>85.344444444444449</v>
      </c>
      <c r="F15" s="3">
        <v>5.7</v>
      </c>
      <c r="G15" s="3">
        <v>0.5</v>
      </c>
      <c r="H15" s="3">
        <v>0.57922222222222219</v>
      </c>
      <c r="I15" s="3">
        <v>2.0499999999999998</v>
      </c>
      <c r="J15" s="3">
        <v>0</v>
      </c>
      <c r="K15" s="3">
        <v>0</v>
      </c>
      <c r="L15" s="3">
        <v>10.421999999999997</v>
      </c>
      <c r="M15" s="3">
        <v>5.5123333333333324</v>
      </c>
      <c r="N15" s="3">
        <v>0</v>
      </c>
      <c r="O15" s="3">
        <f>SUM(Table2[[#This Row],[Qualified Social Work Staff Hours]:[Other Social Work Staff Hours]])/Table2[[#This Row],[MDS Census]]</f>
        <v>6.458924619190208E-2</v>
      </c>
      <c r="P15" s="3">
        <v>4.7876666666666665</v>
      </c>
      <c r="Q15" s="3">
        <v>4.3209999999999997</v>
      </c>
      <c r="R15" s="3">
        <f>SUM(Table2[[#This Row],[Qualified Activities Professional Hours]:[Other Activities Professional Hours]])/Table2[[#This Row],[MDS Census]]</f>
        <v>0.10672829058716311</v>
      </c>
      <c r="S15" s="3">
        <v>5.2086666666666686</v>
      </c>
      <c r="T15" s="3">
        <v>10.137333333333332</v>
      </c>
      <c r="U15" s="3">
        <v>0</v>
      </c>
      <c r="V15" s="3">
        <f>SUM(Table2[[#This Row],[Occupational Therapist Hours]:[OT Aide Hours]])/Table2[[#This Row],[MDS Census]]</f>
        <v>0.17981252441088399</v>
      </c>
      <c r="W15" s="3">
        <v>3.8383333333333334</v>
      </c>
      <c r="X15" s="3">
        <v>14.726888888888881</v>
      </c>
      <c r="Y15" s="3">
        <v>0</v>
      </c>
      <c r="Z15" s="3">
        <f>SUM(Table2[[#This Row],[Physical Therapist (PT) Hours]:[PT Aide Hours]])/Table2[[#This Row],[MDS Census]]</f>
        <v>0.21753287332378587</v>
      </c>
      <c r="AA15" s="3">
        <v>0</v>
      </c>
      <c r="AB15" s="3">
        <v>0</v>
      </c>
      <c r="AC15" s="3">
        <v>0</v>
      </c>
      <c r="AD15" s="3">
        <v>0</v>
      </c>
      <c r="AE15" s="3">
        <v>0</v>
      </c>
      <c r="AF15" s="3">
        <v>0</v>
      </c>
      <c r="AG15" s="3">
        <v>0</v>
      </c>
      <c r="AH15" s="1" t="s">
        <v>13</v>
      </c>
      <c r="AI15" s="17">
        <v>4</v>
      </c>
      <c r="AJ15" s="1"/>
    </row>
    <row r="16" spans="1:36" x14ac:dyDescent="0.2">
      <c r="A16" s="1" t="s">
        <v>201</v>
      </c>
      <c r="B16" s="1" t="s">
        <v>217</v>
      </c>
      <c r="C16" s="1" t="s">
        <v>418</v>
      </c>
      <c r="D16" s="1" t="s">
        <v>565</v>
      </c>
      <c r="E16" s="3">
        <v>183.76666666666668</v>
      </c>
      <c r="F16" s="3">
        <v>10.933333333333334</v>
      </c>
      <c r="G16" s="3">
        <v>0.43333333333333335</v>
      </c>
      <c r="H16" s="3">
        <v>0.92222222222222228</v>
      </c>
      <c r="I16" s="3">
        <v>4.8</v>
      </c>
      <c r="J16" s="3">
        <v>0</v>
      </c>
      <c r="K16" s="3">
        <v>0</v>
      </c>
      <c r="L16" s="3">
        <v>26.702111111111115</v>
      </c>
      <c r="M16" s="3">
        <v>5.333333333333333</v>
      </c>
      <c r="N16" s="3">
        <v>10.013000000000002</v>
      </c>
      <c r="O16" s="3">
        <f>SUM(Table2[[#This Row],[Qualified Social Work Staff Hours]:[Other Social Work Staff Hours]])/Table2[[#This Row],[MDS Census]]</f>
        <v>8.3509885724650817E-2</v>
      </c>
      <c r="P16" s="3">
        <v>5.6888888888888891</v>
      </c>
      <c r="Q16" s="3">
        <v>11.241333333333341</v>
      </c>
      <c r="R16" s="3">
        <f>SUM(Table2[[#This Row],[Qualified Activities Professional Hours]:[Other Activities Professional Hours]])/Table2[[#This Row],[MDS Census]]</f>
        <v>9.2128907430920892E-2</v>
      </c>
      <c r="S16" s="3">
        <v>10.438888888888894</v>
      </c>
      <c r="T16" s="3">
        <v>14.416111111111109</v>
      </c>
      <c r="U16" s="3">
        <v>0</v>
      </c>
      <c r="V16" s="3">
        <f>SUM(Table2[[#This Row],[Occupational Therapist Hours]:[OT Aide Hours]])/Table2[[#This Row],[MDS Census]]</f>
        <v>0.1352530382731725</v>
      </c>
      <c r="W16" s="3">
        <v>14.273777777777779</v>
      </c>
      <c r="X16" s="3">
        <v>16.820444444444444</v>
      </c>
      <c r="Y16" s="3">
        <v>14.624444444444444</v>
      </c>
      <c r="Z16" s="3">
        <f>SUM(Table2[[#This Row],[Physical Therapist (PT) Hours]:[PT Aide Hours]])/Table2[[#This Row],[MDS Census]]</f>
        <v>0.24878650462543075</v>
      </c>
      <c r="AA16" s="3">
        <v>0</v>
      </c>
      <c r="AB16" s="3">
        <v>0</v>
      </c>
      <c r="AC16" s="3">
        <v>0</v>
      </c>
      <c r="AD16" s="3">
        <v>65.916555555555519</v>
      </c>
      <c r="AE16" s="3">
        <v>0</v>
      </c>
      <c r="AF16" s="3">
        <v>0</v>
      </c>
      <c r="AG16" s="3">
        <v>0</v>
      </c>
      <c r="AH16" s="1" t="s">
        <v>14</v>
      </c>
      <c r="AI16" s="17">
        <v>4</v>
      </c>
      <c r="AJ16" s="1"/>
    </row>
    <row r="17" spans="1:36" x14ac:dyDescent="0.2">
      <c r="A17" s="1" t="s">
        <v>201</v>
      </c>
      <c r="B17" s="1" t="s">
        <v>218</v>
      </c>
      <c r="C17" s="1" t="s">
        <v>450</v>
      </c>
      <c r="D17" s="1" t="s">
        <v>566</v>
      </c>
      <c r="E17" s="3">
        <v>74.011111111111106</v>
      </c>
      <c r="F17" s="3">
        <v>10.813888888888888</v>
      </c>
      <c r="G17" s="3">
        <v>0.28888888888888886</v>
      </c>
      <c r="H17" s="3">
        <v>0.24444444444444444</v>
      </c>
      <c r="I17" s="3">
        <v>0.26666666666666666</v>
      </c>
      <c r="J17" s="3">
        <v>0</v>
      </c>
      <c r="K17" s="3">
        <v>0</v>
      </c>
      <c r="L17" s="3">
        <v>5.2550000000000008</v>
      </c>
      <c r="M17" s="3">
        <v>5.5972222222222223</v>
      </c>
      <c r="N17" s="3">
        <v>0</v>
      </c>
      <c r="O17" s="3">
        <f>SUM(Table2[[#This Row],[Qualified Social Work Staff Hours]:[Other Social Work Staff Hours]])/Table2[[#This Row],[MDS Census]]</f>
        <v>7.562678276535055E-2</v>
      </c>
      <c r="P17" s="3">
        <v>4.75</v>
      </c>
      <c r="Q17" s="3">
        <v>0</v>
      </c>
      <c r="R17" s="3">
        <f>SUM(Table2[[#This Row],[Qualified Activities Professional Hours]:[Other Activities Professional Hours]])/Table2[[#This Row],[MDS Census]]</f>
        <v>6.4179552619726771E-2</v>
      </c>
      <c r="S17" s="3">
        <v>11.033888888888889</v>
      </c>
      <c r="T17" s="3">
        <v>0</v>
      </c>
      <c r="U17" s="3">
        <v>0</v>
      </c>
      <c r="V17" s="3">
        <f>SUM(Table2[[#This Row],[Occupational Therapist Hours]:[OT Aide Hours]])/Table2[[#This Row],[MDS Census]]</f>
        <v>0.14908422158835011</v>
      </c>
      <c r="W17" s="3">
        <v>4.2444444444444445</v>
      </c>
      <c r="X17" s="3">
        <v>5.2768888888888892</v>
      </c>
      <c r="Y17" s="3">
        <v>0</v>
      </c>
      <c r="Z17" s="3">
        <f>SUM(Table2[[#This Row],[Physical Therapist (PT) Hours]:[PT Aide Hours]])/Table2[[#This Row],[MDS Census]]</f>
        <v>0.12864735024771057</v>
      </c>
      <c r="AA17" s="3">
        <v>0</v>
      </c>
      <c r="AB17" s="3">
        <v>0</v>
      </c>
      <c r="AC17" s="3">
        <v>0</v>
      </c>
      <c r="AD17" s="3">
        <v>0</v>
      </c>
      <c r="AE17" s="3">
        <v>0</v>
      </c>
      <c r="AF17" s="3">
        <v>0</v>
      </c>
      <c r="AG17" s="3">
        <v>0</v>
      </c>
      <c r="AH17" s="1" t="s">
        <v>15</v>
      </c>
      <c r="AI17" s="17">
        <v>4</v>
      </c>
      <c r="AJ17" s="1"/>
    </row>
    <row r="18" spans="1:36" x14ac:dyDescent="0.2">
      <c r="A18" s="1" t="s">
        <v>201</v>
      </c>
      <c r="B18" s="1" t="s">
        <v>219</v>
      </c>
      <c r="C18" s="1" t="s">
        <v>451</v>
      </c>
      <c r="D18" s="1" t="s">
        <v>546</v>
      </c>
      <c r="E18" s="3">
        <v>104.42222222222222</v>
      </c>
      <c r="F18" s="3">
        <v>5.6</v>
      </c>
      <c r="G18" s="3">
        <v>0.66666666666666663</v>
      </c>
      <c r="H18" s="3">
        <v>0.70111111111111124</v>
      </c>
      <c r="I18" s="3">
        <v>2.1388888888888888</v>
      </c>
      <c r="J18" s="3">
        <v>0</v>
      </c>
      <c r="K18" s="3">
        <v>0</v>
      </c>
      <c r="L18" s="3">
        <v>5.0663333333333327</v>
      </c>
      <c r="M18" s="3">
        <v>5.5485555555555566</v>
      </c>
      <c r="N18" s="3">
        <v>5.5603333333333333</v>
      </c>
      <c r="O18" s="3">
        <f>SUM(Table2[[#This Row],[Qualified Social Work Staff Hours]:[Other Social Work Staff Hours]])/Table2[[#This Row],[MDS Census]]</f>
        <v>0.10638433709299852</v>
      </c>
      <c r="P18" s="3">
        <v>5.381444444444444</v>
      </c>
      <c r="Q18" s="3">
        <v>1.3864444444444441</v>
      </c>
      <c r="R18" s="3">
        <f>SUM(Table2[[#This Row],[Qualified Activities Professional Hours]:[Other Activities Professional Hours]])/Table2[[#This Row],[MDS Census]]</f>
        <v>6.4812726111938709E-2</v>
      </c>
      <c r="S18" s="3">
        <v>1.5334444444444439</v>
      </c>
      <c r="T18" s="3">
        <v>6.26</v>
      </c>
      <c r="U18" s="3">
        <v>0</v>
      </c>
      <c r="V18" s="3">
        <f>SUM(Table2[[#This Row],[Occupational Therapist Hours]:[OT Aide Hours]])/Table2[[#This Row],[MDS Census]]</f>
        <v>7.4633964673334746E-2</v>
      </c>
      <c r="W18" s="3">
        <v>7.5095555555555569</v>
      </c>
      <c r="X18" s="3">
        <v>8.5362222222222179</v>
      </c>
      <c r="Y18" s="3">
        <v>0</v>
      </c>
      <c r="Z18" s="3">
        <f>SUM(Table2[[#This Row],[Physical Therapist (PT) Hours]:[PT Aide Hours]])/Table2[[#This Row],[MDS Census]]</f>
        <v>0.15366248137901681</v>
      </c>
      <c r="AA18" s="3">
        <v>0</v>
      </c>
      <c r="AB18" s="3">
        <v>0</v>
      </c>
      <c r="AC18" s="3">
        <v>0</v>
      </c>
      <c r="AD18" s="3">
        <v>0</v>
      </c>
      <c r="AE18" s="3">
        <v>0</v>
      </c>
      <c r="AF18" s="3">
        <v>0</v>
      </c>
      <c r="AG18" s="3">
        <v>0</v>
      </c>
      <c r="AH18" s="1" t="s">
        <v>16</v>
      </c>
      <c r="AI18" s="17">
        <v>4</v>
      </c>
      <c r="AJ18" s="1"/>
    </row>
    <row r="19" spans="1:36" x14ac:dyDescent="0.2">
      <c r="A19" s="1" t="s">
        <v>201</v>
      </c>
      <c r="B19" s="1" t="s">
        <v>220</v>
      </c>
      <c r="C19" s="1" t="s">
        <v>452</v>
      </c>
      <c r="D19" s="1" t="s">
        <v>567</v>
      </c>
      <c r="E19" s="3">
        <v>86.977777777777774</v>
      </c>
      <c r="F19" s="3">
        <v>50.822222222222223</v>
      </c>
      <c r="G19" s="3">
        <v>0</v>
      </c>
      <c r="H19" s="3">
        <v>0</v>
      </c>
      <c r="I19" s="3">
        <v>0</v>
      </c>
      <c r="J19" s="3">
        <v>0</v>
      </c>
      <c r="K19" s="3">
        <v>0</v>
      </c>
      <c r="L19" s="3">
        <v>8.6114444444444462</v>
      </c>
      <c r="M19" s="3">
        <v>0</v>
      </c>
      <c r="N19" s="3">
        <v>10.725</v>
      </c>
      <c r="O19" s="3">
        <f>SUM(Table2[[#This Row],[Qualified Social Work Staff Hours]:[Other Social Work Staff Hours]])/Table2[[#This Row],[MDS Census]]</f>
        <v>0.12330735820132857</v>
      </c>
      <c r="P19" s="3">
        <v>0</v>
      </c>
      <c r="Q19" s="3">
        <v>5.1555555555555559</v>
      </c>
      <c r="R19" s="3">
        <f>SUM(Table2[[#This Row],[Qualified Activities Professional Hours]:[Other Activities Professional Hours]])/Table2[[#This Row],[MDS Census]]</f>
        <v>5.9274399591211044E-2</v>
      </c>
      <c r="S19" s="3">
        <v>4.0232222222222216</v>
      </c>
      <c r="T19" s="3">
        <v>8.7098888888888943</v>
      </c>
      <c r="U19" s="3">
        <v>0</v>
      </c>
      <c r="V19" s="3">
        <f>SUM(Table2[[#This Row],[Occupational Therapist Hours]:[OT Aide Hours]])/Table2[[#This Row],[MDS Census]]</f>
        <v>0.146394992335207</v>
      </c>
      <c r="W19" s="3">
        <v>1.4457777777777778</v>
      </c>
      <c r="X19" s="3">
        <v>13.012111111111112</v>
      </c>
      <c r="Y19" s="3">
        <v>1.6922222222222227</v>
      </c>
      <c r="Z19" s="3">
        <f>SUM(Table2[[#This Row],[Physical Therapist (PT) Hours]:[PT Aide Hours]])/Table2[[#This Row],[MDS Census]]</f>
        <v>0.1856808891159939</v>
      </c>
      <c r="AA19" s="3">
        <v>0</v>
      </c>
      <c r="AB19" s="3">
        <v>0</v>
      </c>
      <c r="AC19" s="3">
        <v>0</v>
      </c>
      <c r="AD19" s="3">
        <v>0</v>
      </c>
      <c r="AE19" s="3">
        <v>0</v>
      </c>
      <c r="AF19" s="3">
        <v>0</v>
      </c>
      <c r="AG19" s="3">
        <v>0</v>
      </c>
      <c r="AH19" s="1" t="s">
        <v>17</v>
      </c>
      <c r="AI19" s="17">
        <v>4</v>
      </c>
      <c r="AJ19" s="1"/>
    </row>
    <row r="20" spans="1:36" x14ac:dyDescent="0.2">
      <c r="A20" s="1" t="s">
        <v>201</v>
      </c>
      <c r="B20" s="1" t="s">
        <v>221</v>
      </c>
      <c r="C20" s="1" t="s">
        <v>434</v>
      </c>
      <c r="D20" s="1" t="s">
        <v>524</v>
      </c>
      <c r="E20" s="3">
        <v>66.733333333333334</v>
      </c>
      <c r="F20" s="3">
        <v>5.6</v>
      </c>
      <c r="G20" s="3">
        <v>0</v>
      </c>
      <c r="H20" s="3">
        <v>0</v>
      </c>
      <c r="I20" s="3">
        <v>0</v>
      </c>
      <c r="J20" s="3">
        <v>0</v>
      </c>
      <c r="K20" s="3">
        <v>0.15555555555555556</v>
      </c>
      <c r="L20" s="3">
        <v>8.8263333333333325</v>
      </c>
      <c r="M20" s="3">
        <v>6.1671111111111081</v>
      </c>
      <c r="N20" s="3">
        <v>4.1044444444444448</v>
      </c>
      <c r="O20" s="3">
        <f>SUM(Table2[[#This Row],[Qualified Social Work Staff Hours]:[Other Social Work Staff Hours]])/Table2[[#This Row],[MDS Census]]</f>
        <v>0.15391941391941388</v>
      </c>
      <c r="P20" s="3">
        <v>0</v>
      </c>
      <c r="Q20" s="3">
        <v>0</v>
      </c>
      <c r="R20" s="3">
        <f>SUM(Table2[[#This Row],[Qualified Activities Professional Hours]:[Other Activities Professional Hours]])/Table2[[#This Row],[MDS Census]]</f>
        <v>0</v>
      </c>
      <c r="S20" s="3">
        <v>3.5722222222222215</v>
      </c>
      <c r="T20" s="3">
        <v>8.2265555555555565</v>
      </c>
      <c r="U20" s="3">
        <v>0</v>
      </c>
      <c r="V20" s="3">
        <f>SUM(Table2[[#This Row],[Occupational Therapist Hours]:[OT Aide Hours]])/Table2[[#This Row],[MDS Census]]</f>
        <v>0.1768048618048618</v>
      </c>
      <c r="W20" s="3">
        <v>0.34255555555555556</v>
      </c>
      <c r="X20" s="3">
        <v>9.7777777777777786</v>
      </c>
      <c r="Y20" s="3">
        <v>0</v>
      </c>
      <c r="Z20" s="3">
        <f>SUM(Table2[[#This Row],[Physical Therapist (PT) Hours]:[PT Aide Hours]])/Table2[[#This Row],[MDS Census]]</f>
        <v>0.15165334665334668</v>
      </c>
      <c r="AA20" s="3">
        <v>0</v>
      </c>
      <c r="AB20" s="3">
        <v>0</v>
      </c>
      <c r="AC20" s="3">
        <v>0</v>
      </c>
      <c r="AD20" s="3">
        <v>0</v>
      </c>
      <c r="AE20" s="3">
        <v>0</v>
      </c>
      <c r="AF20" s="3">
        <v>0</v>
      </c>
      <c r="AG20" s="3">
        <v>0</v>
      </c>
      <c r="AH20" s="1" t="s">
        <v>18</v>
      </c>
      <c r="AI20" s="17">
        <v>4</v>
      </c>
      <c r="AJ20" s="1"/>
    </row>
    <row r="21" spans="1:36" x14ac:dyDescent="0.2">
      <c r="A21" s="1" t="s">
        <v>201</v>
      </c>
      <c r="B21" s="1" t="s">
        <v>222</v>
      </c>
      <c r="C21" s="1" t="s">
        <v>407</v>
      </c>
      <c r="D21" s="1" t="s">
        <v>563</v>
      </c>
      <c r="E21" s="3">
        <v>69.988888888888894</v>
      </c>
      <c r="F21" s="3">
        <v>5.6</v>
      </c>
      <c r="G21" s="3">
        <v>0.34077777777777779</v>
      </c>
      <c r="H21" s="3">
        <v>0</v>
      </c>
      <c r="I21" s="3">
        <v>0</v>
      </c>
      <c r="J21" s="3">
        <v>0</v>
      </c>
      <c r="K21" s="3">
        <v>0</v>
      </c>
      <c r="L21" s="3">
        <v>9.5878888888888891</v>
      </c>
      <c r="M21" s="3">
        <v>0</v>
      </c>
      <c r="N21" s="3">
        <v>14.211888888888891</v>
      </c>
      <c r="O21" s="3">
        <f>SUM(Table2[[#This Row],[Qualified Social Work Staff Hours]:[Other Social Work Staff Hours]])/Table2[[#This Row],[MDS Census]]</f>
        <v>0.20305921574853153</v>
      </c>
      <c r="P21" s="3">
        <v>5.4350000000000014</v>
      </c>
      <c r="Q21" s="3">
        <v>5.1563333333333325</v>
      </c>
      <c r="R21" s="3">
        <f>SUM(Table2[[#This Row],[Qualified Activities Professional Hours]:[Other Activities Professional Hours]])/Table2[[#This Row],[MDS Census]]</f>
        <v>0.15132878234640421</v>
      </c>
      <c r="S21" s="3">
        <v>7.0294444444444455</v>
      </c>
      <c r="T21" s="3">
        <v>5.9902222222222221</v>
      </c>
      <c r="U21" s="3">
        <v>0</v>
      </c>
      <c r="V21" s="3">
        <f>SUM(Table2[[#This Row],[Occupational Therapist Hours]:[OT Aide Hours]])/Table2[[#This Row],[MDS Census]]</f>
        <v>0.18602476583584696</v>
      </c>
      <c r="W21" s="3">
        <v>3.4746666666666663</v>
      </c>
      <c r="X21" s="3">
        <v>3.818222222222222</v>
      </c>
      <c r="Y21" s="3">
        <v>0</v>
      </c>
      <c r="Z21" s="3">
        <f>SUM(Table2[[#This Row],[Physical Therapist (PT) Hours]:[PT Aide Hours]])/Table2[[#This Row],[MDS Census]]</f>
        <v>0.10420066677250356</v>
      </c>
      <c r="AA21" s="3">
        <v>0</v>
      </c>
      <c r="AB21" s="3">
        <v>0</v>
      </c>
      <c r="AC21" s="3">
        <v>0</v>
      </c>
      <c r="AD21" s="3">
        <v>0</v>
      </c>
      <c r="AE21" s="3">
        <v>0</v>
      </c>
      <c r="AF21" s="3">
        <v>0</v>
      </c>
      <c r="AG21" s="3">
        <v>0</v>
      </c>
      <c r="AH21" s="1" t="s">
        <v>19</v>
      </c>
      <c r="AI21" s="17">
        <v>4</v>
      </c>
      <c r="AJ21" s="1"/>
    </row>
    <row r="22" spans="1:36" x14ac:dyDescent="0.2">
      <c r="A22" s="1" t="s">
        <v>201</v>
      </c>
      <c r="B22" s="1" t="s">
        <v>223</v>
      </c>
      <c r="C22" s="1" t="s">
        <v>453</v>
      </c>
      <c r="D22" s="1" t="s">
        <v>568</v>
      </c>
      <c r="E22" s="3">
        <v>100.97777777777777</v>
      </c>
      <c r="F22" s="3">
        <v>5.2444444444444445</v>
      </c>
      <c r="G22" s="3">
        <v>0.66666666666666663</v>
      </c>
      <c r="H22" s="3">
        <v>0.43333333333333335</v>
      </c>
      <c r="I22" s="3">
        <v>0</v>
      </c>
      <c r="J22" s="3">
        <v>0</v>
      </c>
      <c r="K22" s="3">
        <v>0</v>
      </c>
      <c r="L22" s="3">
        <v>7.711333333333334</v>
      </c>
      <c r="M22" s="3">
        <v>5.0248888888888894</v>
      </c>
      <c r="N22" s="3">
        <v>5.592888888888889</v>
      </c>
      <c r="O22" s="3">
        <f>SUM(Table2[[#This Row],[Qualified Social Work Staff Hours]:[Other Social Work Staff Hours]])/Table2[[#This Row],[MDS Census]]</f>
        <v>0.10514964788732395</v>
      </c>
      <c r="P22" s="3">
        <v>5.38811111111111</v>
      </c>
      <c r="Q22" s="3">
        <v>0</v>
      </c>
      <c r="R22" s="3">
        <f>SUM(Table2[[#This Row],[Qualified Activities Professional Hours]:[Other Activities Professional Hours]])/Table2[[#This Row],[MDS Census]]</f>
        <v>5.3359374999999994E-2</v>
      </c>
      <c r="S22" s="3">
        <v>2.8885555555555551</v>
      </c>
      <c r="T22" s="3">
        <v>4.5075555555555544</v>
      </c>
      <c r="U22" s="3">
        <v>0</v>
      </c>
      <c r="V22" s="3">
        <f>SUM(Table2[[#This Row],[Occupational Therapist Hours]:[OT Aide Hours]])/Table2[[#This Row],[MDS Census]]</f>
        <v>7.3244938380281677E-2</v>
      </c>
      <c r="W22" s="3">
        <v>1.481888888888889</v>
      </c>
      <c r="X22" s="3">
        <v>4.684111111111112</v>
      </c>
      <c r="Y22" s="3">
        <v>2.7633333333333328</v>
      </c>
      <c r="Z22" s="3">
        <f>SUM(Table2[[#This Row],[Physical Therapist (PT) Hours]:[PT Aide Hours]])/Table2[[#This Row],[MDS Census]]</f>
        <v>8.8428697183098606E-2</v>
      </c>
      <c r="AA22" s="3">
        <v>0</v>
      </c>
      <c r="AB22" s="3">
        <v>0</v>
      </c>
      <c r="AC22" s="3">
        <v>0</v>
      </c>
      <c r="AD22" s="3">
        <v>51.222888888888882</v>
      </c>
      <c r="AE22" s="3">
        <v>0</v>
      </c>
      <c r="AF22" s="3">
        <v>0</v>
      </c>
      <c r="AG22" s="3">
        <v>0</v>
      </c>
      <c r="AH22" s="1" t="s">
        <v>20</v>
      </c>
      <c r="AI22" s="17">
        <v>4</v>
      </c>
      <c r="AJ22" s="1"/>
    </row>
    <row r="23" spans="1:36" x14ac:dyDescent="0.2">
      <c r="A23" s="1" t="s">
        <v>201</v>
      </c>
      <c r="B23" s="1" t="s">
        <v>224</v>
      </c>
      <c r="C23" s="1" t="s">
        <v>424</v>
      </c>
      <c r="D23" s="1" t="s">
        <v>569</v>
      </c>
      <c r="E23" s="3">
        <v>97.077777777777783</v>
      </c>
      <c r="F23" s="3">
        <v>5.333333333333333</v>
      </c>
      <c r="G23" s="3">
        <v>0.43333333333333335</v>
      </c>
      <c r="H23" s="3">
        <v>0.26666666666666666</v>
      </c>
      <c r="I23" s="3">
        <v>0</v>
      </c>
      <c r="J23" s="3">
        <v>0</v>
      </c>
      <c r="K23" s="3">
        <v>0</v>
      </c>
      <c r="L23" s="3">
        <v>7.0273333333333312</v>
      </c>
      <c r="M23" s="3">
        <v>4.3910000000000018</v>
      </c>
      <c r="N23" s="3">
        <v>4.6461111111111091</v>
      </c>
      <c r="O23" s="3">
        <f>SUM(Table2[[#This Row],[Qualified Social Work Staff Hours]:[Other Social Work Staff Hours]])/Table2[[#This Row],[MDS Census]]</f>
        <v>9.3091450154515268E-2</v>
      </c>
      <c r="P23" s="3">
        <v>3.1936666666666662</v>
      </c>
      <c r="Q23" s="3">
        <v>3.1278888888888883</v>
      </c>
      <c r="R23" s="3">
        <f>SUM(Table2[[#This Row],[Qualified Activities Professional Hours]:[Other Activities Professional Hours]])/Table2[[#This Row],[MDS Census]]</f>
        <v>6.5118461714547313E-2</v>
      </c>
      <c r="S23" s="3">
        <v>0.42055555555555557</v>
      </c>
      <c r="T23" s="3">
        <v>4.5072222222222225</v>
      </c>
      <c r="U23" s="3">
        <v>0</v>
      </c>
      <c r="V23" s="3">
        <f>SUM(Table2[[#This Row],[Occupational Therapist Hours]:[OT Aide Hours]])/Table2[[#This Row],[MDS Census]]</f>
        <v>5.0761130822936935E-2</v>
      </c>
      <c r="W23" s="3">
        <v>7.2623333333333333</v>
      </c>
      <c r="X23" s="3">
        <v>0</v>
      </c>
      <c r="Y23" s="3">
        <v>1.9681111111111111</v>
      </c>
      <c r="Z23" s="3">
        <f>SUM(Table2[[#This Row],[Physical Therapist (PT) Hours]:[PT Aide Hours]])/Table2[[#This Row],[MDS Census]]</f>
        <v>9.508298042806454E-2</v>
      </c>
      <c r="AA23" s="3">
        <v>0</v>
      </c>
      <c r="AB23" s="3">
        <v>0</v>
      </c>
      <c r="AC23" s="3">
        <v>0</v>
      </c>
      <c r="AD23" s="3">
        <v>52.51422222222223</v>
      </c>
      <c r="AE23" s="3">
        <v>0</v>
      </c>
      <c r="AF23" s="3">
        <v>0</v>
      </c>
      <c r="AG23" s="3">
        <v>0</v>
      </c>
      <c r="AH23" s="1" t="s">
        <v>21</v>
      </c>
      <c r="AI23" s="17">
        <v>4</v>
      </c>
      <c r="AJ23" s="1"/>
    </row>
    <row r="24" spans="1:36" x14ac:dyDescent="0.2">
      <c r="A24" s="1" t="s">
        <v>201</v>
      </c>
      <c r="B24" s="1" t="s">
        <v>225</v>
      </c>
      <c r="C24" s="1" t="s">
        <v>407</v>
      </c>
      <c r="D24" s="1" t="s">
        <v>563</v>
      </c>
      <c r="E24" s="3">
        <v>123.84444444444445</v>
      </c>
      <c r="F24" s="3">
        <v>5.6888888888888891</v>
      </c>
      <c r="G24" s="3">
        <v>0.27777777777777779</v>
      </c>
      <c r="H24" s="3">
        <v>0.71111111111111114</v>
      </c>
      <c r="I24" s="3">
        <v>3.911111111111111</v>
      </c>
      <c r="J24" s="3">
        <v>0</v>
      </c>
      <c r="K24" s="3">
        <v>0</v>
      </c>
      <c r="L24" s="3">
        <v>12.646888888888888</v>
      </c>
      <c r="M24" s="3">
        <v>5.1555555555555559</v>
      </c>
      <c r="N24" s="3">
        <v>9.9584444444444387</v>
      </c>
      <c r="O24" s="3">
        <f>SUM(Table2[[#This Row],[Qualified Social Work Staff Hours]:[Other Social Work Staff Hours]])/Table2[[#This Row],[MDS Census]]</f>
        <v>0.12204019379149465</v>
      </c>
      <c r="P24" s="3">
        <v>10.860888888888887</v>
      </c>
      <c r="Q24" s="3">
        <v>0</v>
      </c>
      <c r="R24" s="3">
        <f>SUM(Table2[[#This Row],[Qualified Activities Professional Hours]:[Other Activities Professional Hours]])/Table2[[#This Row],[MDS Census]]</f>
        <v>8.7697828817512993E-2</v>
      </c>
      <c r="S24" s="3">
        <v>16.04366666666667</v>
      </c>
      <c r="T24" s="3">
        <v>12.758888888888883</v>
      </c>
      <c r="U24" s="3">
        <v>0</v>
      </c>
      <c r="V24" s="3">
        <f>SUM(Table2[[#This Row],[Occupational Therapist Hours]:[OT Aide Hours]])/Table2[[#This Row],[MDS Census]]</f>
        <v>0.23257042885340029</v>
      </c>
      <c r="W24" s="3">
        <v>9.2298888888888868</v>
      </c>
      <c r="X24" s="3">
        <v>12.541666666666664</v>
      </c>
      <c r="Y24" s="3">
        <v>4.560777777777778</v>
      </c>
      <c r="Z24" s="3">
        <f>SUM(Table2[[#This Row],[Physical Therapist (PT) Hours]:[PT Aide Hours]])/Table2[[#This Row],[MDS Census]]</f>
        <v>0.21262425982415215</v>
      </c>
      <c r="AA24" s="3">
        <v>0</v>
      </c>
      <c r="AB24" s="3">
        <v>0</v>
      </c>
      <c r="AC24" s="3">
        <v>0</v>
      </c>
      <c r="AD24" s="3">
        <v>67.523555555555561</v>
      </c>
      <c r="AE24" s="3">
        <v>0</v>
      </c>
      <c r="AF24" s="3">
        <v>0</v>
      </c>
      <c r="AG24" s="3">
        <v>0</v>
      </c>
      <c r="AH24" s="1" t="s">
        <v>22</v>
      </c>
      <c r="AI24" s="17">
        <v>4</v>
      </c>
      <c r="AJ24" s="1"/>
    </row>
    <row r="25" spans="1:36" x14ac:dyDescent="0.2">
      <c r="A25" s="1" t="s">
        <v>201</v>
      </c>
      <c r="B25" s="1" t="s">
        <v>226</v>
      </c>
      <c r="C25" s="1" t="s">
        <v>407</v>
      </c>
      <c r="D25" s="1" t="s">
        <v>563</v>
      </c>
      <c r="E25" s="3">
        <v>85.87777777777778</v>
      </c>
      <c r="F25" s="3">
        <v>5.6</v>
      </c>
      <c r="G25" s="3">
        <v>0.23333333333333334</v>
      </c>
      <c r="H25" s="3">
        <v>0.18333333333333332</v>
      </c>
      <c r="I25" s="3">
        <v>5.4666666666666668</v>
      </c>
      <c r="J25" s="3">
        <v>0</v>
      </c>
      <c r="K25" s="3">
        <v>0</v>
      </c>
      <c r="L25" s="3">
        <v>16.305111111111113</v>
      </c>
      <c r="M25" s="3">
        <v>5.2439999999999989</v>
      </c>
      <c r="N25" s="3">
        <v>5.019111111111112</v>
      </c>
      <c r="O25" s="3">
        <f>SUM(Table2[[#This Row],[Qualified Social Work Staff Hours]:[Other Social Work Staff Hours]])/Table2[[#This Row],[MDS Census]]</f>
        <v>0.11950834519342736</v>
      </c>
      <c r="P25" s="3">
        <v>5.2737777777777772</v>
      </c>
      <c r="Q25" s="3">
        <v>1.5744444444444445</v>
      </c>
      <c r="R25" s="3">
        <f>SUM(Table2[[#This Row],[Qualified Activities Professional Hours]:[Other Activities Professional Hours]])/Table2[[#This Row],[MDS Census]]</f>
        <v>7.9743821969206874E-2</v>
      </c>
      <c r="S25" s="3">
        <v>5.2574444444444444</v>
      </c>
      <c r="T25" s="3">
        <v>12.434444444444447</v>
      </c>
      <c r="U25" s="3">
        <v>0</v>
      </c>
      <c r="V25" s="3">
        <f>SUM(Table2[[#This Row],[Occupational Therapist Hours]:[OT Aide Hours]])/Table2[[#This Row],[MDS Census]]</f>
        <v>0.20601242075300816</v>
      </c>
      <c r="W25" s="3">
        <v>5.2535555555555566</v>
      </c>
      <c r="X25" s="3">
        <v>13.493444444444448</v>
      </c>
      <c r="Y25" s="3">
        <v>0</v>
      </c>
      <c r="Z25" s="3">
        <f>SUM(Table2[[#This Row],[Physical Therapist (PT) Hours]:[PT Aide Hours]])/Table2[[#This Row],[MDS Census]]</f>
        <v>0.218298615603571</v>
      </c>
      <c r="AA25" s="3">
        <v>0</v>
      </c>
      <c r="AB25" s="3">
        <v>0</v>
      </c>
      <c r="AC25" s="3">
        <v>0</v>
      </c>
      <c r="AD25" s="3">
        <v>46.108777777777767</v>
      </c>
      <c r="AE25" s="3">
        <v>0</v>
      </c>
      <c r="AF25" s="3">
        <v>0</v>
      </c>
      <c r="AG25" s="3">
        <v>0</v>
      </c>
      <c r="AH25" s="1" t="s">
        <v>23</v>
      </c>
      <c r="AI25" s="17">
        <v>4</v>
      </c>
      <c r="AJ25" s="1"/>
    </row>
    <row r="26" spans="1:36" x14ac:dyDescent="0.2">
      <c r="A26" s="1" t="s">
        <v>201</v>
      </c>
      <c r="B26" s="1" t="s">
        <v>227</v>
      </c>
      <c r="C26" s="1" t="s">
        <v>454</v>
      </c>
      <c r="D26" s="1" t="s">
        <v>555</v>
      </c>
      <c r="E26" s="3">
        <v>98.6</v>
      </c>
      <c r="F26" s="3">
        <v>5.6</v>
      </c>
      <c r="G26" s="3">
        <v>0.26666666666666666</v>
      </c>
      <c r="H26" s="3">
        <v>0.51344444444444459</v>
      </c>
      <c r="I26" s="3">
        <v>1.1027777777777779</v>
      </c>
      <c r="J26" s="3">
        <v>0</v>
      </c>
      <c r="K26" s="3">
        <v>0</v>
      </c>
      <c r="L26" s="3">
        <v>10.463444444444443</v>
      </c>
      <c r="M26" s="3">
        <v>5.1218888888888889</v>
      </c>
      <c r="N26" s="3">
        <v>3.2694444444444453</v>
      </c>
      <c r="O26" s="3">
        <f>SUM(Table2[[#This Row],[Qualified Social Work Staff Hours]:[Other Social Work Staff Hours]])/Table2[[#This Row],[MDS Census]]</f>
        <v>8.5104800540906023E-2</v>
      </c>
      <c r="P26" s="3">
        <v>5.814111111111111</v>
      </c>
      <c r="Q26" s="3">
        <v>1.3171111111111113</v>
      </c>
      <c r="R26" s="3">
        <f>SUM(Table2[[#This Row],[Qualified Activities Professional Hours]:[Other Activities Professional Hours]])/Table2[[#This Row],[MDS Census]]</f>
        <v>7.2324768988054997E-2</v>
      </c>
      <c r="S26" s="3">
        <v>4.6258888888888894</v>
      </c>
      <c r="T26" s="3">
        <v>10.471333333333336</v>
      </c>
      <c r="U26" s="3">
        <v>0</v>
      </c>
      <c r="V26" s="3">
        <f>SUM(Table2[[#This Row],[Occupational Therapist Hours]:[OT Aide Hours]])/Table2[[#This Row],[MDS Census]]</f>
        <v>0.15311584403876496</v>
      </c>
      <c r="W26" s="3">
        <v>4.2385555555555561</v>
      </c>
      <c r="X26" s="3">
        <v>9.9236666666666657</v>
      </c>
      <c r="Y26" s="3">
        <v>0</v>
      </c>
      <c r="Z26" s="3">
        <f>SUM(Table2[[#This Row],[Physical Therapist (PT) Hours]:[PT Aide Hours]])/Table2[[#This Row],[MDS Census]]</f>
        <v>0.14363308541807529</v>
      </c>
      <c r="AA26" s="3">
        <v>0</v>
      </c>
      <c r="AB26" s="3">
        <v>0</v>
      </c>
      <c r="AC26" s="3">
        <v>0</v>
      </c>
      <c r="AD26" s="3">
        <v>0</v>
      </c>
      <c r="AE26" s="3">
        <v>0</v>
      </c>
      <c r="AF26" s="3">
        <v>0</v>
      </c>
      <c r="AG26" s="3">
        <v>0</v>
      </c>
      <c r="AH26" s="1" t="s">
        <v>24</v>
      </c>
      <c r="AI26" s="17">
        <v>4</v>
      </c>
      <c r="AJ26" s="1"/>
    </row>
    <row r="27" spans="1:36" x14ac:dyDescent="0.2">
      <c r="A27" s="1" t="s">
        <v>201</v>
      </c>
      <c r="B27" s="1" t="s">
        <v>228</v>
      </c>
      <c r="C27" s="1" t="s">
        <v>426</v>
      </c>
      <c r="D27" s="1" t="s">
        <v>516</v>
      </c>
      <c r="E27" s="3">
        <v>76.37777777777778</v>
      </c>
      <c r="F27" s="3">
        <v>5.6</v>
      </c>
      <c r="G27" s="3">
        <v>0.4</v>
      </c>
      <c r="H27" s="3">
        <v>0.32811111111111119</v>
      </c>
      <c r="I27" s="3">
        <v>1.6611111111111112</v>
      </c>
      <c r="J27" s="3">
        <v>0</v>
      </c>
      <c r="K27" s="3">
        <v>0</v>
      </c>
      <c r="L27" s="3">
        <v>4.6181111111111104</v>
      </c>
      <c r="M27" s="3">
        <v>5.0062222222222221</v>
      </c>
      <c r="N27" s="3">
        <v>0.73411111111111105</v>
      </c>
      <c r="O27" s="3">
        <f>SUM(Table2[[#This Row],[Qualified Social Work Staff Hours]:[Other Social Work Staff Hours]])/Table2[[#This Row],[MDS Census]]</f>
        <v>7.5157113762001737E-2</v>
      </c>
      <c r="P27" s="3">
        <v>5.0621111111111112</v>
      </c>
      <c r="Q27" s="3">
        <v>1.8927777777777781</v>
      </c>
      <c r="R27" s="3">
        <f>SUM(Table2[[#This Row],[Qualified Activities Professional Hours]:[Other Activities Professional Hours]])/Table2[[#This Row],[MDS Census]]</f>
        <v>9.1059063136456217E-2</v>
      </c>
      <c r="S27" s="3">
        <v>6.1085555555555544</v>
      </c>
      <c r="T27" s="3">
        <v>4.5599999999999987</v>
      </c>
      <c r="U27" s="3">
        <v>0</v>
      </c>
      <c r="V27" s="3">
        <f>SUM(Table2[[#This Row],[Occupational Therapist Hours]:[OT Aide Hours]])/Table2[[#This Row],[MDS Census]]</f>
        <v>0.13968140820482977</v>
      </c>
      <c r="W27" s="3">
        <v>3.932888888888888</v>
      </c>
      <c r="X27" s="3">
        <v>5.2955555555555582</v>
      </c>
      <c r="Y27" s="3">
        <v>0</v>
      </c>
      <c r="Z27" s="3">
        <f>SUM(Table2[[#This Row],[Physical Therapist (PT) Hours]:[PT Aide Hours]])/Table2[[#This Row],[MDS Census]]</f>
        <v>0.12082630200756475</v>
      </c>
      <c r="AA27" s="3">
        <v>0</v>
      </c>
      <c r="AB27" s="3">
        <v>0</v>
      </c>
      <c r="AC27" s="3">
        <v>0</v>
      </c>
      <c r="AD27" s="3">
        <v>0</v>
      </c>
      <c r="AE27" s="3">
        <v>0</v>
      </c>
      <c r="AF27" s="3">
        <v>0</v>
      </c>
      <c r="AG27" s="3">
        <v>0</v>
      </c>
      <c r="AH27" s="1" t="s">
        <v>25</v>
      </c>
      <c r="AI27" s="17">
        <v>4</v>
      </c>
      <c r="AJ27" s="1"/>
    </row>
    <row r="28" spans="1:36" x14ac:dyDescent="0.2">
      <c r="A28" s="1" t="s">
        <v>201</v>
      </c>
      <c r="B28" s="1" t="s">
        <v>229</v>
      </c>
      <c r="C28" s="1" t="s">
        <v>455</v>
      </c>
      <c r="D28" s="1" t="s">
        <v>534</v>
      </c>
      <c r="E28" s="3">
        <v>97.233333333333334</v>
      </c>
      <c r="F28" s="3">
        <v>5.5111111111111111</v>
      </c>
      <c r="G28" s="3">
        <v>0.46666666666666667</v>
      </c>
      <c r="H28" s="3">
        <v>0.47900000000000009</v>
      </c>
      <c r="I28" s="3">
        <v>2.1388888888888888</v>
      </c>
      <c r="J28" s="3">
        <v>0</v>
      </c>
      <c r="K28" s="3">
        <v>0</v>
      </c>
      <c r="L28" s="3">
        <v>10.598555555555556</v>
      </c>
      <c r="M28" s="3">
        <v>9.2474444444444455</v>
      </c>
      <c r="N28" s="3">
        <v>5.1606666666666685</v>
      </c>
      <c r="O28" s="3">
        <f>SUM(Table2[[#This Row],[Qualified Social Work Staff Hours]:[Other Social Work Staff Hours]])/Table2[[#This Row],[MDS Census]]</f>
        <v>0.1481807793395041</v>
      </c>
      <c r="P28" s="3">
        <v>2.1101111111111117</v>
      </c>
      <c r="Q28" s="3">
        <v>0</v>
      </c>
      <c r="R28" s="3">
        <f>SUM(Table2[[#This Row],[Qualified Activities Professional Hours]:[Other Activities Professional Hours]])/Table2[[#This Row],[MDS Census]]</f>
        <v>2.1701519826305572E-2</v>
      </c>
      <c r="S28" s="3">
        <v>5.8214444444444435</v>
      </c>
      <c r="T28" s="3">
        <v>8.9635555555555566</v>
      </c>
      <c r="U28" s="3">
        <v>0</v>
      </c>
      <c r="V28" s="3">
        <f>SUM(Table2[[#This Row],[Occupational Therapist Hours]:[OT Aide Hours]])/Table2[[#This Row],[MDS Census]]</f>
        <v>0.15205690778196779</v>
      </c>
      <c r="W28" s="3">
        <v>5.5875555555555563</v>
      </c>
      <c r="X28" s="3">
        <v>9.748555555555555</v>
      </c>
      <c r="Y28" s="3">
        <v>0</v>
      </c>
      <c r="Z28" s="3">
        <f>SUM(Table2[[#This Row],[Physical Therapist (PT) Hours]:[PT Aide Hours]])/Table2[[#This Row],[MDS Census]]</f>
        <v>0.15772483144783453</v>
      </c>
      <c r="AA28" s="3">
        <v>0</v>
      </c>
      <c r="AB28" s="3">
        <v>0</v>
      </c>
      <c r="AC28" s="3">
        <v>0</v>
      </c>
      <c r="AD28" s="3">
        <v>0</v>
      </c>
      <c r="AE28" s="3">
        <v>0</v>
      </c>
      <c r="AF28" s="3">
        <v>0</v>
      </c>
      <c r="AG28" s="3">
        <v>0</v>
      </c>
      <c r="AH28" s="1" t="s">
        <v>26</v>
      </c>
      <c r="AI28" s="17">
        <v>4</v>
      </c>
      <c r="AJ28" s="1"/>
    </row>
    <row r="29" spans="1:36" x14ac:dyDescent="0.2">
      <c r="A29" s="1" t="s">
        <v>201</v>
      </c>
      <c r="B29" s="1" t="s">
        <v>230</v>
      </c>
      <c r="C29" s="1" t="s">
        <v>407</v>
      </c>
      <c r="D29" s="1" t="s">
        <v>563</v>
      </c>
      <c r="E29" s="3">
        <v>77.055555555555557</v>
      </c>
      <c r="F29" s="3">
        <v>5.1555555555555559</v>
      </c>
      <c r="G29" s="3">
        <v>0.23333333333333334</v>
      </c>
      <c r="H29" s="3">
        <v>0.20555555555555555</v>
      </c>
      <c r="I29" s="3">
        <v>1.1555555555555554</v>
      </c>
      <c r="J29" s="3">
        <v>0</v>
      </c>
      <c r="K29" s="3">
        <v>0</v>
      </c>
      <c r="L29" s="3">
        <v>13.721666666666664</v>
      </c>
      <c r="M29" s="3">
        <v>5.3633333333333333</v>
      </c>
      <c r="N29" s="3">
        <v>0</v>
      </c>
      <c r="O29" s="3">
        <f>SUM(Table2[[#This Row],[Qualified Social Work Staff Hours]:[Other Social Work Staff Hours]])/Table2[[#This Row],[MDS Census]]</f>
        <v>6.9603460706560927E-2</v>
      </c>
      <c r="P29" s="3">
        <v>4.5095555555555542</v>
      </c>
      <c r="Q29" s="3">
        <v>4.4206666666666647</v>
      </c>
      <c r="R29" s="3">
        <f>SUM(Table2[[#This Row],[Qualified Activities Professional Hours]:[Other Activities Professional Hours]])/Table2[[#This Row],[MDS Census]]</f>
        <v>0.11589329488103818</v>
      </c>
      <c r="S29" s="3">
        <v>4.9840000000000009</v>
      </c>
      <c r="T29" s="3">
        <v>4.9474444444444439</v>
      </c>
      <c r="U29" s="3">
        <v>0</v>
      </c>
      <c r="V29" s="3">
        <f>SUM(Table2[[#This Row],[Occupational Therapist Hours]:[OT Aide Hours]])/Table2[[#This Row],[MDS Census]]</f>
        <v>0.12888680605623648</v>
      </c>
      <c r="W29" s="3">
        <v>5.312555555555555</v>
      </c>
      <c r="X29" s="3">
        <v>4.3738888888888887</v>
      </c>
      <c r="Y29" s="3">
        <v>0</v>
      </c>
      <c r="Z29" s="3">
        <f>SUM(Table2[[#This Row],[Physical Therapist (PT) Hours]:[PT Aide Hours]])/Table2[[#This Row],[MDS Census]]</f>
        <v>0.12570728190338859</v>
      </c>
      <c r="AA29" s="3">
        <v>0</v>
      </c>
      <c r="AB29" s="3">
        <v>0</v>
      </c>
      <c r="AC29" s="3">
        <v>0</v>
      </c>
      <c r="AD29" s="3">
        <v>46.991555555555564</v>
      </c>
      <c r="AE29" s="3">
        <v>0</v>
      </c>
      <c r="AF29" s="3">
        <v>0</v>
      </c>
      <c r="AG29" s="3">
        <v>0</v>
      </c>
      <c r="AH29" s="1" t="s">
        <v>27</v>
      </c>
      <c r="AI29" s="17">
        <v>4</v>
      </c>
      <c r="AJ29" s="1"/>
    </row>
    <row r="30" spans="1:36" x14ac:dyDescent="0.2">
      <c r="A30" s="1" t="s">
        <v>201</v>
      </c>
      <c r="B30" s="1" t="s">
        <v>231</v>
      </c>
      <c r="C30" s="1" t="s">
        <v>410</v>
      </c>
      <c r="D30" s="1" t="s">
        <v>550</v>
      </c>
      <c r="E30" s="3">
        <v>69.677777777777777</v>
      </c>
      <c r="F30" s="3">
        <v>5.6888888888888891</v>
      </c>
      <c r="G30" s="3">
        <v>0.28888888888888886</v>
      </c>
      <c r="H30" s="3">
        <v>0.23333333333333334</v>
      </c>
      <c r="I30" s="3">
        <v>0.26666666666666666</v>
      </c>
      <c r="J30" s="3">
        <v>0</v>
      </c>
      <c r="K30" s="3">
        <v>0</v>
      </c>
      <c r="L30" s="3">
        <v>5.6277777777777782</v>
      </c>
      <c r="M30" s="3">
        <v>3.5527777777777776</v>
      </c>
      <c r="N30" s="3">
        <v>0</v>
      </c>
      <c r="O30" s="3">
        <f>SUM(Table2[[#This Row],[Qualified Social Work Staff Hours]:[Other Social Work Staff Hours]])/Table2[[#This Row],[MDS Census]]</f>
        <v>5.0988678041779617E-2</v>
      </c>
      <c r="P30" s="3">
        <v>5.55</v>
      </c>
      <c r="Q30" s="3">
        <v>0</v>
      </c>
      <c r="R30" s="3">
        <f>SUM(Table2[[#This Row],[Qualified Activities Professional Hours]:[Other Activities Professional Hours]])/Table2[[#This Row],[MDS Census]]</f>
        <v>7.9652368043374264E-2</v>
      </c>
      <c r="S30" s="3">
        <v>0.48055555555555557</v>
      </c>
      <c r="T30" s="3">
        <v>5.8055555555555554</v>
      </c>
      <c r="U30" s="3">
        <v>0</v>
      </c>
      <c r="V30" s="3">
        <f>SUM(Table2[[#This Row],[Occupational Therapist Hours]:[OT Aide Hours]])/Table2[[#This Row],[MDS Census]]</f>
        <v>9.0216871312390368E-2</v>
      </c>
      <c r="W30" s="3">
        <v>0.625</v>
      </c>
      <c r="X30" s="3">
        <v>9.9861111111111107</v>
      </c>
      <c r="Y30" s="3">
        <v>0</v>
      </c>
      <c r="Z30" s="3">
        <f>SUM(Table2[[#This Row],[Physical Therapist (PT) Hours]:[PT Aide Hours]])/Table2[[#This Row],[MDS Census]]</f>
        <v>0.15228831127411896</v>
      </c>
      <c r="AA30" s="3">
        <v>0</v>
      </c>
      <c r="AB30" s="3">
        <v>0</v>
      </c>
      <c r="AC30" s="3">
        <v>0</v>
      </c>
      <c r="AD30" s="3">
        <v>0</v>
      </c>
      <c r="AE30" s="3">
        <v>0</v>
      </c>
      <c r="AF30" s="3">
        <v>0</v>
      </c>
      <c r="AG30" s="3">
        <v>0</v>
      </c>
      <c r="AH30" s="1" t="s">
        <v>28</v>
      </c>
      <c r="AI30" s="17">
        <v>4</v>
      </c>
      <c r="AJ30" s="1"/>
    </row>
    <row r="31" spans="1:36" x14ac:dyDescent="0.2">
      <c r="A31" s="1" t="s">
        <v>201</v>
      </c>
      <c r="B31" s="1" t="s">
        <v>232</v>
      </c>
      <c r="C31" s="1" t="s">
        <v>456</v>
      </c>
      <c r="D31" s="1" t="s">
        <v>570</v>
      </c>
      <c r="E31" s="3">
        <v>68.411111111111111</v>
      </c>
      <c r="F31" s="3">
        <v>5.6888888888888891</v>
      </c>
      <c r="G31" s="3">
        <v>0</v>
      </c>
      <c r="H31" s="3">
        <v>0</v>
      </c>
      <c r="I31" s="3">
        <v>0</v>
      </c>
      <c r="J31" s="3">
        <v>0</v>
      </c>
      <c r="K31" s="3">
        <v>0</v>
      </c>
      <c r="L31" s="3">
        <v>1.5415555555555556</v>
      </c>
      <c r="M31" s="3">
        <v>5.8484444444444454</v>
      </c>
      <c r="N31" s="3">
        <v>0</v>
      </c>
      <c r="O31" s="3">
        <f>SUM(Table2[[#This Row],[Qualified Social Work Staff Hours]:[Other Social Work Staff Hours]])/Table2[[#This Row],[MDS Census]]</f>
        <v>8.5489686535650491E-2</v>
      </c>
      <c r="P31" s="3">
        <v>0</v>
      </c>
      <c r="Q31" s="3">
        <v>10.794333333333334</v>
      </c>
      <c r="R31" s="3">
        <f>SUM(Table2[[#This Row],[Qualified Activities Professional Hours]:[Other Activities Professional Hours]])/Table2[[#This Row],[MDS Census]]</f>
        <v>0.15778625954198475</v>
      </c>
      <c r="S31" s="3">
        <v>15.09277777777778</v>
      </c>
      <c r="T31" s="3">
        <v>4.1051111111111105</v>
      </c>
      <c r="U31" s="3">
        <v>0</v>
      </c>
      <c r="V31" s="3">
        <f>SUM(Table2[[#This Row],[Occupational Therapist Hours]:[OT Aide Hours]])/Table2[[#This Row],[MDS Census]]</f>
        <v>0.28062530453142764</v>
      </c>
      <c r="W31" s="3">
        <v>7.7254444444444452</v>
      </c>
      <c r="X31" s="3">
        <v>0.45244444444444454</v>
      </c>
      <c r="Y31" s="3">
        <v>0</v>
      </c>
      <c r="Z31" s="3">
        <f>SUM(Table2[[#This Row],[Physical Therapist (PT) Hours]:[PT Aide Hours]])/Table2[[#This Row],[MDS Census]]</f>
        <v>0.11954036056521034</v>
      </c>
      <c r="AA31" s="3">
        <v>0</v>
      </c>
      <c r="AB31" s="3">
        <v>0</v>
      </c>
      <c r="AC31" s="3">
        <v>0</v>
      </c>
      <c r="AD31" s="3">
        <v>0</v>
      </c>
      <c r="AE31" s="3">
        <v>0</v>
      </c>
      <c r="AF31" s="3">
        <v>0</v>
      </c>
      <c r="AG31" s="3">
        <v>0</v>
      </c>
      <c r="AH31" s="1" t="s">
        <v>29</v>
      </c>
      <c r="AI31" s="17">
        <v>4</v>
      </c>
      <c r="AJ31" s="1"/>
    </row>
    <row r="32" spans="1:36" x14ac:dyDescent="0.2">
      <c r="A32" s="1" t="s">
        <v>201</v>
      </c>
      <c r="B32" s="1" t="s">
        <v>233</v>
      </c>
      <c r="C32" s="1" t="s">
        <v>446</v>
      </c>
      <c r="D32" s="1" t="s">
        <v>562</v>
      </c>
      <c r="E32" s="3">
        <v>26.944444444444443</v>
      </c>
      <c r="F32" s="3">
        <v>5.15</v>
      </c>
      <c r="G32" s="3">
        <v>5.5555555555555552E-2</v>
      </c>
      <c r="H32" s="3">
        <v>0.33333333333333331</v>
      </c>
      <c r="I32" s="3">
        <v>1.3888888888888888</v>
      </c>
      <c r="J32" s="3">
        <v>0</v>
      </c>
      <c r="K32" s="3">
        <v>1.1555555555555554</v>
      </c>
      <c r="L32" s="3">
        <v>2.5465555555555559</v>
      </c>
      <c r="M32" s="3">
        <v>3.8333333333333335</v>
      </c>
      <c r="N32" s="3">
        <v>0</v>
      </c>
      <c r="O32" s="3">
        <f>SUM(Table2[[#This Row],[Qualified Social Work Staff Hours]:[Other Social Work Staff Hours]])/Table2[[#This Row],[MDS Census]]</f>
        <v>0.14226804123711342</v>
      </c>
      <c r="P32" s="3">
        <v>0</v>
      </c>
      <c r="Q32" s="3">
        <v>5.208333333333333</v>
      </c>
      <c r="R32" s="3">
        <f>SUM(Table2[[#This Row],[Qualified Activities Professional Hours]:[Other Activities Professional Hours]])/Table2[[#This Row],[MDS Census]]</f>
        <v>0.19329896907216496</v>
      </c>
      <c r="S32" s="3">
        <v>1.8225555555555555</v>
      </c>
      <c r="T32" s="3">
        <v>1.7816666666666665</v>
      </c>
      <c r="U32" s="3">
        <v>0</v>
      </c>
      <c r="V32" s="3">
        <f>SUM(Table2[[#This Row],[Occupational Therapist Hours]:[OT Aide Hours]])/Table2[[#This Row],[MDS Census]]</f>
        <v>0.13376494845360826</v>
      </c>
      <c r="W32" s="3">
        <v>0.71977777777777774</v>
      </c>
      <c r="X32" s="3">
        <v>3.5129999999999995</v>
      </c>
      <c r="Y32" s="3">
        <v>0</v>
      </c>
      <c r="Z32" s="3">
        <f>SUM(Table2[[#This Row],[Physical Therapist (PT) Hours]:[PT Aide Hours]])/Table2[[#This Row],[MDS Census]]</f>
        <v>0.15709278350515463</v>
      </c>
      <c r="AA32" s="3">
        <v>0</v>
      </c>
      <c r="AB32" s="3">
        <v>0</v>
      </c>
      <c r="AC32" s="3">
        <v>0</v>
      </c>
      <c r="AD32" s="3">
        <v>0</v>
      </c>
      <c r="AE32" s="3">
        <v>0</v>
      </c>
      <c r="AF32" s="3">
        <v>0</v>
      </c>
      <c r="AG32" s="3">
        <v>0.17777777777777778</v>
      </c>
      <c r="AH32" s="1" t="s">
        <v>30</v>
      </c>
      <c r="AI32" s="17">
        <v>4</v>
      </c>
      <c r="AJ32" s="1"/>
    </row>
    <row r="33" spans="1:36" x14ac:dyDescent="0.2">
      <c r="A33" s="1" t="s">
        <v>201</v>
      </c>
      <c r="B33" s="1" t="s">
        <v>234</v>
      </c>
      <c r="C33" s="1" t="s">
        <v>449</v>
      </c>
      <c r="D33" s="1" t="s">
        <v>530</v>
      </c>
      <c r="E33" s="3">
        <v>97.422222222222217</v>
      </c>
      <c r="F33" s="3">
        <v>5.0996666666666668</v>
      </c>
      <c r="G33" s="3">
        <v>0.66666666666666663</v>
      </c>
      <c r="H33" s="3">
        <v>0.38333333333333336</v>
      </c>
      <c r="I33" s="3">
        <v>4.1088888888888899</v>
      </c>
      <c r="J33" s="3">
        <v>0</v>
      </c>
      <c r="K33" s="3">
        <v>0</v>
      </c>
      <c r="L33" s="3">
        <v>20.057111111111112</v>
      </c>
      <c r="M33" s="3">
        <v>5.0618888888888911</v>
      </c>
      <c r="N33" s="3">
        <v>0.31111111111111112</v>
      </c>
      <c r="O33" s="3">
        <f>SUM(Table2[[#This Row],[Qualified Social Work Staff Hours]:[Other Social Work Staff Hours]])/Table2[[#This Row],[MDS Census]]</f>
        <v>5.5151687956204405E-2</v>
      </c>
      <c r="P33" s="3">
        <v>4.5928888888888881</v>
      </c>
      <c r="Q33" s="3">
        <v>4.0254444444444433</v>
      </c>
      <c r="R33" s="3">
        <f>SUM(Table2[[#This Row],[Qualified Activities Professional Hours]:[Other Activities Professional Hours]])/Table2[[#This Row],[MDS Census]]</f>
        <v>8.8463731751824815E-2</v>
      </c>
      <c r="S33" s="3">
        <v>10.688222222222226</v>
      </c>
      <c r="T33" s="3">
        <v>10.457555555555556</v>
      </c>
      <c r="U33" s="3">
        <v>0</v>
      </c>
      <c r="V33" s="3">
        <f>SUM(Table2[[#This Row],[Occupational Therapist Hours]:[OT Aide Hours]])/Table2[[#This Row],[MDS Census]]</f>
        <v>0.21705291970802923</v>
      </c>
      <c r="W33" s="3">
        <v>5.3534444444444453</v>
      </c>
      <c r="X33" s="3">
        <v>16.200888888888887</v>
      </c>
      <c r="Y33" s="3">
        <v>0</v>
      </c>
      <c r="Z33" s="3">
        <f>SUM(Table2[[#This Row],[Physical Therapist (PT) Hours]:[PT Aide Hours]])/Table2[[#This Row],[MDS Census]]</f>
        <v>0.22124657846715329</v>
      </c>
      <c r="AA33" s="3">
        <v>0</v>
      </c>
      <c r="AB33" s="3">
        <v>0</v>
      </c>
      <c r="AC33" s="3">
        <v>0</v>
      </c>
      <c r="AD33" s="3">
        <v>47.52844444444446</v>
      </c>
      <c r="AE33" s="3">
        <v>0</v>
      </c>
      <c r="AF33" s="3">
        <v>0</v>
      </c>
      <c r="AG33" s="3">
        <v>0</v>
      </c>
      <c r="AH33" s="1" t="s">
        <v>31</v>
      </c>
      <c r="AI33" s="17">
        <v>4</v>
      </c>
      <c r="AJ33" s="1"/>
    </row>
    <row r="34" spans="1:36" x14ac:dyDescent="0.2">
      <c r="A34" s="1" t="s">
        <v>201</v>
      </c>
      <c r="B34" s="1" t="s">
        <v>235</v>
      </c>
      <c r="C34" s="1" t="s">
        <v>457</v>
      </c>
      <c r="D34" s="1" t="s">
        <v>571</v>
      </c>
      <c r="E34" s="3">
        <v>111.17777777777778</v>
      </c>
      <c r="F34" s="3">
        <v>7.4999999999999997E-2</v>
      </c>
      <c r="G34" s="3">
        <v>0</v>
      </c>
      <c r="H34" s="3">
        <v>0</v>
      </c>
      <c r="I34" s="3">
        <v>0</v>
      </c>
      <c r="J34" s="3">
        <v>0</v>
      </c>
      <c r="K34" s="3">
        <v>0</v>
      </c>
      <c r="L34" s="3">
        <v>4.3915555555555565</v>
      </c>
      <c r="M34" s="3">
        <v>0</v>
      </c>
      <c r="N34" s="3">
        <v>0</v>
      </c>
      <c r="O34" s="3">
        <f>SUM(Table2[[#This Row],[Qualified Social Work Staff Hours]:[Other Social Work Staff Hours]])/Table2[[#This Row],[MDS Census]]</f>
        <v>0</v>
      </c>
      <c r="P34" s="3">
        <v>0</v>
      </c>
      <c r="Q34" s="3">
        <v>0</v>
      </c>
      <c r="R34" s="3">
        <f>SUM(Table2[[#This Row],[Qualified Activities Professional Hours]:[Other Activities Professional Hours]])/Table2[[#This Row],[MDS Census]]</f>
        <v>0</v>
      </c>
      <c r="S34" s="3">
        <v>3.9590000000000001</v>
      </c>
      <c r="T34" s="3">
        <v>4.2353333333333332</v>
      </c>
      <c r="U34" s="3">
        <v>0</v>
      </c>
      <c r="V34" s="3">
        <f>SUM(Table2[[#This Row],[Occupational Therapist Hours]:[OT Aide Hours]])/Table2[[#This Row],[MDS Census]]</f>
        <v>7.370477713371977E-2</v>
      </c>
      <c r="W34" s="3">
        <v>3.7219999999999995</v>
      </c>
      <c r="X34" s="3">
        <v>8.0638888888888882</v>
      </c>
      <c r="Y34" s="3">
        <v>0</v>
      </c>
      <c r="Z34" s="3">
        <f>SUM(Table2[[#This Row],[Physical Therapist (PT) Hours]:[PT Aide Hours]])/Table2[[#This Row],[MDS Census]]</f>
        <v>0.10600939436338196</v>
      </c>
      <c r="AA34" s="3">
        <v>0</v>
      </c>
      <c r="AB34" s="3">
        <v>0</v>
      </c>
      <c r="AC34" s="3">
        <v>0</v>
      </c>
      <c r="AD34" s="3">
        <v>0</v>
      </c>
      <c r="AE34" s="3">
        <v>0</v>
      </c>
      <c r="AF34" s="3">
        <v>0</v>
      </c>
      <c r="AG34" s="3">
        <v>0</v>
      </c>
      <c r="AH34" s="1" t="s">
        <v>32</v>
      </c>
      <c r="AI34" s="17">
        <v>4</v>
      </c>
      <c r="AJ34" s="1"/>
    </row>
    <row r="35" spans="1:36" x14ac:dyDescent="0.2">
      <c r="A35" s="1" t="s">
        <v>201</v>
      </c>
      <c r="B35" s="1" t="s">
        <v>236</v>
      </c>
      <c r="C35" s="1" t="s">
        <v>405</v>
      </c>
      <c r="D35" s="1" t="s">
        <v>536</v>
      </c>
      <c r="E35" s="3">
        <v>35.988888888888887</v>
      </c>
      <c r="F35" s="3">
        <v>5.4888888888888889</v>
      </c>
      <c r="G35" s="3">
        <v>0.81111111111111112</v>
      </c>
      <c r="H35" s="3">
        <v>1.4444444444444444</v>
      </c>
      <c r="I35" s="3">
        <v>0.53333333333333333</v>
      </c>
      <c r="J35" s="3">
        <v>0</v>
      </c>
      <c r="K35" s="3">
        <v>0.35555555555555557</v>
      </c>
      <c r="L35" s="3">
        <v>5.180777777777779</v>
      </c>
      <c r="M35" s="3">
        <v>0</v>
      </c>
      <c r="N35" s="3">
        <v>0</v>
      </c>
      <c r="O35" s="3">
        <f>SUM(Table2[[#This Row],[Qualified Social Work Staff Hours]:[Other Social Work Staff Hours]])/Table2[[#This Row],[MDS Census]]</f>
        <v>0</v>
      </c>
      <c r="P35" s="3">
        <v>0</v>
      </c>
      <c r="Q35" s="3">
        <v>0</v>
      </c>
      <c r="R35" s="3">
        <f>SUM(Table2[[#This Row],[Qualified Activities Professional Hours]:[Other Activities Professional Hours]])/Table2[[#This Row],[MDS Census]]</f>
        <v>0</v>
      </c>
      <c r="S35" s="3">
        <v>5.2223333333333324</v>
      </c>
      <c r="T35" s="3">
        <v>4.3373333333333335</v>
      </c>
      <c r="U35" s="3">
        <v>0</v>
      </c>
      <c r="V35" s="3">
        <f>SUM(Table2[[#This Row],[Occupational Therapist Hours]:[OT Aide Hours]])/Table2[[#This Row],[MDS Census]]</f>
        <v>0.26562828033343622</v>
      </c>
      <c r="W35" s="3">
        <v>3.8047777777777787</v>
      </c>
      <c r="X35" s="3">
        <v>5.721222222222222</v>
      </c>
      <c r="Y35" s="3">
        <v>0</v>
      </c>
      <c r="Z35" s="3">
        <f>SUM(Table2[[#This Row],[Physical Therapist (PT) Hours]:[PT Aide Hours]])/Table2[[#This Row],[MDS Census]]</f>
        <v>0.26469280642173509</v>
      </c>
      <c r="AA35" s="3">
        <v>4.9777777777777779</v>
      </c>
      <c r="AB35" s="3">
        <v>0</v>
      </c>
      <c r="AC35" s="3">
        <v>0</v>
      </c>
      <c r="AD35" s="3">
        <v>0</v>
      </c>
      <c r="AE35" s="3">
        <v>0</v>
      </c>
      <c r="AF35" s="3">
        <v>0</v>
      </c>
      <c r="AG35" s="3">
        <v>0</v>
      </c>
      <c r="AH35" s="1" t="s">
        <v>33</v>
      </c>
      <c r="AI35" s="17">
        <v>4</v>
      </c>
      <c r="AJ35" s="1"/>
    </row>
    <row r="36" spans="1:36" x14ac:dyDescent="0.2">
      <c r="A36" s="1" t="s">
        <v>201</v>
      </c>
      <c r="B36" s="1" t="s">
        <v>237</v>
      </c>
      <c r="C36" s="1" t="s">
        <v>412</v>
      </c>
      <c r="D36" s="1" t="s">
        <v>572</v>
      </c>
      <c r="E36" s="3">
        <v>89.066666666666663</v>
      </c>
      <c r="F36" s="3">
        <v>5.5111111111111111</v>
      </c>
      <c r="G36" s="3">
        <v>0.26666666666666666</v>
      </c>
      <c r="H36" s="3">
        <v>0.56088888888888888</v>
      </c>
      <c r="I36" s="3">
        <v>0.99444444444444446</v>
      </c>
      <c r="J36" s="3">
        <v>0</v>
      </c>
      <c r="K36" s="3">
        <v>0</v>
      </c>
      <c r="L36" s="3">
        <v>9.8797777777777789</v>
      </c>
      <c r="M36" s="3">
        <v>4.9812222222222227</v>
      </c>
      <c r="N36" s="3">
        <v>0</v>
      </c>
      <c r="O36" s="3">
        <f>SUM(Table2[[#This Row],[Qualified Social Work Staff Hours]:[Other Social Work Staff Hours]])/Table2[[#This Row],[MDS Census]]</f>
        <v>5.5926896207584835E-2</v>
      </c>
      <c r="P36" s="3">
        <v>5.3351111111111127</v>
      </c>
      <c r="Q36" s="3">
        <v>4.0902222222222218</v>
      </c>
      <c r="R36" s="3">
        <f>SUM(Table2[[#This Row],[Qualified Activities Professional Hours]:[Other Activities Professional Hours]])/Table2[[#This Row],[MDS Census]]</f>
        <v>0.10582335329341319</v>
      </c>
      <c r="S36" s="3">
        <v>5.1356666666666655</v>
      </c>
      <c r="T36" s="3">
        <v>4.7507777777777767</v>
      </c>
      <c r="U36" s="3">
        <v>0</v>
      </c>
      <c r="V36" s="3">
        <f>SUM(Table2[[#This Row],[Occupational Therapist Hours]:[OT Aide Hours]])/Table2[[#This Row],[MDS Census]]</f>
        <v>0.111000499001996</v>
      </c>
      <c r="W36" s="3">
        <v>1.4622222222222219</v>
      </c>
      <c r="X36" s="3">
        <v>8.3593333333333337</v>
      </c>
      <c r="Y36" s="3">
        <v>0</v>
      </c>
      <c r="Z36" s="3">
        <f>SUM(Table2[[#This Row],[Physical Therapist (PT) Hours]:[PT Aide Hours]])/Table2[[#This Row],[MDS Census]]</f>
        <v>0.11027195608782435</v>
      </c>
      <c r="AA36" s="3">
        <v>0</v>
      </c>
      <c r="AB36" s="3">
        <v>0</v>
      </c>
      <c r="AC36" s="3">
        <v>0</v>
      </c>
      <c r="AD36" s="3">
        <v>0</v>
      </c>
      <c r="AE36" s="3">
        <v>0</v>
      </c>
      <c r="AF36" s="3">
        <v>0</v>
      </c>
      <c r="AG36" s="3">
        <v>0</v>
      </c>
      <c r="AH36" s="1" t="s">
        <v>34</v>
      </c>
      <c r="AI36" s="17">
        <v>4</v>
      </c>
      <c r="AJ36" s="1"/>
    </row>
    <row r="37" spans="1:36" x14ac:dyDescent="0.2">
      <c r="A37" s="1" t="s">
        <v>201</v>
      </c>
      <c r="B37" s="1" t="s">
        <v>238</v>
      </c>
      <c r="C37" s="1" t="s">
        <v>458</v>
      </c>
      <c r="D37" s="1" t="s">
        <v>547</v>
      </c>
      <c r="E37" s="3">
        <v>91.833333333333329</v>
      </c>
      <c r="F37" s="3">
        <v>6.666666666666667</v>
      </c>
      <c r="G37" s="3">
        <v>0.4</v>
      </c>
      <c r="H37" s="3">
        <v>0.38055555555555554</v>
      </c>
      <c r="I37" s="3">
        <v>1.175</v>
      </c>
      <c r="J37" s="3">
        <v>0</v>
      </c>
      <c r="K37" s="3">
        <v>0</v>
      </c>
      <c r="L37" s="3">
        <v>0.81855555555555537</v>
      </c>
      <c r="M37" s="3">
        <v>4.8889999999999993</v>
      </c>
      <c r="N37" s="3">
        <v>0</v>
      </c>
      <c r="O37" s="3">
        <f>SUM(Table2[[#This Row],[Qualified Social Work Staff Hours]:[Other Social Work Staff Hours]])/Table2[[#This Row],[MDS Census]]</f>
        <v>5.3237749546279488E-2</v>
      </c>
      <c r="P37" s="3">
        <v>0</v>
      </c>
      <c r="Q37" s="3">
        <v>0</v>
      </c>
      <c r="R37" s="3">
        <f>SUM(Table2[[#This Row],[Qualified Activities Professional Hours]:[Other Activities Professional Hours]])/Table2[[#This Row],[MDS Census]]</f>
        <v>0</v>
      </c>
      <c r="S37" s="3">
        <v>1.1318888888888892</v>
      </c>
      <c r="T37" s="3">
        <v>1.2934444444444446</v>
      </c>
      <c r="U37" s="3">
        <v>0</v>
      </c>
      <c r="V37" s="3">
        <f>SUM(Table2[[#This Row],[Occupational Therapist Hours]:[OT Aide Hours]])/Table2[[#This Row],[MDS Census]]</f>
        <v>2.6410163339382942E-2</v>
      </c>
      <c r="W37" s="3">
        <v>0.82044444444444431</v>
      </c>
      <c r="X37" s="3">
        <v>1.9111111111111112</v>
      </c>
      <c r="Y37" s="3">
        <v>0</v>
      </c>
      <c r="Z37" s="3">
        <f>SUM(Table2[[#This Row],[Physical Therapist (PT) Hours]:[PT Aide Hours]])/Table2[[#This Row],[MDS Census]]</f>
        <v>2.9744706594071385E-2</v>
      </c>
      <c r="AA37" s="3">
        <v>0</v>
      </c>
      <c r="AB37" s="3">
        <v>0</v>
      </c>
      <c r="AC37" s="3">
        <v>0</v>
      </c>
      <c r="AD37" s="3">
        <v>0</v>
      </c>
      <c r="AE37" s="3">
        <v>26.378111111111124</v>
      </c>
      <c r="AF37" s="3">
        <v>0</v>
      </c>
      <c r="AG37" s="3">
        <v>0</v>
      </c>
      <c r="AH37" s="1" t="s">
        <v>35</v>
      </c>
      <c r="AI37" s="17">
        <v>4</v>
      </c>
      <c r="AJ37" s="1"/>
    </row>
    <row r="38" spans="1:36" x14ac:dyDescent="0.2">
      <c r="A38" s="1" t="s">
        <v>201</v>
      </c>
      <c r="B38" s="1" t="s">
        <v>239</v>
      </c>
      <c r="C38" s="1" t="s">
        <v>459</v>
      </c>
      <c r="D38" s="1" t="s">
        <v>573</v>
      </c>
      <c r="E38" s="3">
        <v>91.86666666666666</v>
      </c>
      <c r="F38" s="3">
        <v>4.9777777777777779</v>
      </c>
      <c r="G38" s="3">
        <v>0.53333333333333333</v>
      </c>
      <c r="H38" s="3">
        <v>0.36666666666666664</v>
      </c>
      <c r="I38" s="3">
        <v>0.91388888888888886</v>
      </c>
      <c r="J38" s="3">
        <v>0</v>
      </c>
      <c r="K38" s="3">
        <v>0</v>
      </c>
      <c r="L38" s="3">
        <v>1.8218888888888889</v>
      </c>
      <c r="M38" s="3">
        <v>10.864111111111109</v>
      </c>
      <c r="N38" s="3">
        <v>0</v>
      </c>
      <c r="O38" s="3">
        <f>SUM(Table2[[#This Row],[Qualified Social Work Staff Hours]:[Other Social Work Staff Hours]])/Table2[[#This Row],[MDS Census]]</f>
        <v>0.11825955491049829</v>
      </c>
      <c r="P38" s="3">
        <v>4.8163333333333327</v>
      </c>
      <c r="Q38" s="3">
        <v>0</v>
      </c>
      <c r="R38" s="3">
        <f>SUM(Table2[[#This Row],[Qualified Activities Professional Hours]:[Other Activities Professional Hours]])/Table2[[#This Row],[MDS Census]]</f>
        <v>5.2427431059506528E-2</v>
      </c>
      <c r="S38" s="3">
        <v>1.8413333333333337</v>
      </c>
      <c r="T38" s="3">
        <v>1.7623333333333331</v>
      </c>
      <c r="U38" s="3">
        <v>0</v>
      </c>
      <c r="V38" s="3">
        <f>SUM(Table2[[#This Row],[Occupational Therapist Hours]:[OT Aide Hours]])/Table2[[#This Row],[MDS Census]]</f>
        <v>3.9227140783744563E-2</v>
      </c>
      <c r="W38" s="3">
        <v>1.9869999999999999</v>
      </c>
      <c r="X38" s="3">
        <v>1.9944444444444445</v>
      </c>
      <c r="Y38" s="3">
        <v>0</v>
      </c>
      <c r="Z38" s="3">
        <f>SUM(Table2[[#This Row],[Physical Therapist (PT) Hours]:[PT Aide Hours]])/Table2[[#This Row],[MDS Census]]</f>
        <v>4.333938074504113E-2</v>
      </c>
      <c r="AA38" s="3">
        <v>0</v>
      </c>
      <c r="AB38" s="3">
        <v>0</v>
      </c>
      <c r="AC38" s="3">
        <v>0</v>
      </c>
      <c r="AD38" s="3">
        <v>0</v>
      </c>
      <c r="AE38" s="3">
        <v>0</v>
      </c>
      <c r="AF38" s="3">
        <v>0</v>
      </c>
      <c r="AG38" s="3">
        <v>0</v>
      </c>
      <c r="AH38" s="1" t="s">
        <v>36</v>
      </c>
      <c r="AI38" s="17">
        <v>4</v>
      </c>
      <c r="AJ38" s="1"/>
    </row>
    <row r="39" spans="1:36" x14ac:dyDescent="0.2">
      <c r="A39" s="1" t="s">
        <v>201</v>
      </c>
      <c r="B39" s="1" t="s">
        <v>240</v>
      </c>
      <c r="C39" s="1" t="s">
        <v>460</v>
      </c>
      <c r="D39" s="1" t="s">
        <v>515</v>
      </c>
      <c r="E39" s="3">
        <v>81.74444444444444</v>
      </c>
      <c r="F39" s="3">
        <v>5.6</v>
      </c>
      <c r="G39" s="3">
        <v>0</v>
      </c>
      <c r="H39" s="3">
        <v>0.40466666666666667</v>
      </c>
      <c r="I39" s="3">
        <v>7.7777777777777779E-2</v>
      </c>
      <c r="J39" s="3">
        <v>0</v>
      </c>
      <c r="K39" s="3">
        <v>0</v>
      </c>
      <c r="L39" s="3">
        <v>5.1978888888888877</v>
      </c>
      <c r="M39" s="3">
        <v>5.1555555555555559</v>
      </c>
      <c r="N39" s="3">
        <v>0</v>
      </c>
      <c r="O39" s="3">
        <f>SUM(Table2[[#This Row],[Qualified Social Work Staff Hours]:[Other Social Work Staff Hours]])/Table2[[#This Row],[MDS Census]]</f>
        <v>6.3069185809433201E-2</v>
      </c>
      <c r="P39" s="3">
        <v>4.7750000000000004</v>
      </c>
      <c r="Q39" s="3">
        <v>10.919444444444444</v>
      </c>
      <c r="R39" s="3">
        <f>SUM(Table2[[#This Row],[Qualified Activities Professional Hours]:[Other Activities Professional Hours]])/Table2[[#This Row],[MDS Census]]</f>
        <v>0.19199401930134566</v>
      </c>
      <c r="S39" s="3">
        <v>5.3398888888888871</v>
      </c>
      <c r="T39" s="3">
        <v>7.7012222222222233</v>
      </c>
      <c r="U39" s="3">
        <v>0</v>
      </c>
      <c r="V39" s="3">
        <f>SUM(Table2[[#This Row],[Occupational Therapist Hours]:[OT Aide Hours]])/Table2[[#This Row],[MDS Census]]</f>
        <v>0.15953513660459426</v>
      </c>
      <c r="W39" s="3">
        <v>4.277222222222222</v>
      </c>
      <c r="X39" s="3">
        <v>13.979666666666667</v>
      </c>
      <c r="Y39" s="3">
        <v>0</v>
      </c>
      <c r="Z39" s="3">
        <f>SUM(Table2[[#This Row],[Physical Therapist (PT) Hours]:[PT Aide Hours]])/Table2[[#This Row],[MDS Census]]</f>
        <v>0.22334103574826697</v>
      </c>
      <c r="AA39" s="3">
        <v>0</v>
      </c>
      <c r="AB39" s="3">
        <v>0</v>
      </c>
      <c r="AC39" s="3">
        <v>0</v>
      </c>
      <c r="AD39" s="3">
        <v>0</v>
      </c>
      <c r="AE39" s="3">
        <v>0</v>
      </c>
      <c r="AF39" s="3">
        <v>0</v>
      </c>
      <c r="AG39" s="3">
        <v>0</v>
      </c>
      <c r="AH39" s="1" t="s">
        <v>37</v>
      </c>
      <c r="AI39" s="17">
        <v>4</v>
      </c>
      <c r="AJ39" s="1"/>
    </row>
    <row r="40" spans="1:36" x14ac:dyDescent="0.2">
      <c r="A40" s="1" t="s">
        <v>201</v>
      </c>
      <c r="B40" s="1" t="s">
        <v>241</v>
      </c>
      <c r="C40" s="1" t="s">
        <v>445</v>
      </c>
      <c r="D40" s="1" t="s">
        <v>532</v>
      </c>
      <c r="E40" s="3">
        <v>108.08888888888889</v>
      </c>
      <c r="F40" s="3">
        <v>5.6</v>
      </c>
      <c r="G40" s="3">
        <v>0.30666666666666631</v>
      </c>
      <c r="H40" s="3">
        <v>0.55633333333333346</v>
      </c>
      <c r="I40" s="3">
        <v>0.89722222222222225</v>
      </c>
      <c r="J40" s="3">
        <v>0</v>
      </c>
      <c r="K40" s="3">
        <v>0</v>
      </c>
      <c r="L40" s="3">
        <v>4.3436666666666657</v>
      </c>
      <c r="M40" s="3">
        <v>0</v>
      </c>
      <c r="N40" s="3">
        <v>0.40655555555555561</v>
      </c>
      <c r="O40" s="3">
        <f>SUM(Table2[[#This Row],[Qualified Social Work Staff Hours]:[Other Social Work Staff Hours]])/Table2[[#This Row],[MDS Census]]</f>
        <v>3.7613075657894741E-3</v>
      </c>
      <c r="P40" s="3">
        <v>0</v>
      </c>
      <c r="Q40" s="3">
        <v>3.9643333333333328</v>
      </c>
      <c r="R40" s="3">
        <f>SUM(Table2[[#This Row],[Qualified Activities Professional Hours]:[Other Activities Professional Hours]])/Table2[[#This Row],[MDS Census]]</f>
        <v>3.6676603618421046E-2</v>
      </c>
      <c r="S40" s="3">
        <v>4.1346666666666652</v>
      </c>
      <c r="T40" s="3">
        <v>5.7080000000000002</v>
      </c>
      <c r="U40" s="3">
        <v>0</v>
      </c>
      <c r="V40" s="3">
        <f>SUM(Table2[[#This Row],[Occupational Therapist Hours]:[OT Aide Hours]])/Table2[[#This Row],[MDS Census]]</f>
        <v>9.1060855263157894E-2</v>
      </c>
      <c r="W40" s="3">
        <v>4.8743333333333334</v>
      </c>
      <c r="X40" s="3">
        <v>4.1161111111111115</v>
      </c>
      <c r="Y40" s="3">
        <v>0</v>
      </c>
      <c r="Z40" s="3">
        <f>SUM(Table2[[#This Row],[Physical Therapist (PT) Hours]:[PT Aide Hours]])/Table2[[#This Row],[MDS Census]]</f>
        <v>8.3176398026315795E-2</v>
      </c>
      <c r="AA40" s="3">
        <v>0</v>
      </c>
      <c r="AB40" s="3">
        <v>0</v>
      </c>
      <c r="AC40" s="3">
        <v>0</v>
      </c>
      <c r="AD40" s="3">
        <v>0</v>
      </c>
      <c r="AE40" s="3">
        <v>0</v>
      </c>
      <c r="AF40" s="3">
        <v>1.9444444444444445E-2</v>
      </c>
      <c r="AG40" s="3">
        <v>0</v>
      </c>
      <c r="AH40" s="1" t="s">
        <v>38</v>
      </c>
      <c r="AI40" s="17">
        <v>4</v>
      </c>
      <c r="AJ40" s="1"/>
    </row>
    <row r="41" spans="1:36" x14ac:dyDescent="0.2">
      <c r="A41" s="1" t="s">
        <v>201</v>
      </c>
      <c r="B41" s="1" t="s">
        <v>242</v>
      </c>
      <c r="C41" s="1" t="s">
        <v>461</v>
      </c>
      <c r="D41" s="1" t="s">
        <v>574</v>
      </c>
      <c r="E41" s="3">
        <v>130.23333333333332</v>
      </c>
      <c r="F41" s="3">
        <v>5.6888888888888891</v>
      </c>
      <c r="G41" s="3">
        <v>0.33333333333333331</v>
      </c>
      <c r="H41" s="3">
        <v>0.45555555555555555</v>
      </c>
      <c r="I41" s="3">
        <v>1.1666666666666667</v>
      </c>
      <c r="J41" s="3">
        <v>0</v>
      </c>
      <c r="K41" s="3">
        <v>0</v>
      </c>
      <c r="L41" s="3">
        <v>2.9625555555555549</v>
      </c>
      <c r="M41" s="3">
        <v>9.8546666666666631</v>
      </c>
      <c r="N41" s="3">
        <v>0</v>
      </c>
      <c r="O41" s="3">
        <f>SUM(Table2[[#This Row],[Qualified Social Work Staff Hours]:[Other Social Work Staff Hours]])/Table2[[#This Row],[MDS Census]]</f>
        <v>7.5669311492193483E-2</v>
      </c>
      <c r="P41" s="3">
        <v>11.277666666666665</v>
      </c>
      <c r="Q41" s="3">
        <v>0</v>
      </c>
      <c r="R41" s="3">
        <f>SUM(Table2[[#This Row],[Qualified Activities Professional Hours]:[Other Activities Professional Hours]])/Table2[[#This Row],[MDS Census]]</f>
        <v>8.6595853596109537E-2</v>
      </c>
      <c r="S41" s="3">
        <v>1.0665555555555555</v>
      </c>
      <c r="T41" s="3">
        <v>1.7771111111111111</v>
      </c>
      <c r="U41" s="3">
        <v>0</v>
      </c>
      <c r="V41" s="3">
        <f>SUM(Table2[[#This Row],[Occupational Therapist Hours]:[OT Aide Hours]])/Table2[[#This Row],[MDS Census]]</f>
        <v>2.1835167647811623E-2</v>
      </c>
      <c r="W41" s="3">
        <v>1.4295555555555559</v>
      </c>
      <c r="X41" s="3">
        <v>1.8194444444444444</v>
      </c>
      <c r="Y41" s="3">
        <v>0</v>
      </c>
      <c r="Z41" s="3">
        <f>SUM(Table2[[#This Row],[Physical Therapist (PT) Hours]:[PT Aide Hours]])/Table2[[#This Row],[MDS Census]]</f>
        <v>2.4947530074225756E-2</v>
      </c>
      <c r="AA41" s="3">
        <v>0</v>
      </c>
      <c r="AB41" s="3">
        <v>0</v>
      </c>
      <c r="AC41" s="3">
        <v>0</v>
      </c>
      <c r="AD41" s="3">
        <v>0</v>
      </c>
      <c r="AE41" s="3">
        <v>15.956555555555562</v>
      </c>
      <c r="AF41" s="3">
        <v>0</v>
      </c>
      <c r="AG41" s="3">
        <v>0</v>
      </c>
      <c r="AH41" s="1" t="s">
        <v>39</v>
      </c>
      <c r="AI41" s="17">
        <v>4</v>
      </c>
      <c r="AJ41" s="1"/>
    </row>
    <row r="42" spans="1:36" x14ac:dyDescent="0.2">
      <c r="A42" s="1" t="s">
        <v>201</v>
      </c>
      <c r="B42" s="1" t="s">
        <v>243</v>
      </c>
      <c r="C42" s="1" t="s">
        <v>414</v>
      </c>
      <c r="D42" s="1" t="s">
        <v>563</v>
      </c>
      <c r="E42" s="3">
        <v>115.78888888888889</v>
      </c>
      <c r="F42" s="3">
        <v>5.6888888888888891</v>
      </c>
      <c r="G42" s="3">
        <v>0.4</v>
      </c>
      <c r="H42" s="3">
        <v>0.53333333333333333</v>
      </c>
      <c r="I42" s="3">
        <v>2.2305555555555556</v>
      </c>
      <c r="J42" s="3">
        <v>0</v>
      </c>
      <c r="K42" s="3">
        <v>0</v>
      </c>
      <c r="L42" s="3">
        <v>3.7814444444444448</v>
      </c>
      <c r="M42" s="3">
        <v>12.255333333333331</v>
      </c>
      <c r="N42" s="3">
        <v>0</v>
      </c>
      <c r="O42" s="3">
        <f>SUM(Table2[[#This Row],[Qualified Social Work Staff Hours]:[Other Social Work Staff Hours]])/Table2[[#This Row],[MDS Census]]</f>
        <v>0.10584204970732174</v>
      </c>
      <c r="P42" s="3">
        <v>10.169777777777774</v>
      </c>
      <c r="Q42" s="3">
        <v>0</v>
      </c>
      <c r="R42" s="3">
        <f>SUM(Table2[[#This Row],[Qualified Activities Professional Hours]:[Other Activities Professional Hours]])/Table2[[#This Row],[MDS Census]]</f>
        <v>8.783034257748773E-2</v>
      </c>
      <c r="S42" s="3">
        <v>3.3758888888888885</v>
      </c>
      <c r="T42" s="3">
        <v>2.7544444444444447</v>
      </c>
      <c r="U42" s="3">
        <v>0</v>
      </c>
      <c r="V42" s="3">
        <f>SUM(Table2[[#This Row],[Occupational Therapist Hours]:[OT Aide Hours]])/Table2[[#This Row],[MDS Census]]</f>
        <v>5.294405527300642E-2</v>
      </c>
      <c r="W42" s="3">
        <v>4.2421111111111109</v>
      </c>
      <c r="X42" s="3">
        <v>3.87611111111111</v>
      </c>
      <c r="Y42" s="3">
        <v>0</v>
      </c>
      <c r="Z42" s="3">
        <f>SUM(Table2[[#This Row],[Physical Therapist (PT) Hours]:[PT Aide Hours]])/Table2[[#This Row],[MDS Census]]</f>
        <v>7.0112273294309552E-2</v>
      </c>
      <c r="AA42" s="3">
        <v>0</v>
      </c>
      <c r="AB42" s="3">
        <v>0</v>
      </c>
      <c r="AC42" s="3">
        <v>0</v>
      </c>
      <c r="AD42" s="3">
        <v>0</v>
      </c>
      <c r="AE42" s="3">
        <v>0</v>
      </c>
      <c r="AF42" s="3">
        <v>0</v>
      </c>
      <c r="AG42" s="3">
        <v>0</v>
      </c>
      <c r="AH42" s="1" t="s">
        <v>40</v>
      </c>
      <c r="AI42" s="17">
        <v>4</v>
      </c>
      <c r="AJ42" s="1"/>
    </row>
    <row r="43" spans="1:36" x14ac:dyDescent="0.2">
      <c r="A43" s="1" t="s">
        <v>201</v>
      </c>
      <c r="B43" s="1" t="s">
        <v>244</v>
      </c>
      <c r="C43" s="1" t="s">
        <v>462</v>
      </c>
      <c r="D43" s="1" t="s">
        <v>575</v>
      </c>
      <c r="E43" s="3">
        <v>53.322222222222223</v>
      </c>
      <c r="F43" s="3">
        <v>9.219777777777777</v>
      </c>
      <c r="G43" s="3">
        <v>1.0666666666666667</v>
      </c>
      <c r="H43" s="3">
        <v>0.25833333333333336</v>
      </c>
      <c r="I43" s="3">
        <v>0.60555555555555551</v>
      </c>
      <c r="J43" s="3">
        <v>0</v>
      </c>
      <c r="K43" s="3">
        <v>0</v>
      </c>
      <c r="L43" s="3">
        <v>4.3408888888888875</v>
      </c>
      <c r="M43" s="3">
        <v>0</v>
      </c>
      <c r="N43" s="3">
        <v>0</v>
      </c>
      <c r="O43" s="3">
        <f>SUM(Table2[[#This Row],[Qualified Social Work Staff Hours]:[Other Social Work Staff Hours]])/Table2[[#This Row],[MDS Census]]</f>
        <v>0</v>
      </c>
      <c r="P43" s="3">
        <v>5.5233333333333343</v>
      </c>
      <c r="Q43" s="3">
        <v>5.2042222222222225</v>
      </c>
      <c r="R43" s="3">
        <f>SUM(Table2[[#This Row],[Qualified Activities Professional Hours]:[Other Activities Professional Hours]])/Table2[[#This Row],[MDS Census]]</f>
        <v>0.20118357991248181</v>
      </c>
      <c r="S43" s="3">
        <v>5.2456666666666667</v>
      </c>
      <c r="T43" s="3">
        <v>0.16744444444444442</v>
      </c>
      <c r="U43" s="3">
        <v>0</v>
      </c>
      <c r="V43" s="3">
        <f>SUM(Table2[[#This Row],[Occupational Therapist Hours]:[OT Aide Hours]])/Table2[[#This Row],[MDS Census]]</f>
        <v>0.10151698270473015</v>
      </c>
      <c r="W43" s="3">
        <v>3.4854444444444446</v>
      </c>
      <c r="X43" s="3">
        <v>5.6706666666666639</v>
      </c>
      <c r="Y43" s="3">
        <v>0</v>
      </c>
      <c r="Z43" s="3">
        <f>SUM(Table2[[#This Row],[Physical Therapist (PT) Hours]:[PT Aide Hours]])/Table2[[#This Row],[MDS Census]]</f>
        <v>0.17171285684517604</v>
      </c>
      <c r="AA43" s="3">
        <v>0</v>
      </c>
      <c r="AB43" s="3">
        <v>0</v>
      </c>
      <c r="AC43" s="3">
        <v>0</v>
      </c>
      <c r="AD43" s="3">
        <v>0</v>
      </c>
      <c r="AE43" s="3">
        <v>0</v>
      </c>
      <c r="AF43" s="3">
        <v>0</v>
      </c>
      <c r="AG43" s="3">
        <v>0</v>
      </c>
      <c r="AH43" s="1" t="s">
        <v>41</v>
      </c>
      <c r="AI43" s="17">
        <v>4</v>
      </c>
      <c r="AJ43" s="1"/>
    </row>
    <row r="44" spans="1:36" x14ac:dyDescent="0.2">
      <c r="A44" s="1" t="s">
        <v>201</v>
      </c>
      <c r="B44" s="1" t="s">
        <v>245</v>
      </c>
      <c r="C44" s="1" t="s">
        <v>463</v>
      </c>
      <c r="D44" s="1" t="s">
        <v>558</v>
      </c>
      <c r="E44" s="3">
        <v>39.388888888888886</v>
      </c>
      <c r="F44" s="3">
        <v>5.4703333333333317</v>
      </c>
      <c r="G44" s="3">
        <v>0.1</v>
      </c>
      <c r="H44" s="3">
        <v>0.26666666666666666</v>
      </c>
      <c r="I44" s="3">
        <v>0.26666666666666666</v>
      </c>
      <c r="J44" s="3">
        <v>0</v>
      </c>
      <c r="K44" s="3">
        <v>0</v>
      </c>
      <c r="L44" s="3">
        <v>5.8103333333333325</v>
      </c>
      <c r="M44" s="3">
        <v>5.6295555555555579</v>
      </c>
      <c r="N44" s="3">
        <v>0</v>
      </c>
      <c r="O44" s="3">
        <f>SUM(Table2[[#This Row],[Qualified Social Work Staff Hours]:[Other Social Work Staff Hours]])/Table2[[#This Row],[MDS Census]]</f>
        <v>0.14292242595204521</v>
      </c>
      <c r="P44" s="3">
        <v>4.7861111111111114</v>
      </c>
      <c r="Q44" s="3">
        <v>2.0059999999999998</v>
      </c>
      <c r="R44" s="3">
        <f>SUM(Table2[[#This Row],[Qualified Activities Professional Hours]:[Other Activities Professional Hours]])/Table2[[#This Row],[MDS Census]]</f>
        <v>0.17243723554301837</v>
      </c>
      <c r="S44" s="3">
        <v>1.2742222222222221</v>
      </c>
      <c r="T44" s="3">
        <v>8.0993333333333339</v>
      </c>
      <c r="U44" s="3">
        <v>0</v>
      </c>
      <c r="V44" s="3">
        <f>SUM(Table2[[#This Row],[Occupational Therapist Hours]:[OT Aide Hours]])/Table2[[#This Row],[MDS Census]]</f>
        <v>0.23797461212976029</v>
      </c>
      <c r="W44" s="3">
        <v>1.2797777777777779</v>
      </c>
      <c r="X44" s="3">
        <v>4.8781111111111093</v>
      </c>
      <c r="Y44" s="3">
        <v>0</v>
      </c>
      <c r="Z44" s="3">
        <f>SUM(Table2[[#This Row],[Physical Therapist (PT) Hours]:[PT Aide Hours]])/Table2[[#This Row],[MDS Census]]</f>
        <v>0.15633568406205922</v>
      </c>
      <c r="AA44" s="3">
        <v>0</v>
      </c>
      <c r="AB44" s="3">
        <v>0</v>
      </c>
      <c r="AC44" s="3">
        <v>0</v>
      </c>
      <c r="AD44" s="3">
        <v>0</v>
      </c>
      <c r="AE44" s="3">
        <v>0</v>
      </c>
      <c r="AF44" s="3">
        <v>0</v>
      </c>
      <c r="AG44" s="3">
        <v>0</v>
      </c>
      <c r="AH44" s="1" t="s">
        <v>42</v>
      </c>
      <c r="AI44" s="17">
        <v>4</v>
      </c>
      <c r="AJ44" s="1"/>
    </row>
    <row r="45" spans="1:36" x14ac:dyDescent="0.2">
      <c r="A45" s="1" t="s">
        <v>201</v>
      </c>
      <c r="B45" s="1" t="s">
        <v>246</v>
      </c>
      <c r="C45" s="1" t="s">
        <v>430</v>
      </c>
      <c r="D45" s="1" t="s">
        <v>543</v>
      </c>
      <c r="E45" s="3">
        <v>66.288888888888891</v>
      </c>
      <c r="F45" s="3">
        <v>4.8122222222222204</v>
      </c>
      <c r="G45" s="3">
        <v>0</v>
      </c>
      <c r="H45" s="3">
        <v>0.25277777777777777</v>
      </c>
      <c r="I45" s="3">
        <v>0.35555555555555557</v>
      </c>
      <c r="J45" s="3">
        <v>0</v>
      </c>
      <c r="K45" s="3">
        <v>0</v>
      </c>
      <c r="L45" s="3">
        <v>5.0424444444444427</v>
      </c>
      <c r="M45" s="3">
        <v>0</v>
      </c>
      <c r="N45" s="3">
        <v>0</v>
      </c>
      <c r="O45" s="3">
        <f>SUM(Table2[[#This Row],[Qualified Social Work Staff Hours]:[Other Social Work Staff Hours]])/Table2[[#This Row],[MDS Census]]</f>
        <v>0</v>
      </c>
      <c r="P45" s="3">
        <v>4.9283333333333328</v>
      </c>
      <c r="Q45" s="3">
        <v>4.3596666666666675</v>
      </c>
      <c r="R45" s="3">
        <f>SUM(Table2[[#This Row],[Qualified Activities Professional Hours]:[Other Activities Professional Hours]])/Table2[[#This Row],[MDS Census]]</f>
        <v>0.1401139792155548</v>
      </c>
      <c r="S45" s="3">
        <v>5.0453333333333346</v>
      </c>
      <c r="T45" s="3">
        <v>3.7222222222222226E-2</v>
      </c>
      <c r="U45" s="3">
        <v>0</v>
      </c>
      <c r="V45" s="3">
        <f>SUM(Table2[[#This Row],[Occupational Therapist Hours]:[OT Aide Hours]])/Table2[[#This Row],[MDS Census]]</f>
        <v>7.6672812604760318E-2</v>
      </c>
      <c r="W45" s="3">
        <v>2.6026666666666665</v>
      </c>
      <c r="X45" s="3">
        <v>5.3344444444444461</v>
      </c>
      <c r="Y45" s="3">
        <v>0</v>
      </c>
      <c r="Z45" s="3">
        <f>SUM(Table2[[#This Row],[Physical Therapist (PT) Hours]:[PT Aide Hours]])/Table2[[#This Row],[MDS Census]]</f>
        <v>0.11973516594032856</v>
      </c>
      <c r="AA45" s="3">
        <v>0</v>
      </c>
      <c r="AB45" s="3">
        <v>0</v>
      </c>
      <c r="AC45" s="3">
        <v>0</v>
      </c>
      <c r="AD45" s="3">
        <v>0</v>
      </c>
      <c r="AE45" s="3">
        <v>0</v>
      </c>
      <c r="AF45" s="3">
        <v>0</v>
      </c>
      <c r="AG45" s="3">
        <v>0</v>
      </c>
      <c r="AH45" s="1" t="s">
        <v>43</v>
      </c>
      <c r="AI45" s="17">
        <v>4</v>
      </c>
      <c r="AJ45" s="1"/>
    </row>
    <row r="46" spans="1:36" x14ac:dyDescent="0.2">
      <c r="A46" s="1" t="s">
        <v>201</v>
      </c>
      <c r="B46" s="1" t="s">
        <v>247</v>
      </c>
      <c r="C46" s="1" t="s">
        <v>415</v>
      </c>
      <c r="D46" s="1" t="s">
        <v>576</v>
      </c>
      <c r="E46" s="3">
        <v>79.188888888888883</v>
      </c>
      <c r="F46" s="3">
        <v>7.1944444444444446</v>
      </c>
      <c r="G46" s="3">
        <v>0.33333333333333331</v>
      </c>
      <c r="H46" s="3">
        <v>0.38055555555555554</v>
      </c>
      <c r="I46" s="3">
        <v>1.325</v>
      </c>
      <c r="J46" s="3">
        <v>0</v>
      </c>
      <c r="K46" s="3">
        <v>0</v>
      </c>
      <c r="L46" s="3">
        <v>1.276</v>
      </c>
      <c r="M46" s="3">
        <v>5.1254444444444438</v>
      </c>
      <c r="N46" s="3">
        <v>0</v>
      </c>
      <c r="O46" s="3">
        <f>SUM(Table2[[#This Row],[Qualified Social Work Staff Hours]:[Other Social Work Staff Hours]])/Table2[[#This Row],[MDS Census]]</f>
        <v>6.4724287919180584E-2</v>
      </c>
      <c r="P46" s="3">
        <v>16.823666666666661</v>
      </c>
      <c r="Q46" s="3">
        <v>0</v>
      </c>
      <c r="R46" s="3">
        <f>SUM(Table2[[#This Row],[Qualified Activities Professional Hours]:[Other Activities Professional Hours]])/Table2[[#This Row],[MDS Census]]</f>
        <v>0.21244983864178471</v>
      </c>
      <c r="S46" s="3">
        <v>0.21144444444444446</v>
      </c>
      <c r="T46" s="3">
        <v>1.951666666666666</v>
      </c>
      <c r="U46" s="3">
        <v>0</v>
      </c>
      <c r="V46" s="3">
        <f>SUM(Table2[[#This Row],[Occupational Therapist Hours]:[OT Aide Hours]])/Table2[[#This Row],[MDS Census]]</f>
        <v>2.7315841167391601E-2</v>
      </c>
      <c r="W46" s="3">
        <v>1.4888888888888889</v>
      </c>
      <c r="X46" s="3">
        <v>1.7594444444444444</v>
      </c>
      <c r="Y46" s="3">
        <v>0</v>
      </c>
      <c r="Z46" s="3">
        <f>SUM(Table2[[#This Row],[Physical Therapist (PT) Hours]:[PT Aide Hours]])/Table2[[#This Row],[MDS Census]]</f>
        <v>4.1020064543286092E-2</v>
      </c>
      <c r="AA46" s="3">
        <v>0</v>
      </c>
      <c r="AB46" s="3">
        <v>0</v>
      </c>
      <c r="AC46" s="3">
        <v>0</v>
      </c>
      <c r="AD46" s="3">
        <v>0</v>
      </c>
      <c r="AE46" s="3">
        <v>25.710777777777775</v>
      </c>
      <c r="AF46" s="3">
        <v>0</v>
      </c>
      <c r="AG46" s="3">
        <v>0</v>
      </c>
      <c r="AH46" s="1" t="s">
        <v>44</v>
      </c>
      <c r="AI46" s="17">
        <v>4</v>
      </c>
      <c r="AJ46" s="1"/>
    </row>
    <row r="47" spans="1:36" x14ac:dyDescent="0.2">
      <c r="A47" s="1" t="s">
        <v>201</v>
      </c>
      <c r="B47" s="1" t="s">
        <v>248</v>
      </c>
      <c r="C47" s="1" t="s">
        <v>448</v>
      </c>
      <c r="D47" s="1" t="s">
        <v>564</v>
      </c>
      <c r="E47" s="3">
        <v>77.777777777777771</v>
      </c>
      <c r="F47" s="3">
        <v>5.7777777777777777</v>
      </c>
      <c r="G47" s="3">
        <v>0.26666666666666666</v>
      </c>
      <c r="H47" s="3">
        <v>0.30555555555555558</v>
      </c>
      <c r="I47" s="3">
        <v>0.99722222222222223</v>
      </c>
      <c r="J47" s="3">
        <v>0</v>
      </c>
      <c r="K47" s="3">
        <v>0</v>
      </c>
      <c r="L47" s="3">
        <v>2.0536666666666665</v>
      </c>
      <c r="M47" s="3">
        <v>7.5492222222222214</v>
      </c>
      <c r="N47" s="3">
        <v>0</v>
      </c>
      <c r="O47" s="3">
        <f>SUM(Table2[[#This Row],[Qualified Social Work Staff Hours]:[Other Social Work Staff Hours]])/Table2[[#This Row],[MDS Census]]</f>
        <v>9.7061428571428562E-2</v>
      </c>
      <c r="P47" s="3">
        <v>10.457111111111113</v>
      </c>
      <c r="Q47" s="3">
        <v>0</v>
      </c>
      <c r="R47" s="3">
        <f>SUM(Table2[[#This Row],[Qualified Activities Professional Hours]:[Other Activities Professional Hours]])/Table2[[#This Row],[MDS Census]]</f>
        <v>0.13444857142857145</v>
      </c>
      <c r="S47" s="3">
        <v>1.8758888888888887</v>
      </c>
      <c r="T47" s="3">
        <v>4.0061111111111103</v>
      </c>
      <c r="U47" s="3">
        <v>0</v>
      </c>
      <c r="V47" s="3">
        <f>SUM(Table2[[#This Row],[Occupational Therapist Hours]:[OT Aide Hours]])/Table2[[#This Row],[MDS Census]]</f>
        <v>7.5625714285714282E-2</v>
      </c>
      <c r="W47" s="3">
        <v>1.7401111111111112</v>
      </c>
      <c r="X47" s="3">
        <v>4.0164444444444447</v>
      </c>
      <c r="Y47" s="3">
        <v>0</v>
      </c>
      <c r="Z47" s="3">
        <f>SUM(Table2[[#This Row],[Physical Therapist (PT) Hours]:[PT Aide Hours]])/Table2[[#This Row],[MDS Census]]</f>
        <v>7.4012857142857158E-2</v>
      </c>
      <c r="AA47" s="3">
        <v>0</v>
      </c>
      <c r="AB47" s="3">
        <v>0</v>
      </c>
      <c r="AC47" s="3">
        <v>0</v>
      </c>
      <c r="AD47" s="3">
        <v>0</v>
      </c>
      <c r="AE47" s="3">
        <v>16.150888888888879</v>
      </c>
      <c r="AF47" s="3">
        <v>0</v>
      </c>
      <c r="AG47" s="3">
        <v>0</v>
      </c>
      <c r="AH47" s="1" t="s">
        <v>45</v>
      </c>
      <c r="AI47" s="17">
        <v>4</v>
      </c>
      <c r="AJ47" s="1"/>
    </row>
    <row r="48" spans="1:36" x14ac:dyDescent="0.2">
      <c r="A48" s="1" t="s">
        <v>201</v>
      </c>
      <c r="B48" s="1" t="s">
        <v>249</v>
      </c>
      <c r="C48" s="1" t="s">
        <v>464</v>
      </c>
      <c r="D48" s="1" t="s">
        <v>575</v>
      </c>
      <c r="E48" s="3">
        <v>70.444444444444443</v>
      </c>
      <c r="F48" s="3">
        <v>6.6212222222222241</v>
      </c>
      <c r="G48" s="3">
        <v>0.26666666666666666</v>
      </c>
      <c r="H48" s="3">
        <v>0.43333333333333335</v>
      </c>
      <c r="I48" s="3">
        <v>0.44444444444444442</v>
      </c>
      <c r="J48" s="3">
        <v>0</v>
      </c>
      <c r="K48" s="3">
        <v>0</v>
      </c>
      <c r="L48" s="3">
        <v>5.7751111111111113</v>
      </c>
      <c r="M48" s="3">
        <v>0</v>
      </c>
      <c r="N48" s="3">
        <v>0</v>
      </c>
      <c r="O48" s="3">
        <f>SUM(Table2[[#This Row],[Qualified Social Work Staff Hours]:[Other Social Work Staff Hours]])/Table2[[#This Row],[MDS Census]]</f>
        <v>0</v>
      </c>
      <c r="P48" s="3">
        <v>5.7545555555555543</v>
      </c>
      <c r="Q48" s="3">
        <v>5.9301111111111107</v>
      </c>
      <c r="R48" s="3">
        <f>SUM(Table2[[#This Row],[Qualified Activities Professional Hours]:[Other Activities Professional Hours]])/Table2[[#This Row],[MDS Census]]</f>
        <v>0.16587066246056781</v>
      </c>
      <c r="S48" s="3">
        <v>1.625666666666667</v>
      </c>
      <c r="T48" s="3">
        <v>9.7203333333333291</v>
      </c>
      <c r="U48" s="3">
        <v>0</v>
      </c>
      <c r="V48" s="3">
        <f>SUM(Table2[[#This Row],[Occupational Therapist Hours]:[OT Aide Hours]])/Table2[[#This Row],[MDS Census]]</f>
        <v>0.1610630914826498</v>
      </c>
      <c r="W48" s="3">
        <v>2.9334444444444445</v>
      </c>
      <c r="X48" s="3">
        <v>9.1594444444444445</v>
      </c>
      <c r="Y48" s="3">
        <v>0</v>
      </c>
      <c r="Z48" s="3">
        <f>SUM(Table2[[#This Row],[Physical Therapist (PT) Hours]:[PT Aide Hours]])/Table2[[#This Row],[MDS Census]]</f>
        <v>0.17166561514195586</v>
      </c>
      <c r="AA48" s="3">
        <v>0</v>
      </c>
      <c r="AB48" s="3">
        <v>0</v>
      </c>
      <c r="AC48" s="3">
        <v>0</v>
      </c>
      <c r="AD48" s="3">
        <v>0</v>
      </c>
      <c r="AE48" s="3">
        <v>0</v>
      </c>
      <c r="AF48" s="3">
        <v>3.6479999999999979</v>
      </c>
      <c r="AG48" s="3">
        <v>0</v>
      </c>
      <c r="AH48" s="1" t="s">
        <v>46</v>
      </c>
      <c r="AI48" s="17">
        <v>4</v>
      </c>
      <c r="AJ48" s="1"/>
    </row>
    <row r="49" spans="1:36" x14ac:dyDescent="0.2">
      <c r="A49" s="1" t="s">
        <v>201</v>
      </c>
      <c r="B49" s="1" t="s">
        <v>250</v>
      </c>
      <c r="C49" s="1" t="s">
        <v>465</v>
      </c>
      <c r="D49" s="1" t="s">
        <v>520</v>
      </c>
      <c r="E49" s="3">
        <v>35.68888888888889</v>
      </c>
      <c r="F49" s="3">
        <v>0</v>
      </c>
      <c r="G49" s="3">
        <v>8.8888888888888892E-2</v>
      </c>
      <c r="H49" s="3">
        <v>0.12222222222222222</v>
      </c>
      <c r="I49" s="3">
        <v>2.2222222222222223E-2</v>
      </c>
      <c r="J49" s="3">
        <v>0</v>
      </c>
      <c r="K49" s="3">
        <v>0</v>
      </c>
      <c r="L49" s="3">
        <v>3.5424444444444445</v>
      </c>
      <c r="M49" s="3">
        <v>0</v>
      </c>
      <c r="N49" s="3">
        <v>0</v>
      </c>
      <c r="O49" s="3">
        <f>SUM(Table2[[#This Row],[Qualified Social Work Staff Hours]:[Other Social Work Staff Hours]])/Table2[[#This Row],[MDS Census]]</f>
        <v>0</v>
      </c>
      <c r="P49" s="3">
        <v>0</v>
      </c>
      <c r="Q49" s="3">
        <v>0</v>
      </c>
      <c r="R49" s="3">
        <f>SUM(Table2[[#This Row],[Qualified Activities Professional Hours]:[Other Activities Professional Hours]])/Table2[[#This Row],[MDS Census]]</f>
        <v>0</v>
      </c>
      <c r="S49" s="3">
        <v>0.51733333333333331</v>
      </c>
      <c r="T49" s="3">
        <v>4.5658888888888907</v>
      </c>
      <c r="U49" s="3">
        <v>0</v>
      </c>
      <c r="V49" s="3">
        <f>SUM(Table2[[#This Row],[Occupational Therapist Hours]:[OT Aide Hours]])/Table2[[#This Row],[MDS Census]]</f>
        <v>0.1424315068493151</v>
      </c>
      <c r="W49" s="3">
        <v>0.68222222222222217</v>
      </c>
      <c r="X49" s="3">
        <v>4.3296666666666672</v>
      </c>
      <c r="Y49" s="3">
        <v>4.1654444444444447</v>
      </c>
      <c r="Z49" s="3">
        <f>SUM(Table2[[#This Row],[Physical Therapist (PT) Hours]:[PT Aide Hours]])/Table2[[#This Row],[MDS Census]]</f>
        <v>0.25714819427148194</v>
      </c>
      <c r="AA49" s="3">
        <v>0</v>
      </c>
      <c r="AB49" s="3">
        <v>0</v>
      </c>
      <c r="AC49" s="3">
        <v>0</v>
      </c>
      <c r="AD49" s="3">
        <v>0</v>
      </c>
      <c r="AE49" s="3">
        <v>0</v>
      </c>
      <c r="AF49" s="3">
        <v>0</v>
      </c>
      <c r="AG49" s="3">
        <v>0</v>
      </c>
      <c r="AH49" s="1" t="s">
        <v>47</v>
      </c>
      <c r="AI49" s="17">
        <v>4</v>
      </c>
      <c r="AJ49" s="1"/>
    </row>
    <row r="50" spans="1:36" x14ac:dyDescent="0.2">
      <c r="A50" s="1" t="s">
        <v>201</v>
      </c>
      <c r="B50" s="1" t="s">
        <v>251</v>
      </c>
      <c r="C50" s="1" t="s">
        <v>435</v>
      </c>
      <c r="D50" s="1" t="s">
        <v>577</v>
      </c>
      <c r="E50" s="3">
        <v>113.52222222222223</v>
      </c>
      <c r="F50" s="3">
        <v>3.6888888888888891</v>
      </c>
      <c r="G50" s="3">
        <v>1.1111111111111112E-2</v>
      </c>
      <c r="H50" s="3">
        <v>0.53333333333333333</v>
      </c>
      <c r="I50" s="3">
        <v>0</v>
      </c>
      <c r="J50" s="3">
        <v>0</v>
      </c>
      <c r="K50" s="3">
        <v>0.35555555555555557</v>
      </c>
      <c r="L50" s="3">
        <v>13.844444444444445</v>
      </c>
      <c r="M50" s="3">
        <v>13.027777777777779</v>
      </c>
      <c r="N50" s="3">
        <v>0</v>
      </c>
      <c r="O50" s="3">
        <f>SUM(Table2[[#This Row],[Qualified Social Work Staff Hours]:[Other Social Work Staff Hours]])/Table2[[#This Row],[MDS Census]]</f>
        <v>0.1147597142018205</v>
      </c>
      <c r="P50" s="3">
        <v>4.947222222222222</v>
      </c>
      <c r="Q50" s="3">
        <v>4.666666666666667</v>
      </c>
      <c r="R50" s="3">
        <f>SUM(Table2[[#This Row],[Qualified Activities Professional Hours]:[Other Activities Professional Hours]])/Table2[[#This Row],[MDS Census]]</f>
        <v>8.4687285896055592E-2</v>
      </c>
      <c r="S50" s="3">
        <v>9.4250000000000007</v>
      </c>
      <c r="T50" s="3">
        <v>19.244444444444444</v>
      </c>
      <c r="U50" s="3">
        <v>0</v>
      </c>
      <c r="V50" s="3">
        <f>SUM(Table2[[#This Row],[Occupational Therapist Hours]:[OT Aide Hours]])/Table2[[#This Row],[MDS Census]]</f>
        <v>0.25254477831065869</v>
      </c>
      <c r="W50" s="3">
        <v>9.1722222222222225</v>
      </c>
      <c r="X50" s="3">
        <v>19.25</v>
      </c>
      <c r="Y50" s="3">
        <v>0</v>
      </c>
      <c r="Z50" s="3">
        <f>SUM(Table2[[#This Row],[Physical Therapist (PT) Hours]:[PT Aide Hours]])/Table2[[#This Row],[MDS Census]]</f>
        <v>0.2503670353332681</v>
      </c>
      <c r="AA50" s="3">
        <v>0</v>
      </c>
      <c r="AB50" s="3">
        <v>0</v>
      </c>
      <c r="AC50" s="3">
        <v>0</v>
      </c>
      <c r="AD50" s="3">
        <v>0</v>
      </c>
      <c r="AE50" s="3">
        <v>0</v>
      </c>
      <c r="AF50" s="3">
        <v>0</v>
      </c>
      <c r="AG50" s="3">
        <v>0</v>
      </c>
      <c r="AH50" s="1" t="s">
        <v>48</v>
      </c>
      <c r="AI50" s="17">
        <v>4</v>
      </c>
      <c r="AJ50" s="1"/>
    </row>
    <row r="51" spans="1:36" x14ac:dyDescent="0.2">
      <c r="A51" s="1" t="s">
        <v>201</v>
      </c>
      <c r="B51" s="1" t="s">
        <v>252</v>
      </c>
      <c r="C51" s="1" t="s">
        <v>466</v>
      </c>
      <c r="D51" s="1" t="s">
        <v>530</v>
      </c>
      <c r="E51" s="3">
        <v>89.011111111111106</v>
      </c>
      <c r="F51" s="3">
        <v>10.844444444444445</v>
      </c>
      <c r="G51" s="3">
        <v>0.56111111111111112</v>
      </c>
      <c r="H51" s="3">
        <v>0.41111111111111109</v>
      </c>
      <c r="I51" s="3">
        <v>5.2444444444444445</v>
      </c>
      <c r="J51" s="3">
        <v>0</v>
      </c>
      <c r="K51" s="3">
        <v>4.3305555555555557</v>
      </c>
      <c r="L51" s="3">
        <v>5.3</v>
      </c>
      <c r="M51" s="3">
        <v>5.2444444444444445</v>
      </c>
      <c r="N51" s="3">
        <v>0</v>
      </c>
      <c r="O51" s="3">
        <f>SUM(Table2[[#This Row],[Qualified Social Work Staff Hours]:[Other Social Work Staff Hours]])/Table2[[#This Row],[MDS Census]]</f>
        <v>5.8918986393708656E-2</v>
      </c>
      <c r="P51" s="3">
        <v>4.3055555555555554</v>
      </c>
      <c r="Q51" s="3">
        <v>9.7444444444444436</v>
      </c>
      <c r="R51" s="3">
        <f>SUM(Table2[[#This Row],[Qualified Activities Professional Hours]:[Other Activities Professional Hours]])/Table2[[#This Row],[MDS Census]]</f>
        <v>0.15784546248907752</v>
      </c>
      <c r="S51" s="3">
        <v>4.583333333333333</v>
      </c>
      <c r="T51" s="3">
        <v>1.5027777777777778</v>
      </c>
      <c r="U51" s="3">
        <v>0</v>
      </c>
      <c r="V51" s="3">
        <f>SUM(Table2[[#This Row],[Occupational Therapist Hours]:[OT Aide Hours]])/Table2[[#This Row],[MDS Census]]</f>
        <v>6.8374734739732865E-2</v>
      </c>
      <c r="W51" s="3">
        <v>4.3888888888888893</v>
      </c>
      <c r="X51" s="3">
        <v>5.2027777777777775</v>
      </c>
      <c r="Y51" s="3">
        <v>0</v>
      </c>
      <c r="Z51" s="3">
        <f>SUM(Table2[[#This Row],[Physical Therapist (PT) Hours]:[PT Aide Hours]])/Table2[[#This Row],[MDS Census]]</f>
        <v>0.10775808263637499</v>
      </c>
      <c r="AA51" s="3">
        <v>0</v>
      </c>
      <c r="AB51" s="3">
        <v>0</v>
      </c>
      <c r="AC51" s="3">
        <v>0</v>
      </c>
      <c r="AD51" s="3">
        <v>0</v>
      </c>
      <c r="AE51" s="3">
        <v>8.5749999999999993</v>
      </c>
      <c r="AF51" s="3">
        <v>52.955555555555556</v>
      </c>
      <c r="AG51" s="3">
        <v>0</v>
      </c>
      <c r="AH51" s="1" t="s">
        <v>49</v>
      </c>
      <c r="AI51" s="17">
        <v>4</v>
      </c>
      <c r="AJ51" s="1"/>
    </row>
    <row r="52" spans="1:36" x14ac:dyDescent="0.2">
      <c r="A52" s="1" t="s">
        <v>201</v>
      </c>
      <c r="B52" s="1" t="s">
        <v>253</v>
      </c>
      <c r="C52" s="1" t="s">
        <v>467</v>
      </c>
      <c r="D52" s="1" t="s">
        <v>542</v>
      </c>
      <c r="E52" s="3">
        <v>51.344444444444441</v>
      </c>
      <c r="F52" s="3">
        <v>5.333333333333333</v>
      </c>
      <c r="G52" s="3">
        <v>0.24000000000000002</v>
      </c>
      <c r="H52" s="3">
        <v>0.29500000000000004</v>
      </c>
      <c r="I52" s="3">
        <v>0.58888888888888891</v>
      </c>
      <c r="J52" s="3">
        <v>0</v>
      </c>
      <c r="K52" s="3">
        <v>0</v>
      </c>
      <c r="L52" s="3">
        <v>4.0435555555555549</v>
      </c>
      <c r="M52" s="3">
        <v>5.4222222222222225</v>
      </c>
      <c r="N52" s="3">
        <v>0</v>
      </c>
      <c r="O52" s="3">
        <f>SUM(Table2[[#This Row],[Qualified Social Work Staff Hours]:[Other Social Work Staff Hours]])/Table2[[#This Row],[MDS Census]]</f>
        <v>0.10560484743562001</v>
      </c>
      <c r="P52" s="3">
        <v>0</v>
      </c>
      <c r="Q52" s="3">
        <v>0</v>
      </c>
      <c r="R52" s="3">
        <f>SUM(Table2[[#This Row],[Qualified Activities Professional Hours]:[Other Activities Professional Hours]])/Table2[[#This Row],[MDS Census]]</f>
        <v>0</v>
      </c>
      <c r="S52" s="3">
        <v>2.848777777777777</v>
      </c>
      <c r="T52" s="3">
        <v>3.444999999999999</v>
      </c>
      <c r="U52" s="3">
        <v>0</v>
      </c>
      <c r="V52" s="3">
        <f>SUM(Table2[[#This Row],[Occupational Therapist Hours]:[OT Aide Hours]])/Table2[[#This Row],[MDS Census]]</f>
        <v>0.12257952824064053</v>
      </c>
      <c r="W52" s="3">
        <v>9.2526666666666664</v>
      </c>
      <c r="X52" s="3">
        <v>0.63533333333333342</v>
      </c>
      <c r="Y52" s="3">
        <v>0</v>
      </c>
      <c r="Z52" s="3">
        <f>SUM(Table2[[#This Row],[Physical Therapist (PT) Hours]:[PT Aide Hours]])/Table2[[#This Row],[MDS Census]]</f>
        <v>0.1925816922743995</v>
      </c>
      <c r="AA52" s="3">
        <v>0</v>
      </c>
      <c r="AB52" s="3">
        <v>0</v>
      </c>
      <c r="AC52" s="3">
        <v>0</v>
      </c>
      <c r="AD52" s="3">
        <v>0</v>
      </c>
      <c r="AE52" s="3">
        <v>0</v>
      </c>
      <c r="AF52" s="3">
        <v>0</v>
      </c>
      <c r="AG52" s="3">
        <v>0</v>
      </c>
      <c r="AH52" s="1" t="s">
        <v>50</v>
      </c>
      <c r="AI52" s="17">
        <v>4</v>
      </c>
      <c r="AJ52" s="1"/>
    </row>
    <row r="53" spans="1:36" x14ac:dyDescent="0.2">
      <c r="A53" s="1" t="s">
        <v>201</v>
      </c>
      <c r="B53" s="1" t="s">
        <v>254</v>
      </c>
      <c r="C53" s="1" t="s">
        <v>468</v>
      </c>
      <c r="D53" s="1" t="s">
        <v>548</v>
      </c>
      <c r="E53" s="3">
        <v>95.411111111111111</v>
      </c>
      <c r="F53" s="3">
        <v>5.333333333333333</v>
      </c>
      <c r="G53" s="3">
        <v>0</v>
      </c>
      <c r="H53" s="3">
        <v>0.87222222222222223</v>
      </c>
      <c r="I53" s="3">
        <v>0</v>
      </c>
      <c r="J53" s="3">
        <v>0</v>
      </c>
      <c r="K53" s="3">
        <v>0</v>
      </c>
      <c r="L53" s="3">
        <v>7.825111111111112</v>
      </c>
      <c r="M53" s="3">
        <v>5.4444444444444446</v>
      </c>
      <c r="N53" s="3">
        <v>0</v>
      </c>
      <c r="O53" s="3">
        <f>SUM(Table2[[#This Row],[Qualified Social Work Staff Hours]:[Other Social Work Staff Hours]])/Table2[[#This Row],[MDS Census]]</f>
        <v>5.7063002212647027E-2</v>
      </c>
      <c r="P53" s="3">
        <v>0</v>
      </c>
      <c r="Q53" s="3">
        <v>9.9805555555555561</v>
      </c>
      <c r="R53" s="3">
        <f>SUM(Table2[[#This Row],[Qualified Activities Professional Hours]:[Other Activities Professional Hours]])/Table2[[#This Row],[MDS Census]]</f>
        <v>0.10460579946430651</v>
      </c>
      <c r="S53" s="3">
        <v>1.9963333333333335</v>
      </c>
      <c r="T53" s="3">
        <v>8.6893333333333338</v>
      </c>
      <c r="U53" s="3">
        <v>0</v>
      </c>
      <c r="V53" s="3">
        <f>SUM(Table2[[#This Row],[Occupational Therapist Hours]:[OT Aide Hours]])/Table2[[#This Row],[MDS Census]]</f>
        <v>0.1119960405263771</v>
      </c>
      <c r="W53" s="3">
        <v>1.6667777777777775</v>
      </c>
      <c r="X53" s="3">
        <v>8.7524444444444445</v>
      </c>
      <c r="Y53" s="3">
        <v>0</v>
      </c>
      <c r="Z53" s="3">
        <f>SUM(Table2[[#This Row],[Physical Therapist (PT) Hours]:[PT Aide Hours]])/Table2[[#This Row],[MDS Census]]</f>
        <v>0.10920344707115408</v>
      </c>
      <c r="AA53" s="3">
        <v>5.5111111111111111</v>
      </c>
      <c r="AB53" s="3">
        <v>5.5111111111111111</v>
      </c>
      <c r="AC53" s="3">
        <v>0</v>
      </c>
      <c r="AD53" s="3">
        <v>0</v>
      </c>
      <c r="AE53" s="3">
        <v>0</v>
      </c>
      <c r="AF53" s="3">
        <v>12.455555555555556</v>
      </c>
      <c r="AG53" s="3">
        <v>0</v>
      </c>
      <c r="AH53" s="1" t="s">
        <v>51</v>
      </c>
      <c r="AI53" s="17">
        <v>4</v>
      </c>
      <c r="AJ53" s="1"/>
    </row>
    <row r="54" spans="1:36" x14ac:dyDescent="0.2">
      <c r="A54" s="1" t="s">
        <v>201</v>
      </c>
      <c r="B54" s="1" t="s">
        <v>255</v>
      </c>
      <c r="C54" s="1" t="s">
        <v>426</v>
      </c>
      <c r="D54" s="1" t="s">
        <v>516</v>
      </c>
      <c r="E54" s="3">
        <v>53.977777777777774</v>
      </c>
      <c r="F54" s="3">
        <v>5.6888888888888891</v>
      </c>
      <c r="G54" s="3">
        <v>0</v>
      </c>
      <c r="H54" s="3">
        <v>0.16666666666666666</v>
      </c>
      <c r="I54" s="3">
        <v>4.8851111111111107</v>
      </c>
      <c r="J54" s="3">
        <v>0</v>
      </c>
      <c r="K54" s="3">
        <v>0</v>
      </c>
      <c r="L54" s="3">
        <v>2.7823333333333333</v>
      </c>
      <c r="M54" s="3">
        <v>4.565777777777777</v>
      </c>
      <c r="N54" s="3">
        <v>0</v>
      </c>
      <c r="O54" s="3">
        <f>SUM(Table2[[#This Row],[Qualified Social Work Staff Hours]:[Other Social Work Staff Hours]])/Table2[[#This Row],[MDS Census]]</f>
        <v>8.4586249485384929E-2</v>
      </c>
      <c r="P54" s="3">
        <v>4.8365555555555542</v>
      </c>
      <c r="Q54" s="3">
        <v>4.4665555555555549</v>
      </c>
      <c r="R54" s="3">
        <f>SUM(Table2[[#This Row],[Qualified Activities Professional Hours]:[Other Activities Professional Hours]])/Table2[[#This Row],[MDS Census]]</f>
        <v>0.1723507616303005</v>
      </c>
      <c r="S54" s="3">
        <v>0.42199999999999999</v>
      </c>
      <c r="T54" s="3">
        <v>8.5905555555555555</v>
      </c>
      <c r="U54" s="3">
        <v>0</v>
      </c>
      <c r="V54" s="3">
        <f>SUM(Table2[[#This Row],[Occupational Therapist Hours]:[OT Aide Hours]])/Table2[[#This Row],[MDS Census]]</f>
        <v>0.16696788801976123</v>
      </c>
      <c r="W54" s="3">
        <v>0.62588888888888894</v>
      </c>
      <c r="X54" s="3">
        <v>9.4248888888888871</v>
      </c>
      <c r="Y54" s="3">
        <v>0</v>
      </c>
      <c r="Z54" s="3">
        <f>SUM(Table2[[#This Row],[Physical Therapist (PT) Hours]:[PT Aide Hours]])/Table2[[#This Row],[MDS Census]]</f>
        <v>0.18620214079868258</v>
      </c>
      <c r="AA54" s="3">
        <v>0</v>
      </c>
      <c r="AB54" s="3">
        <v>0</v>
      </c>
      <c r="AC54" s="3">
        <v>0</v>
      </c>
      <c r="AD54" s="3">
        <v>0</v>
      </c>
      <c r="AE54" s="3">
        <v>0</v>
      </c>
      <c r="AF54" s="3">
        <v>0</v>
      </c>
      <c r="AG54" s="3">
        <v>0</v>
      </c>
      <c r="AH54" s="1" t="s">
        <v>52</v>
      </c>
      <c r="AI54" s="17">
        <v>4</v>
      </c>
      <c r="AJ54" s="1"/>
    </row>
    <row r="55" spans="1:36" x14ac:dyDescent="0.2">
      <c r="A55" s="1" t="s">
        <v>201</v>
      </c>
      <c r="B55" s="1" t="s">
        <v>256</v>
      </c>
      <c r="C55" s="1" t="s">
        <v>464</v>
      </c>
      <c r="D55" s="1" t="s">
        <v>575</v>
      </c>
      <c r="E55" s="3">
        <v>22.322222222222223</v>
      </c>
      <c r="F55" s="3">
        <v>5.4222222222222225</v>
      </c>
      <c r="G55" s="3">
        <v>0</v>
      </c>
      <c r="H55" s="3">
        <v>0.76222222222222202</v>
      </c>
      <c r="I55" s="3">
        <v>2.6144444444444459</v>
      </c>
      <c r="J55" s="3">
        <v>0</v>
      </c>
      <c r="K55" s="3">
        <v>0</v>
      </c>
      <c r="L55" s="3">
        <v>2.1722222222222221</v>
      </c>
      <c r="M55" s="3">
        <v>5.9988888888888896</v>
      </c>
      <c r="N55" s="3">
        <v>0</v>
      </c>
      <c r="O55" s="3">
        <f>SUM(Table2[[#This Row],[Qualified Social Work Staff Hours]:[Other Social Work Staff Hours]])/Table2[[#This Row],[MDS Census]]</f>
        <v>0.26874066699850674</v>
      </c>
      <c r="P55" s="3">
        <v>0</v>
      </c>
      <c r="Q55" s="3">
        <v>0</v>
      </c>
      <c r="R55" s="3">
        <f>SUM(Table2[[#This Row],[Qualified Activities Professional Hours]:[Other Activities Professional Hours]])/Table2[[#This Row],[MDS Census]]</f>
        <v>0</v>
      </c>
      <c r="S55" s="3">
        <v>6.307777777777777</v>
      </c>
      <c r="T55" s="3">
        <v>8.9211111111111059</v>
      </c>
      <c r="U55" s="3">
        <v>0</v>
      </c>
      <c r="V55" s="3">
        <f>SUM(Table2[[#This Row],[Occupational Therapist Hours]:[OT Aide Hours]])/Table2[[#This Row],[MDS Census]]</f>
        <v>0.68222996515679413</v>
      </c>
      <c r="W55" s="3">
        <v>4.6077777777777804</v>
      </c>
      <c r="X55" s="3">
        <v>9.0833333333333321</v>
      </c>
      <c r="Y55" s="3">
        <v>0</v>
      </c>
      <c r="Z55" s="3">
        <f>SUM(Table2[[#This Row],[Physical Therapist (PT) Hours]:[PT Aide Hours]])/Table2[[#This Row],[MDS Census]]</f>
        <v>0.61333997013439523</v>
      </c>
      <c r="AA55" s="3">
        <v>0</v>
      </c>
      <c r="AB55" s="3">
        <v>0</v>
      </c>
      <c r="AC55" s="3">
        <v>7.333333333333332E-2</v>
      </c>
      <c r="AD55" s="3">
        <v>0</v>
      </c>
      <c r="AE55" s="3">
        <v>0</v>
      </c>
      <c r="AF55" s="3">
        <v>1.4555555555555553</v>
      </c>
      <c r="AG55" s="3">
        <v>0</v>
      </c>
      <c r="AH55" s="1" t="s">
        <v>53</v>
      </c>
      <c r="AI55" s="17">
        <v>4</v>
      </c>
      <c r="AJ55" s="1"/>
    </row>
    <row r="56" spans="1:36" x14ac:dyDescent="0.2">
      <c r="A56" s="1" t="s">
        <v>201</v>
      </c>
      <c r="B56" s="1" t="s">
        <v>257</v>
      </c>
      <c r="C56" s="1" t="s">
        <v>469</v>
      </c>
      <c r="D56" s="1" t="s">
        <v>544</v>
      </c>
      <c r="E56" s="3">
        <v>54.444444444444443</v>
      </c>
      <c r="F56" s="3">
        <v>0</v>
      </c>
      <c r="G56" s="3">
        <v>0.26666666666666666</v>
      </c>
      <c r="H56" s="3">
        <v>0.11388888888888889</v>
      </c>
      <c r="I56" s="3">
        <v>6.6666666666666666E-2</v>
      </c>
      <c r="J56" s="3">
        <v>0</v>
      </c>
      <c r="K56" s="3">
        <v>0</v>
      </c>
      <c r="L56" s="3">
        <v>5.3037777777777766</v>
      </c>
      <c r="M56" s="3">
        <v>0</v>
      </c>
      <c r="N56" s="3">
        <v>0</v>
      </c>
      <c r="O56" s="3">
        <f>SUM(Table2[[#This Row],[Qualified Social Work Staff Hours]:[Other Social Work Staff Hours]])/Table2[[#This Row],[MDS Census]]</f>
        <v>0</v>
      </c>
      <c r="P56" s="3">
        <v>0</v>
      </c>
      <c r="Q56" s="3">
        <v>0</v>
      </c>
      <c r="R56" s="3">
        <f>SUM(Table2[[#This Row],[Qualified Activities Professional Hours]:[Other Activities Professional Hours]])/Table2[[#This Row],[MDS Census]]</f>
        <v>0</v>
      </c>
      <c r="S56" s="3">
        <v>1.8692222222222228</v>
      </c>
      <c r="T56" s="3">
        <v>2.7030000000000003</v>
      </c>
      <c r="U56" s="3">
        <v>0</v>
      </c>
      <c r="V56" s="3">
        <f>SUM(Table2[[#This Row],[Occupational Therapist Hours]:[OT Aide Hours]])/Table2[[#This Row],[MDS Census]]</f>
        <v>8.3979591836734702E-2</v>
      </c>
      <c r="W56" s="3">
        <v>0.3928888888888889</v>
      </c>
      <c r="X56" s="3">
        <v>5.3827777777777772</v>
      </c>
      <c r="Y56" s="3">
        <v>0</v>
      </c>
      <c r="Z56" s="3">
        <f>SUM(Table2[[#This Row],[Physical Therapist (PT) Hours]:[PT Aide Hours]])/Table2[[#This Row],[MDS Census]]</f>
        <v>0.10608367346938774</v>
      </c>
      <c r="AA56" s="3">
        <v>0</v>
      </c>
      <c r="AB56" s="3">
        <v>0</v>
      </c>
      <c r="AC56" s="3">
        <v>0</v>
      </c>
      <c r="AD56" s="3">
        <v>0</v>
      </c>
      <c r="AE56" s="3">
        <v>0</v>
      </c>
      <c r="AF56" s="3">
        <v>0</v>
      </c>
      <c r="AG56" s="3">
        <v>0</v>
      </c>
      <c r="AH56" s="1" t="s">
        <v>54</v>
      </c>
      <c r="AI56" s="17">
        <v>4</v>
      </c>
      <c r="AJ56" s="1"/>
    </row>
    <row r="57" spans="1:36" x14ac:dyDescent="0.2">
      <c r="A57" s="1" t="s">
        <v>201</v>
      </c>
      <c r="B57" s="1" t="s">
        <v>258</v>
      </c>
      <c r="C57" s="1" t="s">
        <v>439</v>
      </c>
      <c r="D57" s="1" t="s">
        <v>517</v>
      </c>
      <c r="E57" s="3">
        <v>78.344444444444449</v>
      </c>
      <c r="F57" s="3">
        <v>6.8444444444444441</v>
      </c>
      <c r="G57" s="3">
        <v>0.17555555555555544</v>
      </c>
      <c r="H57" s="3">
        <v>0.44466666666666671</v>
      </c>
      <c r="I57" s="3">
        <v>0.71666666666666667</v>
      </c>
      <c r="J57" s="3">
        <v>0</v>
      </c>
      <c r="K57" s="3">
        <v>0</v>
      </c>
      <c r="L57" s="3">
        <v>5.1019999999999994</v>
      </c>
      <c r="M57" s="3">
        <v>0</v>
      </c>
      <c r="N57" s="3">
        <v>5.7798888888888911</v>
      </c>
      <c r="O57" s="3">
        <f>SUM(Table2[[#This Row],[Qualified Social Work Staff Hours]:[Other Social Work Staff Hours]])/Table2[[#This Row],[MDS Census]]</f>
        <v>7.3775351014040591E-2</v>
      </c>
      <c r="P57" s="3">
        <v>5.2884444444444458</v>
      </c>
      <c r="Q57" s="3">
        <v>0</v>
      </c>
      <c r="R57" s="3">
        <f>SUM(Table2[[#This Row],[Qualified Activities Professional Hours]:[Other Activities Professional Hours]])/Table2[[#This Row],[MDS Census]]</f>
        <v>6.7502481917458529E-2</v>
      </c>
      <c r="S57" s="3">
        <v>4.2955555555555547</v>
      </c>
      <c r="T57" s="3">
        <v>4.0710000000000006</v>
      </c>
      <c r="U57" s="3">
        <v>0</v>
      </c>
      <c r="V57" s="3">
        <f>SUM(Table2[[#This Row],[Occupational Therapist Hours]:[OT Aide Hours]])/Table2[[#This Row],[MDS Census]]</f>
        <v>0.10679194440504892</v>
      </c>
      <c r="W57" s="3">
        <v>1.8760000000000003</v>
      </c>
      <c r="X57" s="3">
        <v>4.375111111111111</v>
      </c>
      <c r="Y57" s="3">
        <v>0</v>
      </c>
      <c r="Z57" s="3">
        <f>SUM(Table2[[#This Row],[Physical Therapist (PT) Hours]:[PT Aide Hours]])/Table2[[#This Row],[MDS Census]]</f>
        <v>7.9790100694936889E-2</v>
      </c>
      <c r="AA57" s="3">
        <v>0</v>
      </c>
      <c r="AB57" s="3">
        <v>0</v>
      </c>
      <c r="AC57" s="3">
        <v>0</v>
      </c>
      <c r="AD57" s="3">
        <v>0</v>
      </c>
      <c r="AE57" s="3">
        <v>0</v>
      </c>
      <c r="AF57" s="3">
        <v>14.58155555555556</v>
      </c>
      <c r="AG57" s="3">
        <v>0</v>
      </c>
      <c r="AH57" s="1" t="s">
        <v>55</v>
      </c>
      <c r="AI57" s="17">
        <v>4</v>
      </c>
      <c r="AJ57" s="1"/>
    </row>
    <row r="58" spans="1:36" x14ac:dyDescent="0.2">
      <c r="A58" s="1" t="s">
        <v>201</v>
      </c>
      <c r="B58" s="1" t="s">
        <v>259</v>
      </c>
      <c r="C58" s="1" t="s">
        <v>470</v>
      </c>
      <c r="D58" s="1" t="s">
        <v>578</v>
      </c>
      <c r="E58" s="3">
        <v>108.54444444444445</v>
      </c>
      <c r="F58" s="3">
        <v>7.7333333333333334</v>
      </c>
      <c r="G58" s="3">
        <v>0.15333333333333321</v>
      </c>
      <c r="H58" s="3">
        <v>0.5792222222222223</v>
      </c>
      <c r="I58" s="3">
        <v>0.9194444444444444</v>
      </c>
      <c r="J58" s="3">
        <v>0</v>
      </c>
      <c r="K58" s="3">
        <v>0</v>
      </c>
      <c r="L58" s="3">
        <v>5.8616666666666664</v>
      </c>
      <c r="M58" s="3">
        <v>0</v>
      </c>
      <c r="N58" s="3">
        <v>5.6888888888888891</v>
      </c>
      <c r="O58" s="3">
        <f>SUM(Table2[[#This Row],[Qualified Social Work Staff Hours]:[Other Social Work Staff Hours]])/Table2[[#This Row],[MDS Census]]</f>
        <v>5.2410686866618893E-2</v>
      </c>
      <c r="P58" s="3">
        <v>5.8369999999999989</v>
      </c>
      <c r="Q58" s="3">
        <v>6.2435555555555551</v>
      </c>
      <c r="R58" s="3">
        <f>SUM(Table2[[#This Row],[Qualified Activities Professional Hours]:[Other Activities Professional Hours]])/Table2[[#This Row],[MDS Census]]</f>
        <v>0.11129593612447536</v>
      </c>
      <c r="S58" s="3">
        <v>4.815444444444446</v>
      </c>
      <c r="T58" s="3">
        <v>5.0445555555555552</v>
      </c>
      <c r="U58" s="3">
        <v>0</v>
      </c>
      <c r="V58" s="3">
        <f>SUM(Table2[[#This Row],[Occupational Therapist Hours]:[OT Aide Hours]])/Table2[[#This Row],[MDS Census]]</f>
        <v>9.0838366260620335E-2</v>
      </c>
      <c r="W58" s="3">
        <v>4.5742222222222226</v>
      </c>
      <c r="X58" s="3">
        <v>6.9575555555555546</v>
      </c>
      <c r="Y58" s="3">
        <v>0</v>
      </c>
      <c r="Z58" s="3">
        <f>SUM(Table2[[#This Row],[Physical Therapist (PT) Hours]:[PT Aide Hours]])/Table2[[#This Row],[MDS Census]]</f>
        <v>0.10624014740505679</v>
      </c>
      <c r="AA58" s="3">
        <v>0</v>
      </c>
      <c r="AB58" s="3">
        <v>0</v>
      </c>
      <c r="AC58" s="3">
        <v>0</v>
      </c>
      <c r="AD58" s="3">
        <v>0</v>
      </c>
      <c r="AE58" s="3">
        <v>0</v>
      </c>
      <c r="AF58" s="3">
        <v>7.4777777777777776E-2</v>
      </c>
      <c r="AG58" s="3">
        <v>0</v>
      </c>
      <c r="AH58" s="1" t="s">
        <v>56</v>
      </c>
      <c r="AI58" s="17">
        <v>4</v>
      </c>
      <c r="AJ58" s="1"/>
    </row>
    <row r="59" spans="1:36" x14ac:dyDescent="0.2">
      <c r="A59" s="1" t="s">
        <v>201</v>
      </c>
      <c r="B59" s="1" t="s">
        <v>260</v>
      </c>
      <c r="C59" s="1" t="s">
        <v>469</v>
      </c>
      <c r="D59" s="1" t="s">
        <v>544</v>
      </c>
      <c r="E59" s="3">
        <v>63.555555555555557</v>
      </c>
      <c r="F59" s="3">
        <v>6.2222222222222223</v>
      </c>
      <c r="G59" s="3">
        <v>0.61333333333333262</v>
      </c>
      <c r="H59" s="3">
        <v>0.33288888888888885</v>
      </c>
      <c r="I59" s="3">
        <v>0.43333333333333335</v>
      </c>
      <c r="J59" s="3">
        <v>0</v>
      </c>
      <c r="K59" s="3">
        <v>0</v>
      </c>
      <c r="L59" s="3">
        <v>10.164</v>
      </c>
      <c r="M59" s="3">
        <v>0</v>
      </c>
      <c r="N59" s="3">
        <v>3.6061111111111108</v>
      </c>
      <c r="O59" s="3">
        <f>SUM(Table2[[#This Row],[Qualified Social Work Staff Hours]:[Other Social Work Staff Hours]])/Table2[[#This Row],[MDS Census]]</f>
        <v>5.6739510489510481E-2</v>
      </c>
      <c r="P59" s="3">
        <v>0</v>
      </c>
      <c r="Q59" s="3">
        <v>4.400444444444445</v>
      </c>
      <c r="R59" s="3">
        <f>SUM(Table2[[#This Row],[Qualified Activities Professional Hours]:[Other Activities Professional Hours]])/Table2[[#This Row],[MDS Census]]</f>
        <v>6.9237762237762249E-2</v>
      </c>
      <c r="S59" s="3">
        <v>5.5676666666666685</v>
      </c>
      <c r="T59" s="3">
        <v>9.6174444444444465</v>
      </c>
      <c r="U59" s="3">
        <v>0</v>
      </c>
      <c r="V59" s="3">
        <f>SUM(Table2[[#This Row],[Occupational Therapist Hours]:[OT Aide Hours]])/Table2[[#This Row],[MDS Census]]</f>
        <v>0.2389265734265735</v>
      </c>
      <c r="W59" s="3">
        <v>1.600444444444445</v>
      </c>
      <c r="X59" s="3">
        <v>10.895444444444442</v>
      </c>
      <c r="Y59" s="3">
        <v>0</v>
      </c>
      <c r="Z59" s="3">
        <f>SUM(Table2[[#This Row],[Physical Therapist (PT) Hours]:[PT Aide Hours]])/Table2[[#This Row],[MDS Census]]</f>
        <v>0.19661363636363632</v>
      </c>
      <c r="AA59" s="3">
        <v>0</v>
      </c>
      <c r="AB59" s="3">
        <v>0</v>
      </c>
      <c r="AC59" s="3">
        <v>0</v>
      </c>
      <c r="AD59" s="3">
        <v>0</v>
      </c>
      <c r="AE59" s="3">
        <v>0</v>
      </c>
      <c r="AF59" s="3">
        <v>8.8555555555555554E-2</v>
      </c>
      <c r="AG59" s="3">
        <v>0</v>
      </c>
      <c r="AH59" s="1" t="s">
        <v>57</v>
      </c>
      <c r="AI59" s="17">
        <v>4</v>
      </c>
      <c r="AJ59" s="1"/>
    </row>
    <row r="60" spans="1:36" x14ac:dyDescent="0.2">
      <c r="A60" s="1" t="s">
        <v>201</v>
      </c>
      <c r="B60" s="1" t="s">
        <v>261</v>
      </c>
      <c r="C60" s="1" t="s">
        <v>471</v>
      </c>
      <c r="D60" s="1" t="s">
        <v>515</v>
      </c>
      <c r="E60" s="3">
        <v>94.344444444444449</v>
      </c>
      <c r="F60" s="3">
        <v>5.6</v>
      </c>
      <c r="G60" s="3">
        <v>0</v>
      </c>
      <c r="H60" s="3">
        <v>0.41988888888888898</v>
      </c>
      <c r="I60" s="3">
        <v>5.322222222222222</v>
      </c>
      <c r="J60" s="3">
        <v>0</v>
      </c>
      <c r="K60" s="3">
        <v>0</v>
      </c>
      <c r="L60" s="3">
        <v>5.1741111111111104</v>
      </c>
      <c r="M60" s="3">
        <v>6.2222222222222223</v>
      </c>
      <c r="N60" s="3">
        <v>0</v>
      </c>
      <c r="O60" s="3">
        <f>SUM(Table2[[#This Row],[Qualified Social Work Staff Hours]:[Other Social Work Staff Hours]])/Table2[[#This Row],[MDS Census]]</f>
        <v>6.5952184666117061E-2</v>
      </c>
      <c r="P60" s="3">
        <v>5.958333333333333</v>
      </c>
      <c r="Q60" s="3">
        <v>7.4138888888888888</v>
      </c>
      <c r="R60" s="3">
        <f>SUM(Table2[[#This Row],[Qualified Activities Professional Hours]:[Other Activities Professional Hours]])/Table2[[#This Row],[MDS Census]]</f>
        <v>0.14173831115298549</v>
      </c>
      <c r="S60" s="3">
        <v>1.0712222222222221</v>
      </c>
      <c r="T60" s="3">
        <v>3.0176666666666656</v>
      </c>
      <c r="U60" s="3">
        <v>0</v>
      </c>
      <c r="V60" s="3">
        <f>SUM(Table2[[#This Row],[Occupational Therapist Hours]:[OT Aide Hours]])/Table2[[#This Row],[MDS Census]]</f>
        <v>4.3340007066305489E-2</v>
      </c>
      <c r="W60" s="3">
        <v>0.5247777777777779</v>
      </c>
      <c r="X60" s="3">
        <v>5.6888888888888891</v>
      </c>
      <c r="Y60" s="3">
        <v>0</v>
      </c>
      <c r="Z60" s="3">
        <f>SUM(Table2[[#This Row],[Physical Therapist (PT) Hours]:[PT Aide Hours]])/Table2[[#This Row],[MDS Census]]</f>
        <v>6.5861500412201152E-2</v>
      </c>
      <c r="AA60" s="3">
        <v>0</v>
      </c>
      <c r="AB60" s="3">
        <v>0</v>
      </c>
      <c r="AC60" s="3">
        <v>0</v>
      </c>
      <c r="AD60" s="3">
        <v>0</v>
      </c>
      <c r="AE60" s="3">
        <v>0</v>
      </c>
      <c r="AF60" s="3">
        <v>27.777777777777779</v>
      </c>
      <c r="AG60" s="3">
        <v>0</v>
      </c>
      <c r="AH60" s="1" t="s">
        <v>58</v>
      </c>
      <c r="AI60" s="17">
        <v>4</v>
      </c>
      <c r="AJ60" s="1"/>
    </row>
    <row r="61" spans="1:36" x14ac:dyDescent="0.2">
      <c r="A61" s="1" t="s">
        <v>201</v>
      </c>
      <c r="B61" s="1" t="s">
        <v>262</v>
      </c>
      <c r="C61" s="1" t="s">
        <v>467</v>
      </c>
      <c r="D61" s="1" t="s">
        <v>542</v>
      </c>
      <c r="E61" s="3">
        <v>49.81111111111111</v>
      </c>
      <c r="F61" s="3">
        <v>5.5111111111111111</v>
      </c>
      <c r="G61" s="3">
        <v>0.4</v>
      </c>
      <c r="H61" s="3">
        <v>0.27844444444444444</v>
      </c>
      <c r="I61" s="3">
        <v>0.53611111111111109</v>
      </c>
      <c r="J61" s="3">
        <v>0</v>
      </c>
      <c r="K61" s="3">
        <v>0</v>
      </c>
      <c r="L61" s="3">
        <v>4.5500000000000007</v>
      </c>
      <c r="M61" s="3">
        <v>5.6098888888888894</v>
      </c>
      <c r="N61" s="3">
        <v>0</v>
      </c>
      <c r="O61" s="3">
        <f>SUM(Table2[[#This Row],[Qualified Social Work Staff Hours]:[Other Social Work Staff Hours]])/Table2[[#This Row],[MDS Census]]</f>
        <v>0.11262324336381889</v>
      </c>
      <c r="P61" s="3">
        <v>5.2045555555555554</v>
      </c>
      <c r="Q61" s="3">
        <v>0.50822222222222235</v>
      </c>
      <c r="R61" s="3">
        <f>SUM(Table2[[#This Row],[Qualified Activities Professional Hours]:[Other Activities Professional Hours]])/Table2[[#This Row],[MDS Census]]</f>
        <v>0.11468882444791434</v>
      </c>
      <c r="S61" s="3">
        <v>3.6735555555555557</v>
      </c>
      <c r="T61" s="3">
        <v>4.4823333333333339</v>
      </c>
      <c r="U61" s="3">
        <v>0</v>
      </c>
      <c r="V61" s="3">
        <f>SUM(Table2[[#This Row],[Occupational Therapist Hours]:[OT Aide Hours]])/Table2[[#This Row],[MDS Census]]</f>
        <v>0.16373633727414677</v>
      </c>
      <c r="W61" s="3">
        <v>1.3469999999999998</v>
      </c>
      <c r="X61" s="3">
        <v>8.3229999999999986</v>
      </c>
      <c r="Y61" s="3">
        <v>0</v>
      </c>
      <c r="Z61" s="3">
        <f>SUM(Table2[[#This Row],[Physical Therapist (PT) Hours]:[PT Aide Hours]])/Table2[[#This Row],[MDS Census]]</f>
        <v>0.19413339281730979</v>
      </c>
      <c r="AA61" s="3">
        <v>0</v>
      </c>
      <c r="AB61" s="3">
        <v>0</v>
      </c>
      <c r="AC61" s="3">
        <v>0</v>
      </c>
      <c r="AD61" s="3">
        <v>0</v>
      </c>
      <c r="AE61" s="3">
        <v>0</v>
      </c>
      <c r="AF61" s="3">
        <v>0</v>
      </c>
      <c r="AG61" s="3">
        <v>0</v>
      </c>
      <c r="AH61" s="1" t="s">
        <v>59</v>
      </c>
      <c r="AI61" s="17">
        <v>4</v>
      </c>
      <c r="AJ61" s="1"/>
    </row>
    <row r="62" spans="1:36" x14ac:dyDescent="0.2">
      <c r="A62" s="1" t="s">
        <v>201</v>
      </c>
      <c r="B62" s="1" t="s">
        <v>263</v>
      </c>
      <c r="C62" s="1" t="s">
        <v>472</v>
      </c>
      <c r="D62" s="1" t="s">
        <v>538</v>
      </c>
      <c r="E62" s="3">
        <v>43.666666666666664</v>
      </c>
      <c r="F62" s="3">
        <v>10.844444444444445</v>
      </c>
      <c r="G62" s="3">
        <v>0</v>
      </c>
      <c r="H62" s="3">
        <v>0.30833333333333335</v>
      </c>
      <c r="I62" s="3">
        <v>0.3938888888888889</v>
      </c>
      <c r="J62" s="3">
        <v>0</v>
      </c>
      <c r="K62" s="3">
        <v>0</v>
      </c>
      <c r="L62" s="3">
        <v>3.9325555555555556</v>
      </c>
      <c r="M62" s="3">
        <v>5.6</v>
      </c>
      <c r="N62" s="3">
        <v>5.6</v>
      </c>
      <c r="O62" s="3">
        <f>SUM(Table2[[#This Row],[Qualified Social Work Staff Hours]:[Other Social Work Staff Hours]])/Table2[[#This Row],[MDS Census]]</f>
        <v>0.25648854961832063</v>
      </c>
      <c r="P62" s="3">
        <v>4.4632222222222193</v>
      </c>
      <c r="Q62" s="3">
        <v>15.395555555555552</v>
      </c>
      <c r="R62" s="3">
        <f>SUM(Table2[[#This Row],[Qualified Activities Professional Hours]:[Other Activities Professional Hours]])/Table2[[#This Row],[MDS Census]]</f>
        <v>0.45478117048346045</v>
      </c>
      <c r="S62" s="3">
        <v>1.0383333333333333</v>
      </c>
      <c r="T62" s="3">
        <v>3.1077777777777782</v>
      </c>
      <c r="U62" s="3">
        <v>0</v>
      </c>
      <c r="V62" s="3">
        <f>SUM(Table2[[#This Row],[Occupational Therapist Hours]:[OT Aide Hours]])/Table2[[#This Row],[MDS Census]]</f>
        <v>9.4949109414758287E-2</v>
      </c>
      <c r="W62" s="3">
        <v>0.33711111111111119</v>
      </c>
      <c r="X62" s="3">
        <v>2.9521111111111105</v>
      </c>
      <c r="Y62" s="3">
        <v>0</v>
      </c>
      <c r="Z62" s="3">
        <f>SUM(Table2[[#This Row],[Physical Therapist (PT) Hours]:[PT Aide Hours]])/Table2[[#This Row],[MDS Census]]</f>
        <v>7.5325699745547064E-2</v>
      </c>
      <c r="AA62" s="3">
        <v>0</v>
      </c>
      <c r="AB62" s="3">
        <v>0</v>
      </c>
      <c r="AC62" s="3">
        <v>0</v>
      </c>
      <c r="AD62" s="3">
        <v>0</v>
      </c>
      <c r="AE62" s="3">
        <v>0</v>
      </c>
      <c r="AF62" s="3">
        <v>0</v>
      </c>
      <c r="AG62" s="3">
        <v>0</v>
      </c>
      <c r="AH62" s="1" t="s">
        <v>60</v>
      </c>
      <c r="AI62" s="17">
        <v>4</v>
      </c>
      <c r="AJ62" s="1"/>
    </row>
    <row r="63" spans="1:36" x14ac:dyDescent="0.2">
      <c r="A63" s="1" t="s">
        <v>201</v>
      </c>
      <c r="B63" s="1" t="s">
        <v>264</v>
      </c>
      <c r="C63" s="1" t="s">
        <v>473</v>
      </c>
      <c r="D63" s="1" t="s">
        <v>579</v>
      </c>
      <c r="E63" s="3">
        <v>37.200000000000003</v>
      </c>
      <c r="F63" s="3">
        <v>14.777777777777779</v>
      </c>
      <c r="G63" s="3">
        <v>0</v>
      </c>
      <c r="H63" s="3">
        <v>0</v>
      </c>
      <c r="I63" s="3">
        <v>0</v>
      </c>
      <c r="J63" s="3">
        <v>0</v>
      </c>
      <c r="K63" s="3">
        <v>0</v>
      </c>
      <c r="L63" s="3">
        <v>0.93799999999999983</v>
      </c>
      <c r="M63" s="3">
        <v>0</v>
      </c>
      <c r="N63" s="3">
        <v>5.5138888888888893</v>
      </c>
      <c r="O63" s="3">
        <f>SUM(Table2[[#This Row],[Qualified Social Work Staff Hours]:[Other Social Work Staff Hours]])/Table2[[#This Row],[MDS Census]]</f>
        <v>0.14822281959378733</v>
      </c>
      <c r="P63" s="3">
        <v>0</v>
      </c>
      <c r="Q63" s="3">
        <v>5.5861111111111112</v>
      </c>
      <c r="R63" s="3">
        <f>SUM(Table2[[#This Row],[Qualified Activities Professional Hours]:[Other Activities Professional Hours]])/Table2[[#This Row],[MDS Census]]</f>
        <v>0.1501642771804062</v>
      </c>
      <c r="S63" s="3">
        <v>0.34766666666666668</v>
      </c>
      <c r="T63" s="3">
        <v>1.7998888888888891</v>
      </c>
      <c r="U63" s="3">
        <v>0</v>
      </c>
      <c r="V63" s="3">
        <f>SUM(Table2[[#This Row],[Occupational Therapist Hours]:[OT Aide Hours]])/Table2[[#This Row],[MDS Census]]</f>
        <v>5.7729988052568702E-2</v>
      </c>
      <c r="W63" s="3">
        <v>9.6666666666666679E-2</v>
      </c>
      <c r="X63" s="3">
        <v>3.8053333333333348</v>
      </c>
      <c r="Y63" s="3">
        <v>0</v>
      </c>
      <c r="Z63" s="3">
        <f>SUM(Table2[[#This Row],[Physical Therapist (PT) Hours]:[PT Aide Hours]])/Table2[[#This Row],[MDS Census]]</f>
        <v>0.10489247311827959</v>
      </c>
      <c r="AA63" s="3">
        <v>0</v>
      </c>
      <c r="AB63" s="3">
        <v>0</v>
      </c>
      <c r="AC63" s="3">
        <v>0</v>
      </c>
      <c r="AD63" s="3">
        <v>0</v>
      </c>
      <c r="AE63" s="3">
        <v>0</v>
      </c>
      <c r="AF63" s="3">
        <v>0</v>
      </c>
      <c r="AG63" s="3">
        <v>0</v>
      </c>
      <c r="AH63" s="1" t="s">
        <v>61</v>
      </c>
      <c r="AI63" s="17">
        <v>4</v>
      </c>
      <c r="AJ63" s="1"/>
    </row>
    <row r="64" spans="1:36" x14ac:dyDescent="0.2">
      <c r="A64" s="1" t="s">
        <v>201</v>
      </c>
      <c r="B64" s="1" t="s">
        <v>265</v>
      </c>
      <c r="C64" s="1" t="s">
        <v>417</v>
      </c>
      <c r="D64" s="1" t="s">
        <v>554</v>
      </c>
      <c r="E64" s="3">
        <v>73.63333333333334</v>
      </c>
      <c r="F64" s="3">
        <v>17.066666666666666</v>
      </c>
      <c r="G64" s="3">
        <v>2.8</v>
      </c>
      <c r="H64" s="3">
        <v>0.53333333333333333</v>
      </c>
      <c r="I64" s="3">
        <v>7.333333333333333</v>
      </c>
      <c r="J64" s="3">
        <v>0</v>
      </c>
      <c r="K64" s="3">
        <v>0.26666666666666666</v>
      </c>
      <c r="L64" s="3">
        <v>5.6888888888888891</v>
      </c>
      <c r="M64" s="3">
        <v>0</v>
      </c>
      <c r="N64" s="3">
        <v>0</v>
      </c>
      <c r="O64" s="3">
        <f>SUM(Table2[[#This Row],[Qualified Social Work Staff Hours]:[Other Social Work Staff Hours]])/Table2[[#This Row],[MDS Census]]</f>
        <v>0</v>
      </c>
      <c r="P64" s="3">
        <v>0</v>
      </c>
      <c r="Q64" s="3">
        <v>4.6005555555555553</v>
      </c>
      <c r="R64" s="3">
        <f>SUM(Table2[[#This Row],[Qualified Activities Professional Hours]:[Other Activities Professional Hours]])/Table2[[#This Row],[MDS Census]]</f>
        <v>6.247925154670287E-2</v>
      </c>
      <c r="S64" s="3">
        <v>11.28888888888889</v>
      </c>
      <c r="T64" s="3">
        <v>11.377777777777778</v>
      </c>
      <c r="U64" s="3">
        <v>0</v>
      </c>
      <c r="V64" s="3">
        <f>SUM(Table2[[#This Row],[Occupational Therapist Hours]:[OT Aide Hours]])/Table2[[#This Row],[MDS Census]]</f>
        <v>0.30783159800814847</v>
      </c>
      <c r="W64" s="3">
        <v>0</v>
      </c>
      <c r="X64" s="3">
        <v>5.6888888888888891</v>
      </c>
      <c r="Y64" s="3">
        <v>0</v>
      </c>
      <c r="Z64" s="3">
        <f>SUM(Table2[[#This Row],[Physical Therapist (PT) Hours]:[PT Aide Hours]])/Table2[[#This Row],[MDS Census]]</f>
        <v>7.7259695186358834E-2</v>
      </c>
      <c r="AA64" s="3">
        <v>0</v>
      </c>
      <c r="AB64" s="3">
        <v>0</v>
      </c>
      <c r="AC64" s="3">
        <v>0</v>
      </c>
      <c r="AD64" s="3">
        <v>0</v>
      </c>
      <c r="AE64" s="3">
        <v>0</v>
      </c>
      <c r="AF64" s="3">
        <v>0</v>
      </c>
      <c r="AG64" s="3">
        <v>0</v>
      </c>
      <c r="AH64" s="1" t="s">
        <v>62</v>
      </c>
      <c r="AI64" s="17">
        <v>4</v>
      </c>
      <c r="AJ64" s="1"/>
    </row>
    <row r="65" spans="1:36" x14ac:dyDescent="0.2">
      <c r="A65" s="1" t="s">
        <v>201</v>
      </c>
      <c r="B65" s="1" t="s">
        <v>266</v>
      </c>
      <c r="C65" s="1" t="s">
        <v>433</v>
      </c>
      <c r="D65" s="1" t="s">
        <v>568</v>
      </c>
      <c r="E65" s="3">
        <v>44.355555555555554</v>
      </c>
      <c r="F65" s="3">
        <v>5.3666666666666663</v>
      </c>
      <c r="G65" s="3">
        <v>0.26666666666666666</v>
      </c>
      <c r="H65" s="3">
        <v>0.16388888888888889</v>
      </c>
      <c r="I65" s="3">
        <v>0.57777777777777772</v>
      </c>
      <c r="J65" s="3">
        <v>0</v>
      </c>
      <c r="K65" s="3">
        <v>0</v>
      </c>
      <c r="L65" s="3">
        <v>2.5834444444444449</v>
      </c>
      <c r="M65" s="3">
        <v>4.7826666666666631</v>
      </c>
      <c r="N65" s="3">
        <v>0</v>
      </c>
      <c r="O65" s="3">
        <f>SUM(Table2[[#This Row],[Qualified Social Work Staff Hours]:[Other Social Work Staff Hours]])/Table2[[#This Row],[MDS Census]]</f>
        <v>0.10782565130260513</v>
      </c>
      <c r="P65" s="3">
        <v>9.8027777777777754</v>
      </c>
      <c r="Q65" s="3">
        <v>0</v>
      </c>
      <c r="R65" s="3">
        <f>SUM(Table2[[#This Row],[Qualified Activities Professional Hours]:[Other Activities Professional Hours]])/Table2[[#This Row],[MDS Census]]</f>
        <v>0.22100450901803603</v>
      </c>
      <c r="S65" s="3">
        <v>1.1593333333333333</v>
      </c>
      <c r="T65" s="3">
        <v>0.89399999999999979</v>
      </c>
      <c r="U65" s="3">
        <v>0</v>
      </c>
      <c r="V65" s="3">
        <f>SUM(Table2[[#This Row],[Occupational Therapist Hours]:[OT Aide Hours]])/Table2[[#This Row],[MDS Census]]</f>
        <v>4.6292585170340683E-2</v>
      </c>
      <c r="W65" s="3">
        <v>2.213111111111111</v>
      </c>
      <c r="X65" s="3">
        <v>8.2222222222222224E-2</v>
      </c>
      <c r="Y65" s="3">
        <v>0</v>
      </c>
      <c r="Z65" s="3">
        <f>SUM(Table2[[#This Row],[Physical Therapist (PT) Hours]:[PT Aide Hours]])/Table2[[#This Row],[MDS Census]]</f>
        <v>5.1748496993987973E-2</v>
      </c>
      <c r="AA65" s="3">
        <v>0</v>
      </c>
      <c r="AB65" s="3">
        <v>0</v>
      </c>
      <c r="AC65" s="3">
        <v>0</v>
      </c>
      <c r="AD65" s="3">
        <v>0</v>
      </c>
      <c r="AE65" s="3">
        <v>0</v>
      </c>
      <c r="AF65" s="3">
        <v>0</v>
      </c>
      <c r="AG65" s="3">
        <v>0</v>
      </c>
      <c r="AH65" s="1" t="s">
        <v>63</v>
      </c>
      <c r="AI65" s="17">
        <v>4</v>
      </c>
      <c r="AJ65" s="1"/>
    </row>
    <row r="66" spans="1:36" x14ac:dyDescent="0.2">
      <c r="A66" s="1" t="s">
        <v>201</v>
      </c>
      <c r="B66" s="1" t="s">
        <v>267</v>
      </c>
      <c r="C66" s="1" t="s">
        <v>474</v>
      </c>
      <c r="D66" s="1" t="s">
        <v>580</v>
      </c>
      <c r="E66" s="3">
        <v>84.4</v>
      </c>
      <c r="F66" s="3">
        <v>0</v>
      </c>
      <c r="G66" s="3">
        <v>0</v>
      </c>
      <c r="H66" s="3">
        <v>0.54722222222222228</v>
      </c>
      <c r="I66" s="3">
        <v>0.437</v>
      </c>
      <c r="J66" s="3">
        <v>0</v>
      </c>
      <c r="K66" s="3">
        <v>0</v>
      </c>
      <c r="L66" s="3">
        <v>4.9416666666666664</v>
      </c>
      <c r="M66" s="3">
        <v>0</v>
      </c>
      <c r="N66" s="3">
        <v>0</v>
      </c>
      <c r="O66" s="3">
        <f>SUM(Table2[[#This Row],[Qualified Social Work Staff Hours]:[Other Social Work Staff Hours]])/Table2[[#This Row],[MDS Census]]</f>
        <v>0</v>
      </c>
      <c r="P66" s="3">
        <v>0</v>
      </c>
      <c r="Q66" s="3">
        <v>0</v>
      </c>
      <c r="R66" s="3">
        <f>SUM(Table2[[#This Row],[Qualified Activities Professional Hours]:[Other Activities Professional Hours]])/Table2[[#This Row],[MDS Census]]</f>
        <v>0</v>
      </c>
      <c r="S66" s="3">
        <v>4.916777777777777</v>
      </c>
      <c r="T66" s="3">
        <v>3.7240000000000011</v>
      </c>
      <c r="U66" s="3">
        <v>0</v>
      </c>
      <c r="V66" s="3">
        <f>SUM(Table2[[#This Row],[Occupational Therapist Hours]:[OT Aide Hours]])/Table2[[#This Row],[MDS Census]]</f>
        <v>0.10237888362295945</v>
      </c>
      <c r="W66" s="3">
        <v>4.0705555555555559</v>
      </c>
      <c r="X66" s="3">
        <v>4.928888888888892</v>
      </c>
      <c r="Y66" s="3">
        <v>2.549555555555556</v>
      </c>
      <c r="Z66" s="3">
        <f>SUM(Table2[[#This Row],[Physical Therapist (PT) Hours]:[PT Aide Hours]])/Table2[[#This Row],[MDS Census]]</f>
        <v>0.13683649289099528</v>
      </c>
      <c r="AA66" s="3">
        <v>0</v>
      </c>
      <c r="AB66" s="3">
        <v>0</v>
      </c>
      <c r="AC66" s="3">
        <v>0</v>
      </c>
      <c r="AD66" s="3">
        <v>0</v>
      </c>
      <c r="AE66" s="3">
        <v>0</v>
      </c>
      <c r="AF66" s="3">
        <v>0</v>
      </c>
      <c r="AG66" s="3">
        <v>0</v>
      </c>
      <c r="AH66" s="1" t="s">
        <v>64</v>
      </c>
      <c r="AI66" s="17">
        <v>4</v>
      </c>
      <c r="AJ66" s="1"/>
    </row>
    <row r="67" spans="1:36" x14ac:dyDescent="0.2">
      <c r="A67" s="1" t="s">
        <v>201</v>
      </c>
      <c r="B67" s="1" t="s">
        <v>268</v>
      </c>
      <c r="C67" s="1" t="s">
        <v>475</v>
      </c>
      <c r="D67" s="1" t="s">
        <v>559</v>
      </c>
      <c r="E67" s="3">
        <v>66.077777777777783</v>
      </c>
      <c r="F67" s="3">
        <v>5.6888888888888891</v>
      </c>
      <c r="G67" s="3">
        <v>0.28888888888888886</v>
      </c>
      <c r="H67" s="3">
        <v>0.2</v>
      </c>
      <c r="I67" s="3">
        <v>0.26666666666666666</v>
      </c>
      <c r="J67" s="3">
        <v>0</v>
      </c>
      <c r="K67" s="3">
        <v>0</v>
      </c>
      <c r="L67" s="3">
        <v>7.3694444444444445</v>
      </c>
      <c r="M67" s="3">
        <v>4.6888888888888891</v>
      </c>
      <c r="N67" s="3">
        <v>0</v>
      </c>
      <c r="O67" s="3">
        <f>SUM(Table2[[#This Row],[Qualified Social Work Staff Hours]:[Other Social Work Staff Hours]])/Table2[[#This Row],[MDS Census]]</f>
        <v>7.0960147973768289E-2</v>
      </c>
      <c r="P67" s="3">
        <v>5.5583333333333336</v>
      </c>
      <c r="Q67" s="3">
        <v>0</v>
      </c>
      <c r="R67" s="3">
        <f>SUM(Table2[[#This Row],[Qualified Activities Professional Hours]:[Other Activities Professional Hours]])/Table2[[#This Row],[MDS Census]]</f>
        <v>8.4118042710610394E-2</v>
      </c>
      <c r="S67" s="3">
        <v>5.55</v>
      </c>
      <c r="T67" s="3">
        <v>5.7547777777777789</v>
      </c>
      <c r="U67" s="3">
        <v>0</v>
      </c>
      <c r="V67" s="3">
        <f>SUM(Table2[[#This Row],[Occupational Therapist Hours]:[OT Aide Hours]])/Table2[[#This Row],[MDS Census]]</f>
        <v>0.17108289894064235</v>
      </c>
      <c r="W67" s="3">
        <v>6.9361111111111109</v>
      </c>
      <c r="X67" s="3">
        <v>0</v>
      </c>
      <c r="Y67" s="3">
        <v>0</v>
      </c>
      <c r="Z67" s="3">
        <f>SUM(Table2[[#This Row],[Physical Therapist (PT) Hours]:[PT Aide Hours]])/Table2[[#This Row],[MDS Census]]</f>
        <v>0.10496889187825793</v>
      </c>
      <c r="AA67" s="3">
        <v>0</v>
      </c>
      <c r="AB67" s="3">
        <v>0</v>
      </c>
      <c r="AC67" s="3">
        <v>0</v>
      </c>
      <c r="AD67" s="3">
        <v>0</v>
      </c>
      <c r="AE67" s="3">
        <v>0</v>
      </c>
      <c r="AF67" s="3">
        <v>0</v>
      </c>
      <c r="AG67" s="3">
        <v>0</v>
      </c>
      <c r="AH67" s="1" t="s">
        <v>65</v>
      </c>
      <c r="AI67" s="17">
        <v>4</v>
      </c>
      <c r="AJ67" s="1"/>
    </row>
    <row r="68" spans="1:36" x14ac:dyDescent="0.2">
      <c r="A68" s="1" t="s">
        <v>201</v>
      </c>
      <c r="B68" s="1" t="s">
        <v>269</v>
      </c>
      <c r="C68" s="1" t="s">
        <v>419</v>
      </c>
      <c r="D68" s="1" t="s">
        <v>535</v>
      </c>
      <c r="E68" s="3">
        <v>78.644444444444446</v>
      </c>
      <c r="F68" s="3">
        <v>5.6</v>
      </c>
      <c r="G68" s="3">
        <v>0.26666666666666666</v>
      </c>
      <c r="H68" s="3">
        <v>0.6</v>
      </c>
      <c r="I68" s="3">
        <v>1.0666666666666667</v>
      </c>
      <c r="J68" s="3">
        <v>0</v>
      </c>
      <c r="K68" s="3">
        <v>0</v>
      </c>
      <c r="L68" s="3">
        <v>4.2763333333333335</v>
      </c>
      <c r="M68" s="3">
        <v>0</v>
      </c>
      <c r="N68" s="3">
        <v>5.3127777777777769</v>
      </c>
      <c r="O68" s="3">
        <f>SUM(Table2[[#This Row],[Qualified Social Work Staff Hours]:[Other Social Work Staff Hours]])/Table2[[#This Row],[MDS Census]]</f>
        <v>6.7554393896580939E-2</v>
      </c>
      <c r="P68" s="3">
        <v>0</v>
      </c>
      <c r="Q68" s="3">
        <v>7.8751111111111101</v>
      </c>
      <c r="R68" s="3">
        <f>SUM(Table2[[#This Row],[Qualified Activities Professional Hours]:[Other Activities Professional Hours]])/Table2[[#This Row],[MDS Census]]</f>
        <v>0.10013563153433172</v>
      </c>
      <c r="S68" s="3">
        <v>0.66688888888888898</v>
      </c>
      <c r="T68" s="3">
        <v>5.0201111111111096</v>
      </c>
      <c r="U68" s="3">
        <v>0</v>
      </c>
      <c r="V68" s="3">
        <f>SUM(Table2[[#This Row],[Occupational Therapist Hours]:[OT Aide Hours]])/Table2[[#This Row],[MDS Census]]</f>
        <v>7.2312800226052534E-2</v>
      </c>
      <c r="W68" s="3">
        <v>0.92155555555555535</v>
      </c>
      <c r="X68" s="3">
        <v>10.658999999999995</v>
      </c>
      <c r="Y68" s="3">
        <v>0</v>
      </c>
      <c r="Z68" s="3">
        <f>SUM(Table2[[#This Row],[Physical Therapist (PT) Hours]:[PT Aide Hours]])/Table2[[#This Row],[MDS Census]]</f>
        <v>0.14725204860129973</v>
      </c>
      <c r="AA68" s="3">
        <v>0</v>
      </c>
      <c r="AB68" s="3">
        <v>0</v>
      </c>
      <c r="AC68" s="3">
        <v>0</v>
      </c>
      <c r="AD68" s="3">
        <v>0</v>
      </c>
      <c r="AE68" s="3">
        <v>0</v>
      </c>
      <c r="AF68" s="3">
        <v>19.001777777777775</v>
      </c>
      <c r="AG68" s="3">
        <v>0</v>
      </c>
      <c r="AH68" s="1" t="s">
        <v>66</v>
      </c>
      <c r="AI68" s="17">
        <v>4</v>
      </c>
      <c r="AJ68" s="1"/>
    </row>
    <row r="69" spans="1:36" x14ac:dyDescent="0.2">
      <c r="A69" s="1" t="s">
        <v>201</v>
      </c>
      <c r="B69" s="1" t="s">
        <v>270</v>
      </c>
      <c r="C69" s="1" t="s">
        <v>476</v>
      </c>
      <c r="D69" s="1" t="s">
        <v>515</v>
      </c>
      <c r="E69" s="3">
        <v>92.655555555555551</v>
      </c>
      <c r="F69" s="3">
        <v>5.6</v>
      </c>
      <c r="G69" s="3">
        <v>0.90277777777777779</v>
      </c>
      <c r="H69" s="3">
        <v>0</v>
      </c>
      <c r="I69" s="3">
        <v>0</v>
      </c>
      <c r="J69" s="3">
        <v>0</v>
      </c>
      <c r="K69" s="3">
        <v>0.65555555555555556</v>
      </c>
      <c r="L69" s="3">
        <v>5.1506666666666643</v>
      </c>
      <c r="M69" s="3">
        <v>6.001000000000003</v>
      </c>
      <c r="N69" s="3">
        <v>7.4803333333333324</v>
      </c>
      <c r="O69" s="3">
        <f>SUM(Table2[[#This Row],[Qualified Social Work Staff Hours]:[Other Social Work Staff Hours]])/Table2[[#This Row],[MDS Census]]</f>
        <v>0.14549946036695049</v>
      </c>
      <c r="P69" s="3">
        <v>5.6105555555555533</v>
      </c>
      <c r="Q69" s="3">
        <v>0</v>
      </c>
      <c r="R69" s="3">
        <f>SUM(Table2[[#This Row],[Qualified Activities Professional Hours]:[Other Activities Professional Hours]])/Table2[[#This Row],[MDS Census]]</f>
        <v>6.0552824079625832E-2</v>
      </c>
      <c r="S69" s="3">
        <v>5.4309999999999983</v>
      </c>
      <c r="T69" s="3">
        <v>1.6514444444444447</v>
      </c>
      <c r="U69" s="3">
        <v>0</v>
      </c>
      <c r="V69" s="3">
        <f>SUM(Table2[[#This Row],[Occupational Therapist Hours]:[OT Aide Hours]])/Table2[[#This Row],[MDS Census]]</f>
        <v>7.6438421873126258E-2</v>
      </c>
      <c r="W69" s="3">
        <v>3.0631111111111111</v>
      </c>
      <c r="X69" s="3">
        <v>17.629555555555552</v>
      </c>
      <c r="Y69" s="3">
        <v>0</v>
      </c>
      <c r="Z69" s="3">
        <f>SUM(Table2[[#This Row],[Physical Therapist (PT) Hours]:[PT Aide Hours]])/Table2[[#This Row],[MDS Census]]</f>
        <v>0.22332893632330014</v>
      </c>
      <c r="AA69" s="3">
        <v>0</v>
      </c>
      <c r="AB69" s="3">
        <v>0</v>
      </c>
      <c r="AC69" s="3">
        <v>0</v>
      </c>
      <c r="AD69" s="3">
        <v>0</v>
      </c>
      <c r="AE69" s="3">
        <v>0</v>
      </c>
      <c r="AF69" s="3">
        <v>0</v>
      </c>
      <c r="AG69" s="3">
        <v>0</v>
      </c>
      <c r="AH69" s="1" t="s">
        <v>67</v>
      </c>
      <c r="AI69" s="17">
        <v>4</v>
      </c>
      <c r="AJ69" s="1"/>
    </row>
    <row r="70" spans="1:36" x14ac:dyDescent="0.2">
      <c r="A70" s="1" t="s">
        <v>201</v>
      </c>
      <c r="B70" s="1" t="s">
        <v>271</v>
      </c>
      <c r="C70" s="1" t="s">
        <v>425</v>
      </c>
      <c r="D70" s="1" t="s">
        <v>581</v>
      </c>
      <c r="E70" s="3">
        <v>36.055555555555557</v>
      </c>
      <c r="F70" s="3">
        <v>5.6888888888888891</v>
      </c>
      <c r="G70" s="3">
        <v>0.22222222222222221</v>
      </c>
      <c r="H70" s="3">
        <v>0.26666666666666666</v>
      </c>
      <c r="I70" s="3">
        <v>0.26666666666666666</v>
      </c>
      <c r="J70" s="3">
        <v>0</v>
      </c>
      <c r="K70" s="3">
        <v>0</v>
      </c>
      <c r="L70" s="3">
        <v>0.4893333333333334</v>
      </c>
      <c r="M70" s="3">
        <v>5.4805555555555552</v>
      </c>
      <c r="N70" s="3">
        <v>0</v>
      </c>
      <c r="O70" s="3">
        <f>SUM(Table2[[#This Row],[Qualified Social Work Staff Hours]:[Other Social Work Staff Hours]])/Table2[[#This Row],[MDS Census]]</f>
        <v>0.15200308166409859</v>
      </c>
      <c r="P70" s="3">
        <v>4.5777777777777775</v>
      </c>
      <c r="Q70" s="3">
        <v>0</v>
      </c>
      <c r="R70" s="3">
        <f>SUM(Table2[[#This Row],[Qualified Activities Professional Hours]:[Other Activities Professional Hours]])/Table2[[#This Row],[MDS Census]]</f>
        <v>0.12696456086286592</v>
      </c>
      <c r="S70" s="3">
        <v>1.3527777777777779</v>
      </c>
      <c r="T70" s="3">
        <v>0.48888888888888887</v>
      </c>
      <c r="U70" s="3">
        <v>1.4870000000000001</v>
      </c>
      <c r="V70" s="3">
        <f>SUM(Table2[[#This Row],[Occupational Therapist Hours]:[OT Aide Hours]])/Table2[[#This Row],[MDS Census]]</f>
        <v>9.2320493066255782E-2</v>
      </c>
      <c r="W70" s="3">
        <v>3.7999999999999999E-2</v>
      </c>
      <c r="X70" s="3">
        <v>0.59577777777777774</v>
      </c>
      <c r="Y70" s="3">
        <v>0</v>
      </c>
      <c r="Z70" s="3">
        <f>SUM(Table2[[#This Row],[Physical Therapist (PT) Hours]:[PT Aide Hours]])/Table2[[#This Row],[MDS Census]]</f>
        <v>1.7577812018489982E-2</v>
      </c>
      <c r="AA70" s="3">
        <v>0</v>
      </c>
      <c r="AB70" s="3">
        <v>0</v>
      </c>
      <c r="AC70" s="3">
        <v>0</v>
      </c>
      <c r="AD70" s="3">
        <v>0</v>
      </c>
      <c r="AE70" s="3">
        <v>0</v>
      </c>
      <c r="AF70" s="3">
        <v>1.089777777777778</v>
      </c>
      <c r="AG70" s="3">
        <v>0</v>
      </c>
      <c r="AH70" s="1" t="s">
        <v>68</v>
      </c>
      <c r="AI70" s="17">
        <v>4</v>
      </c>
      <c r="AJ70" s="1"/>
    </row>
    <row r="71" spans="1:36" x14ac:dyDescent="0.2">
      <c r="A71" s="1" t="s">
        <v>201</v>
      </c>
      <c r="B71" s="1" t="s">
        <v>272</v>
      </c>
      <c r="C71" s="1" t="s">
        <v>435</v>
      </c>
      <c r="D71" s="1" t="s">
        <v>577</v>
      </c>
      <c r="E71" s="3">
        <v>49.8</v>
      </c>
      <c r="F71" s="3">
        <v>5.2444444444444445</v>
      </c>
      <c r="G71" s="3">
        <v>4.1666666666666664E-2</v>
      </c>
      <c r="H71" s="3">
        <v>0</v>
      </c>
      <c r="I71" s="3">
        <v>0</v>
      </c>
      <c r="J71" s="3">
        <v>0</v>
      </c>
      <c r="K71" s="3">
        <v>0.29166666666666669</v>
      </c>
      <c r="L71" s="3">
        <v>4.7285555555555572</v>
      </c>
      <c r="M71" s="3">
        <v>0</v>
      </c>
      <c r="N71" s="3">
        <v>4.9412222222222217</v>
      </c>
      <c r="O71" s="3">
        <f>SUM(Table2[[#This Row],[Qualified Social Work Staff Hours]:[Other Social Work Staff Hours]])/Table2[[#This Row],[MDS Census]]</f>
        <v>9.9221329763498428E-2</v>
      </c>
      <c r="P71" s="3">
        <v>4.8051111111111116</v>
      </c>
      <c r="Q71" s="3">
        <v>0</v>
      </c>
      <c r="R71" s="3">
        <f>SUM(Table2[[#This Row],[Qualified Activities Professional Hours]:[Other Activities Professional Hours]])/Table2[[#This Row],[MDS Census]]</f>
        <v>9.6488174921909878E-2</v>
      </c>
      <c r="S71" s="3">
        <v>1.3276666666666666</v>
      </c>
      <c r="T71" s="3">
        <v>18.392666666666663</v>
      </c>
      <c r="U71" s="3">
        <v>0</v>
      </c>
      <c r="V71" s="3">
        <f>SUM(Table2[[#This Row],[Occupational Therapist Hours]:[OT Aide Hours]])/Table2[[#This Row],[MDS Census]]</f>
        <v>0.39599062918340022</v>
      </c>
      <c r="W71" s="3">
        <v>1.6098888888888885</v>
      </c>
      <c r="X71" s="3">
        <v>11.26311111111111</v>
      </c>
      <c r="Y71" s="3">
        <v>0</v>
      </c>
      <c r="Z71" s="3">
        <f>SUM(Table2[[#This Row],[Physical Therapist (PT) Hours]:[PT Aide Hours]])/Table2[[#This Row],[MDS Census]]</f>
        <v>0.25849397590361445</v>
      </c>
      <c r="AA71" s="3">
        <v>0</v>
      </c>
      <c r="AB71" s="3">
        <v>0</v>
      </c>
      <c r="AC71" s="3">
        <v>0</v>
      </c>
      <c r="AD71" s="3">
        <v>0</v>
      </c>
      <c r="AE71" s="3">
        <v>0</v>
      </c>
      <c r="AF71" s="3">
        <v>0</v>
      </c>
      <c r="AG71" s="3">
        <v>0</v>
      </c>
      <c r="AH71" s="1" t="s">
        <v>69</v>
      </c>
      <c r="AI71" s="17">
        <v>4</v>
      </c>
      <c r="AJ71" s="1"/>
    </row>
    <row r="72" spans="1:36" x14ac:dyDescent="0.2">
      <c r="A72" s="1" t="s">
        <v>201</v>
      </c>
      <c r="B72" s="1" t="s">
        <v>273</v>
      </c>
      <c r="C72" s="1" t="s">
        <v>477</v>
      </c>
      <c r="D72" s="1" t="s">
        <v>519</v>
      </c>
      <c r="E72" s="3">
        <v>40.633333333333333</v>
      </c>
      <c r="F72" s="3">
        <v>5.6888888888888891</v>
      </c>
      <c r="G72" s="3">
        <v>8.8888888888888892E-2</v>
      </c>
      <c r="H72" s="3">
        <v>0.26666666666666666</v>
      </c>
      <c r="I72" s="3">
        <v>0.26666666666666666</v>
      </c>
      <c r="J72" s="3">
        <v>0</v>
      </c>
      <c r="K72" s="3">
        <v>0</v>
      </c>
      <c r="L72" s="3">
        <v>0</v>
      </c>
      <c r="M72" s="3">
        <v>0</v>
      </c>
      <c r="N72" s="3">
        <v>4.083333333333333</v>
      </c>
      <c r="O72" s="3">
        <f>SUM(Table2[[#This Row],[Qualified Social Work Staff Hours]:[Other Social Work Staff Hours]])/Table2[[#This Row],[MDS Census]]</f>
        <v>0.10049220672682527</v>
      </c>
      <c r="P72" s="3">
        <v>0</v>
      </c>
      <c r="Q72" s="3">
        <v>9.5111111111111111</v>
      </c>
      <c r="R72" s="3">
        <f>SUM(Table2[[#This Row],[Qualified Activities Professional Hours]:[Other Activities Professional Hours]])/Table2[[#This Row],[MDS Census]]</f>
        <v>0.23407164342357123</v>
      </c>
      <c r="S72" s="3">
        <v>0</v>
      </c>
      <c r="T72" s="3">
        <v>0</v>
      </c>
      <c r="U72" s="3">
        <v>0</v>
      </c>
      <c r="V72" s="3">
        <f>SUM(Table2[[#This Row],[Occupational Therapist Hours]:[OT Aide Hours]])/Table2[[#This Row],[MDS Census]]</f>
        <v>0</v>
      </c>
      <c r="W72" s="3">
        <v>0</v>
      </c>
      <c r="X72" s="3">
        <v>0</v>
      </c>
      <c r="Y72" s="3">
        <v>0</v>
      </c>
      <c r="Z72" s="3">
        <f>SUM(Table2[[#This Row],[Physical Therapist (PT) Hours]:[PT Aide Hours]])/Table2[[#This Row],[MDS Census]]</f>
        <v>0</v>
      </c>
      <c r="AA72" s="3">
        <v>0</v>
      </c>
      <c r="AB72" s="3">
        <v>0</v>
      </c>
      <c r="AC72" s="3">
        <v>0</v>
      </c>
      <c r="AD72" s="3">
        <v>0</v>
      </c>
      <c r="AE72" s="3">
        <v>0</v>
      </c>
      <c r="AF72" s="3">
        <v>0</v>
      </c>
      <c r="AG72" s="3">
        <v>0</v>
      </c>
      <c r="AH72" s="1" t="s">
        <v>70</v>
      </c>
      <c r="AI72" s="17">
        <v>4</v>
      </c>
      <c r="AJ72" s="1"/>
    </row>
    <row r="73" spans="1:36" x14ac:dyDescent="0.2">
      <c r="A73" s="1" t="s">
        <v>201</v>
      </c>
      <c r="B73" s="1" t="s">
        <v>274</v>
      </c>
      <c r="C73" s="1" t="s">
        <v>411</v>
      </c>
      <c r="D73" s="1" t="s">
        <v>525</v>
      </c>
      <c r="E73" s="3">
        <v>44.888888888888886</v>
      </c>
      <c r="F73" s="3">
        <v>0</v>
      </c>
      <c r="G73" s="3">
        <v>9.4444444444444442E-2</v>
      </c>
      <c r="H73" s="3">
        <v>0.28888888888888886</v>
      </c>
      <c r="I73" s="3">
        <v>0.34500000000000003</v>
      </c>
      <c r="J73" s="3">
        <v>0</v>
      </c>
      <c r="K73" s="3">
        <v>0</v>
      </c>
      <c r="L73" s="3">
        <v>4.8545555555555548</v>
      </c>
      <c r="M73" s="3">
        <v>0</v>
      </c>
      <c r="N73" s="3">
        <v>0</v>
      </c>
      <c r="O73" s="3">
        <f>SUM(Table2[[#This Row],[Qualified Social Work Staff Hours]:[Other Social Work Staff Hours]])/Table2[[#This Row],[MDS Census]]</f>
        <v>0</v>
      </c>
      <c r="P73" s="3">
        <v>0</v>
      </c>
      <c r="Q73" s="3">
        <v>0</v>
      </c>
      <c r="R73" s="3">
        <f>SUM(Table2[[#This Row],[Qualified Activities Professional Hours]:[Other Activities Professional Hours]])/Table2[[#This Row],[MDS Census]]</f>
        <v>0</v>
      </c>
      <c r="S73" s="3">
        <v>0.29655555555555552</v>
      </c>
      <c r="T73" s="3">
        <v>7.3035555555555547</v>
      </c>
      <c r="U73" s="3">
        <v>0</v>
      </c>
      <c r="V73" s="3">
        <f>SUM(Table2[[#This Row],[Occupational Therapist Hours]:[OT Aide Hours]])/Table2[[#This Row],[MDS Census]]</f>
        <v>0.16930940594059407</v>
      </c>
      <c r="W73" s="3">
        <v>0.63255555555555554</v>
      </c>
      <c r="X73" s="3">
        <v>5.5603333333333325</v>
      </c>
      <c r="Y73" s="3">
        <v>0</v>
      </c>
      <c r="Z73" s="3">
        <f>SUM(Table2[[#This Row],[Physical Therapist (PT) Hours]:[PT Aide Hours]])/Table2[[#This Row],[MDS Census]]</f>
        <v>0.13796039603960394</v>
      </c>
      <c r="AA73" s="3">
        <v>0</v>
      </c>
      <c r="AB73" s="3">
        <v>0</v>
      </c>
      <c r="AC73" s="3">
        <v>0</v>
      </c>
      <c r="AD73" s="3">
        <v>0</v>
      </c>
      <c r="AE73" s="3">
        <v>0</v>
      </c>
      <c r="AF73" s="3">
        <v>0</v>
      </c>
      <c r="AG73" s="3">
        <v>0</v>
      </c>
      <c r="AH73" s="1" t="s">
        <v>71</v>
      </c>
      <c r="AI73" s="17">
        <v>4</v>
      </c>
      <c r="AJ73" s="1"/>
    </row>
    <row r="74" spans="1:36" x14ac:dyDescent="0.2">
      <c r="A74" s="1" t="s">
        <v>201</v>
      </c>
      <c r="B74" s="1" t="s">
        <v>275</v>
      </c>
      <c r="C74" s="1" t="s">
        <v>478</v>
      </c>
      <c r="D74" s="1" t="s">
        <v>531</v>
      </c>
      <c r="E74" s="3">
        <v>51.155555555555559</v>
      </c>
      <c r="F74" s="3">
        <v>0</v>
      </c>
      <c r="G74" s="3">
        <v>0.7</v>
      </c>
      <c r="H74" s="3">
        <v>7.2222222222222215E-2</v>
      </c>
      <c r="I74" s="3">
        <v>0</v>
      </c>
      <c r="J74" s="3">
        <v>0</v>
      </c>
      <c r="K74" s="3">
        <v>0</v>
      </c>
      <c r="L74" s="3">
        <v>5.8202222222222231</v>
      </c>
      <c r="M74" s="3">
        <v>0</v>
      </c>
      <c r="N74" s="3">
        <v>0</v>
      </c>
      <c r="O74" s="3">
        <f>SUM(Table2[[#This Row],[Qualified Social Work Staff Hours]:[Other Social Work Staff Hours]])/Table2[[#This Row],[MDS Census]]</f>
        <v>0</v>
      </c>
      <c r="P74" s="3">
        <v>0</v>
      </c>
      <c r="Q74" s="3">
        <v>0</v>
      </c>
      <c r="R74" s="3">
        <f>SUM(Table2[[#This Row],[Qualified Activities Professional Hours]:[Other Activities Professional Hours]])/Table2[[#This Row],[MDS Census]]</f>
        <v>0</v>
      </c>
      <c r="S74" s="3">
        <v>1.5284444444444441</v>
      </c>
      <c r="T74" s="3">
        <v>9.3863333333333312</v>
      </c>
      <c r="U74" s="3">
        <v>0</v>
      </c>
      <c r="V74" s="3">
        <f>SUM(Table2[[#This Row],[Occupational Therapist Hours]:[OT Aide Hours]])/Table2[[#This Row],[MDS Census]]</f>
        <v>0.21336446568201559</v>
      </c>
      <c r="W74" s="3">
        <v>0.70655555555555549</v>
      </c>
      <c r="X74" s="3">
        <v>10.312000000000001</v>
      </c>
      <c r="Y74" s="3">
        <v>0.75900000000000001</v>
      </c>
      <c r="Z74" s="3">
        <f>SUM(Table2[[#This Row],[Physical Therapist (PT) Hours]:[PT Aide Hours]])/Table2[[#This Row],[MDS Census]]</f>
        <v>0.23023023457862729</v>
      </c>
      <c r="AA74" s="3">
        <v>0</v>
      </c>
      <c r="AB74" s="3">
        <v>0</v>
      </c>
      <c r="AC74" s="3">
        <v>0</v>
      </c>
      <c r="AD74" s="3">
        <v>0</v>
      </c>
      <c r="AE74" s="3">
        <v>0</v>
      </c>
      <c r="AF74" s="3">
        <v>0</v>
      </c>
      <c r="AG74" s="3">
        <v>0</v>
      </c>
      <c r="AH74" s="1" t="s">
        <v>72</v>
      </c>
      <c r="AI74" s="17">
        <v>4</v>
      </c>
      <c r="AJ74" s="1"/>
    </row>
    <row r="75" spans="1:36" x14ac:dyDescent="0.2">
      <c r="A75" s="1" t="s">
        <v>201</v>
      </c>
      <c r="B75" s="1" t="s">
        <v>276</v>
      </c>
      <c r="C75" s="1" t="s">
        <v>415</v>
      </c>
      <c r="D75" s="1" t="s">
        <v>576</v>
      </c>
      <c r="E75" s="3">
        <v>50.12222222222222</v>
      </c>
      <c r="F75" s="3">
        <v>5.583333333333333</v>
      </c>
      <c r="G75" s="3">
        <v>0</v>
      </c>
      <c r="H75" s="3">
        <v>0</v>
      </c>
      <c r="I75" s="3">
        <v>5.333333333333333</v>
      </c>
      <c r="J75" s="3">
        <v>0</v>
      </c>
      <c r="K75" s="3">
        <v>0</v>
      </c>
      <c r="L75" s="3">
        <v>0</v>
      </c>
      <c r="M75" s="3">
        <v>5.1555555555555559</v>
      </c>
      <c r="N75" s="3">
        <v>0</v>
      </c>
      <c r="O75" s="3">
        <f>SUM(Table2[[#This Row],[Qualified Social Work Staff Hours]:[Other Social Work Staff Hours]])/Table2[[#This Row],[MDS Census]]</f>
        <v>0.10285967634670806</v>
      </c>
      <c r="P75" s="3">
        <v>5.208333333333333</v>
      </c>
      <c r="Q75" s="3">
        <v>0</v>
      </c>
      <c r="R75" s="3">
        <f>SUM(Table2[[#This Row],[Qualified Activities Professional Hours]:[Other Activities Professional Hours]])/Table2[[#This Row],[MDS Census]]</f>
        <v>0.10391265794724008</v>
      </c>
      <c r="S75" s="3">
        <v>0</v>
      </c>
      <c r="T75" s="3">
        <v>0</v>
      </c>
      <c r="U75" s="3">
        <v>0</v>
      </c>
      <c r="V75" s="3">
        <f>SUM(Table2[[#This Row],[Occupational Therapist Hours]:[OT Aide Hours]])/Table2[[#This Row],[MDS Census]]</f>
        <v>0</v>
      </c>
      <c r="W75" s="3">
        <v>0</v>
      </c>
      <c r="X75" s="3">
        <v>0</v>
      </c>
      <c r="Y75" s="3">
        <v>0</v>
      </c>
      <c r="Z75" s="3">
        <f>SUM(Table2[[#This Row],[Physical Therapist (PT) Hours]:[PT Aide Hours]])/Table2[[#This Row],[MDS Census]]</f>
        <v>0</v>
      </c>
      <c r="AA75" s="3">
        <v>0</v>
      </c>
      <c r="AB75" s="3">
        <v>0</v>
      </c>
      <c r="AC75" s="3">
        <v>0</v>
      </c>
      <c r="AD75" s="3">
        <v>0</v>
      </c>
      <c r="AE75" s="3">
        <v>0</v>
      </c>
      <c r="AF75" s="3">
        <v>0</v>
      </c>
      <c r="AG75" s="3">
        <v>0</v>
      </c>
      <c r="AH75" s="1" t="s">
        <v>73</v>
      </c>
      <c r="AI75" s="17">
        <v>4</v>
      </c>
      <c r="AJ75" s="1"/>
    </row>
    <row r="76" spans="1:36" x14ac:dyDescent="0.2">
      <c r="A76" s="1" t="s">
        <v>201</v>
      </c>
      <c r="B76" s="1" t="s">
        <v>277</v>
      </c>
      <c r="C76" s="1" t="s">
        <v>408</v>
      </c>
      <c r="D76" s="1" t="s">
        <v>523</v>
      </c>
      <c r="E76" s="3">
        <v>38.68888888888889</v>
      </c>
      <c r="F76" s="3">
        <v>3.3777777777777778</v>
      </c>
      <c r="G76" s="3">
        <v>0</v>
      </c>
      <c r="H76" s="3">
        <v>0</v>
      </c>
      <c r="I76" s="3">
        <v>4.8444444444444441</v>
      </c>
      <c r="J76" s="3">
        <v>0</v>
      </c>
      <c r="K76" s="3">
        <v>0</v>
      </c>
      <c r="L76" s="3">
        <v>0</v>
      </c>
      <c r="M76" s="3">
        <v>0</v>
      </c>
      <c r="N76" s="3">
        <v>4.8138888888888891</v>
      </c>
      <c r="O76" s="3">
        <f>SUM(Table2[[#This Row],[Qualified Social Work Staff Hours]:[Other Social Work Staff Hours]])/Table2[[#This Row],[MDS Census]]</f>
        <v>0.12442561746122918</v>
      </c>
      <c r="P76" s="3">
        <v>4.7750000000000004</v>
      </c>
      <c r="Q76" s="3">
        <v>0.2</v>
      </c>
      <c r="R76" s="3">
        <f>SUM(Table2[[#This Row],[Qualified Activities Professional Hours]:[Other Activities Professional Hours]])/Table2[[#This Row],[MDS Census]]</f>
        <v>0.12858989086731765</v>
      </c>
      <c r="S76" s="3">
        <v>0</v>
      </c>
      <c r="T76" s="3">
        <v>0</v>
      </c>
      <c r="U76" s="3">
        <v>0</v>
      </c>
      <c r="V76" s="3">
        <f>SUM(Table2[[#This Row],[Occupational Therapist Hours]:[OT Aide Hours]])/Table2[[#This Row],[MDS Census]]</f>
        <v>0</v>
      </c>
      <c r="W76" s="3">
        <v>0</v>
      </c>
      <c r="X76" s="3">
        <v>0</v>
      </c>
      <c r="Y76" s="3">
        <v>0</v>
      </c>
      <c r="Z76" s="3">
        <f>SUM(Table2[[#This Row],[Physical Therapist (PT) Hours]:[PT Aide Hours]])/Table2[[#This Row],[MDS Census]]</f>
        <v>0</v>
      </c>
      <c r="AA76" s="3">
        <v>0</v>
      </c>
      <c r="AB76" s="3">
        <v>0</v>
      </c>
      <c r="AC76" s="3">
        <v>0</v>
      </c>
      <c r="AD76" s="3">
        <v>0</v>
      </c>
      <c r="AE76" s="3">
        <v>0</v>
      </c>
      <c r="AF76" s="3">
        <v>0</v>
      </c>
      <c r="AG76" s="3">
        <v>0</v>
      </c>
      <c r="AH76" s="1" t="s">
        <v>74</v>
      </c>
      <c r="AI76" s="17">
        <v>4</v>
      </c>
      <c r="AJ76" s="1"/>
    </row>
    <row r="77" spans="1:36" x14ac:dyDescent="0.2">
      <c r="A77" s="1" t="s">
        <v>201</v>
      </c>
      <c r="B77" s="1" t="s">
        <v>278</v>
      </c>
      <c r="C77" s="1" t="s">
        <v>456</v>
      </c>
      <c r="D77" s="1" t="s">
        <v>570</v>
      </c>
      <c r="E77" s="3">
        <v>93.24444444444444</v>
      </c>
      <c r="F77" s="3">
        <v>0</v>
      </c>
      <c r="G77" s="3">
        <v>0.13333333333333333</v>
      </c>
      <c r="H77" s="3">
        <v>0.35555555555555557</v>
      </c>
      <c r="I77" s="3">
        <v>0.46111111111111114</v>
      </c>
      <c r="J77" s="3">
        <v>0</v>
      </c>
      <c r="K77" s="3">
        <v>0</v>
      </c>
      <c r="L77" s="3">
        <v>5.0955555555555563</v>
      </c>
      <c r="M77" s="3">
        <v>0</v>
      </c>
      <c r="N77" s="3">
        <v>0</v>
      </c>
      <c r="O77" s="3">
        <f>SUM(Table2[[#This Row],[Qualified Social Work Staff Hours]:[Other Social Work Staff Hours]])/Table2[[#This Row],[MDS Census]]</f>
        <v>0</v>
      </c>
      <c r="P77" s="3">
        <v>0</v>
      </c>
      <c r="Q77" s="3">
        <v>0</v>
      </c>
      <c r="R77" s="3">
        <f>SUM(Table2[[#This Row],[Qualified Activities Professional Hours]:[Other Activities Professional Hours]])/Table2[[#This Row],[MDS Census]]</f>
        <v>0</v>
      </c>
      <c r="S77" s="3">
        <v>4.6937777777777789</v>
      </c>
      <c r="T77" s="3">
        <v>9.2867777777777771</v>
      </c>
      <c r="U77" s="3">
        <v>0</v>
      </c>
      <c r="V77" s="3">
        <f>SUM(Table2[[#This Row],[Occupational Therapist Hours]:[OT Aide Hours]])/Table2[[#This Row],[MDS Census]]</f>
        <v>0.14993446139180172</v>
      </c>
      <c r="W77" s="3">
        <v>1.3107777777777778</v>
      </c>
      <c r="X77" s="3">
        <v>14.551000000000002</v>
      </c>
      <c r="Y77" s="3">
        <v>0.28055555555555556</v>
      </c>
      <c r="Z77" s="3">
        <f>SUM(Table2[[#This Row],[Physical Therapist (PT) Hours]:[PT Aide Hours]])/Table2[[#This Row],[MDS Census]]</f>
        <v>0.1731184461391802</v>
      </c>
      <c r="AA77" s="3">
        <v>0</v>
      </c>
      <c r="AB77" s="3">
        <v>0</v>
      </c>
      <c r="AC77" s="3">
        <v>0</v>
      </c>
      <c r="AD77" s="3">
        <v>0</v>
      </c>
      <c r="AE77" s="3">
        <v>0</v>
      </c>
      <c r="AF77" s="3">
        <v>0</v>
      </c>
      <c r="AG77" s="3">
        <v>0</v>
      </c>
      <c r="AH77" s="1" t="s">
        <v>75</v>
      </c>
      <c r="AI77" s="17">
        <v>4</v>
      </c>
      <c r="AJ77" s="1"/>
    </row>
    <row r="78" spans="1:36" x14ac:dyDescent="0.2">
      <c r="A78" s="1" t="s">
        <v>201</v>
      </c>
      <c r="B78" s="1" t="s">
        <v>279</v>
      </c>
      <c r="C78" s="1" t="s">
        <v>408</v>
      </c>
      <c r="D78" s="1" t="s">
        <v>523</v>
      </c>
      <c r="E78" s="3">
        <v>39.177777777777777</v>
      </c>
      <c r="F78" s="3">
        <v>5.2444444444444445</v>
      </c>
      <c r="G78" s="3">
        <v>0</v>
      </c>
      <c r="H78" s="3">
        <v>0</v>
      </c>
      <c r="I78" s="3">
        <v>5.9249999999999998</v>
      </c>
      <c r="J78" s="3">
        <v>0</v>
      </c>
      <c r="K78" s="3">
        <v>0</v>
      </c>
      <c r="L78" s="3">
        <v>0</v>
      </c>
      <c r="M78" s="3">
        <v>5.4222222222222225</v>
      </c>
      <c r="N78" s="3">
        <v>0</v>
      </c>
      <c r="O78" s="3">
        <f>SUM(Table2[[#This Row],[Qualified Social Work Staff Hours]:[Other Social Work Staff Hours]])/Table2[[#This Row],[MDS Census]]</f>
        <v>0.1384004537719796</v>
      </c>
      <c r="P78" s="3">
        <v>5.2972222222222225</v>
      </c>
      <c r="Q78" s="3">
        <v>0</v>
      </c>
      <c r="R78" s="3">
        <f>SUM(Table2[[#This Row],[Qualified Activities Professional Hours]:[Other Activities Professional Hours]])/Table2[[#This Row],[MDS Census]]</f>
        <v>0.13520986954055589</v>
      </c>
      <c r="S78" s="3">
        <v>0</v>
      </c>
      <c r="T78" s="3">
        <v>0</v>
      </c>
      <c r="U78" s="3">
        <v>0</v>
      </c>
      <c r="V78" s="3">
        <f>SUM(Table2[[#This Row],[Occupational Therapist Hours]:[OT Aide Hours]])/Table2[[#This Row],[MDS Census]]</f>
        <v>0</v>
      </c>
      <c r="W78" s="3">
        <v>0</v>
      </c>
      <c r="X78" s="3">
        <v>0</v>
      </c>
      <c r="Y78" s="3">
        <v>0</v>
      </c>
      <c r="Z78" s="3">
        <f>SUM(Table2[[#This Row],[Physical Therapist (PT) Hours]:[PT Aide Hours]])/Table2[[#This Row],[MDS Census]]</f>
        <v>0</v>
      </c>
      <c r="AA78" s="3">
        <v>0</v>
      </c>
      <c r="AB78" s="3">
        <v>0</v>
      </c>
      <c r="AC78" s="3">
        <v>0</v>
      </c>
      <c r="AD78" s="3">
        <v>0</v>
      </c>
      <c r="AE78" s="3">
        <v>0</v>
      </c>
      <c r="AF78" s="3">
        <v>0</v>
      </c>
      <c r="AG78" s="3">
        <v>0</v>
      </c>
      <c r="AH78" s="1" t="s">
        <v>76</v>
      </c>
      <c r="AI78" s="17">
        <v>4</v>
      </c>
      <c r="AJ78" s="1"/>
    </row>
    <row r="79" spans="1:36" x14ac:dyDescent="0.2">
      <c r="A79" s="1" t="s">
        <v>201</v>
      </c>
      <c r="B79" s="1" t="s">
        <v>280</v>
      </c>
      <c r="C79" s="1" t="s">
        <v>467</v>
      </c>
      <c r="D79" s="1" t="s">
        <v>542</v>
      </c>
      <c r="E79" s="3">
        <v>61.077777777777776</v>
      </c>
      <c r="F79" s="3">
        <v>4.9777777777777779</v>
      </c>
      <c r="G79" s="3">
        <v>0</v>
      </c>
      <c r="H79" s="3">
        <v>0</v>
      </c>
      <c r="I79" s="3">
        <v>5.6</v>
      </c>
      <c r="J79" s="3">
        <v>0</v>
      </c>
      <c r="K79" s="3">
        <v>0</v>
      </c>
      <c r="L79" s="3">
        <v>0</v>
      </c>
      <c r="M79" s="3">
        <v>5.6</v>
      </c>
      <c r="N79" s="3">
        <v>0</v>
      </c>
      <c r="O79" s="3">
        <f>SUM(Table2[[#This Row],[Qualified Social Work Staff Hours]:[Other Social Work Staff Hours]])/Table2[[#This Row],[MDS Census]]</f>
        <v>9.1686374386028738E-2</v>
      </c>
      <c r="P79" s="3">
        <v>5.3250000000000002</v>
      </c>
      <c r="Q79" s="3">
        <v>0</v>
      </c>
      <c r="R79" s="3">
        <f>SUM(Table2[[#This Row],[Qualified Activities Professional Hours]:[Other Activities Professional Hours]])/Table2[[#This Row],[MDS Census]]</f>
        <v>8.7183918501000546E-2</v>
      </c>
      <c r="S79" s="3">
        <v>0</v>
      </c>
      <c r="T79" s="3">
        <v>0</v>
      </c>
      <c r="U79" s="3">
        <v>0</v>
      </c>
      <c r="V79" s="3">
        <f>SUM(Table2[[#This Row],[Occupational Therapist Hours]:[OT Aide Hours]])/Table2[[#This Row],[MDS Census]]</f>
        <v>0</v>
      </c>
      <c r="W79" s="3">
        <v>0</v>
      </c>
      <c r="X79" s="3">
        <v>0</v>
      </c>
      <c r="Y79" s="3">
        <v>0</v>
      </c>
      <c r="Z79" s="3">
        <f>SUM(Table2[[#This Row],[Physical Therapist (PT) Hours]:[PT Aide Hours]])/Table2[[#This Row],[MDS Census]]</f>
        <v>0</v>
      </c>
      <c r="AA79" s="3">
        <v>0</v>
      </c>
      <c r="AB79" s="3">
        <v>0</v>
      </c>
      <c r="AC79" s="3">
        <v>0</v>
      </c>
      <c r="AD79" s="3">
        <v>0</v>
      </c>
      <c r="AE79" s="3">
        <v>0</v>
      </c>
      <c r="AF79" s="3">
        <v>4.7111111111111112</v>
      </c>
      <c r="AG79" s="3">
        <v>0</v>
      </c>
      <c r="AH79" s="1" t="s">
        <v>77</v>
      </c>
      <c r="AI79" s="17">
        <v>4</v>
      </c>
      <c r="AJ79" s="1"/>
    </row>
    <row r="80" spans="1:36" x14ac:dyDescent="0.2">
      <c r="A80" s="1" t="s">
        <v>201</v>
      </c>
      <c r="B80" s="1" t="s">
        <v>281</v>
      </c>
      <c r="C80" s="1" t="s">
        <v>419</v>
      </c>
      <c r="D80" s="1" t="s">
        <v>535</v>
      </c>
      <c r="E80" s="3">
        <v>50.777777777777779</v>
      </c>
      <c r="F80" s="3">
        <v>4.9111111111111114</v>
      </c>
      <c r="G80" s="3">
        <v>0.26666666666666666</v>
      </c>
      <c r="H80" s="3">
        <v>0.26666666666666666</v>
      </c>
      <c r="I80" s="3">
        <v>3.0222222222222221</v>
      </c>
      <c r="J80" s="3">
        <v>0</v>
      </c>
      <c r="K80" s="3">
        <v>0</v>
      </c>
      <c r="L80" s="3">
        <v>4.9197777777777771</v>
      </c>
      <c r="M80" s="3">
        <v>0</v>
      </c>
      <c r="N80" s="3">
        <v>5.4830000000000014</v>
      </c>
      <c r="O80" s="3">
        <f>SUM(Table2[[#This Row],[Qualified Social Work Staff Hours]:[Other Social Work Staff Hours]])/Table2[[#This Row],[MDS Census]]</f>
        <v>0.10798030634573307</v>
      </c>
      <c r="P80" s="3">
        <v>4.434333333333333</v>
      </c>
      <c r="Q80" s="3">
        <v>0</v>
      </c>
      <c r="R80" s="3">
        <f>SUM(Table2[[#This Row],[Qualified Activities Professional Hours]:[Other Activities Professional Hours]])/Table2[[#This Row],[MDS Census]]</f>
        <v>8.7328227571115968E-2</v>
      </c>
      <c r="S80" s="3">
        <v>2.2054444444444443</v>
      </c>
      <c r="T80" s="3">
        <v>4.4171111111111117</v>
      </c>
      <c r="U80" s="3">
        <v>0</v>
      </c>
      <c r="V80" s="3">
        <f>SUM(Table2[[#This Row],[Occupational Therapist Hours]:[OT Aide Hours]])/Table2[[#This Row],[MDS Census]]</f>
        <v>0.13042231947483587</v>
      </c>
      <c r="W80" s="3">
        <v>4.2119999999999989</v>
      </c>
      <c r="X80" s="3">
        <v>6.2581111111111101</v>
      </c>
      <c r="Y80" s="3">
        <v>3.9981111111111107</v>
      </c>
      <c r="Z80" s="3">
        <f>SUM(Table2[[#This Row],[Physical Therapist (PT) Hours]:[PT Aide Hours]])/Table2[[#This Row],[MDS Census]]</f>
        <v>0.28493216630196933</v>
      </c>
      <c r="AA80" s="3">
        <v>0</v>
      </c>
      <c r="AB80" s="3">
        <v>0</v>
      </c>
      <c r="AC80" s="3">
        <v>0</v>
      </c>
      <c r="AD80" s="3">
        <v>0</v>
      </c>
      <c r="AE80" s="3">
        <v>0</v>
      </c>
      <c r="AF80" s="3">
        <v>0</v>
      </c>
      <c r="AG80" s="3">
        <v>0</v>
      </c>
      <c r="AH80" s="1" t="s">
        <v>78</v>
      </c>
      <c r="AI80" s="17">
        <v>4</v>
      </c>
      <c r="AJ80" s="1"/>
    </row>
    <row r="81" spans="1:36" x14ac:dyDescent="0.2">
      <c r="A81" s="1" t="s">
        <v>201</v>
      </c>
      <c r="B81" s="1" t="s">
        <v>282</v>
      </c>
      <c r="C81" s="1" t="s">
        <v>469</v>
      </c>
      <c r="D81" s="1" t="s">
        <v>544</v>
      </c>
      <c r="E81" s="3">
        <v>45.9</v>
      </c>
      <c r="F81" s="3">
        <v>5.5111111111111111</v>
      </c>
      <c r="G81" s="3">
        <v>0.26666666666666666</v>
      </c>
      <c r="H81" s="3">
        <v>0.18333333333333332</v>
      </c>
      <c r="I81" s="3">
        <v>0.56111111111111112</v>
      </c>
      <c r="J81" s="3">
        <v>0</v>
      </c>
      <c r="K81" s="3">
        <v>0</v>
      </c>
      <c r="L81" s="3">
        <v>3.8821111111111111</v>
      </c>
      <c r="M81" s="3">
        <v>4.6465555555555556</v>
      </c>
      <c r="N81" s="3">
        <v>0</v>
      </c>
      <c r="O81" s="3">
        <f>SUM(Table2[[#This Row],[Qualified Social Work Staff Hours]:[Other Social Work Staff Hours]])/Table2[[#This Row],[MDS Census]]</f>
        <v>0.10123214717985961</v>
      </c>
      <c r="P81" s="3">
        <v>1.2350000000000001</v>
      </c>
      <c r="Q81" s="3">
        <v>0</v>
      </c>
      <c r="R81" s="3">
        <f>SUM(Table2[[#This Row],[Qualified Activities Professional Hours]:[Other Activities Professional Hours]])/Table2[[#This Row],[MDS Census]]</f>
        <v>2.6906318082788674E-2</v>
      </c>
      <c r="S81" s="3">
        <v>2.0023333333333335</v>
      </c>
      <c r="T81" s="3">
        <v>3.0621111111111117</v>
      </c>
      <c r="U81" s="3">
        <v>0</v>
      </c>
      <c r="V81" s="3">
        <f>SUM(Table2[[#This Row],[Occupational Therapist Hours]:[OT Aide Hours]])/Table2[[#This Row],[MDS Census]]</f>
        <v>0.11033648027112082</v>
      </c>
      <c r="W81" s="3">
        <v>0.44722222222222224</v>
      </c>
      <c r="X81" s="3">
        <v>3.2481111111111107</v>
      </c>
      <c r="Y81" s="3">
        <v>0</v>
      </c>
      <c r="Z81" s="3">
        <f>SUM(Table2[[#This Row],[Physical Therapist (PT) Hours]:[PT Aide Hours]])/Table2[[#This Row],[MDS Census]]</f>
        <v>8.0508351488743649E-2</v>
      </c>
      <c r="AA81" s="3">
        <v>0</v>
      </c>
      <c r="AB81" s="3">
        <v>0</v>
      </c>
      <c r="AC81" s="3">
        <v>0</v>
      </c>
      <c r="AD81" s="3">
        <v>0</v>
      </c>
      <c r="AE81" s="3">
        <v>0</v>
      </c>
      <c r="AF81" s="3">
        <v>0</v>
      </c>
      <c r="AG81" s="3">
        <v>0</v>
      </c>
      <c r="AH81" s="1" t="s">
        <v>79</v>
      </c>
      <c r="AI81" s="17">
        <v>4</v>
      </c>
      <c r="AJ81" s="1"/>
    </row>
    <row r="82" spans="1:36" x14ac:dyDescent="0.2">
      <c r="A82" s="1" t="s">
        <v>201</v>
      </c>
      <c r="B82" s="1" t="s">
        <v>283</v>
      </c>
      <c r="C82" s="1" t="s">
        <v>429</v>
      </c>
      <c r="D82" s="1" t="s">
        <v>527</v>
      </c>
      <c r="E82" s="3">
        <v>71.411111111111111</v>
      </c>
      <c r="F82" s="3">
        <v>5.4222222222222225</v>
      </c>
      <c r="G82" s="3">
        <v>0.66666666666666663</v>
      </c>
      <c r="H82" s="3">
        <v>0.32500000000000001</v>
      </c>
      <c r="I82" s="3">
        <v>0.81388888888888888</v>
      </c>
      <c r="J82" s="3">
        <v>0</v>
      </c>
      <c r="K82" s="3">
        <v>0</v>
      </c>
      <c r="L82" s="3">
        <v>0.95022222222222219</v>
      </c>
      <c r="M82" s="3">
        <v>5.352444444444445</v>
      </c>
      <c r="N82" s="3">
        <v>0</v>
      </c>
      <c r="O82" s="3">
        <f>SUM(Table2[[#This Row],[Qualified Social Work Staff Hours]:[Other Social Work Staff Hours]])/Table2[[#This Row],[MDS Census]]</f>
        <v>7.4952543955189049E-2</v>
      </c>
      <c r="P82" s="3">
        <v>6.591111111111112</v>
      </c>
      <c r="Q82" s="3">
        <v>0</v>
      </c>
      <c r="R82" s="3">
        <f>SUM(Table2[[#This Row],[Qualified Activities Professional Hours]:[Other Activities Professional Hours]])/Table2[[#This Row],[MDS Census]]</f>
        <v>9.2298117317566528E-2</v>
      </c>
      <c r="S82" s="3">
        <v>1.7175555555555553</v>
      </c>
      <c r="T82" s="3">
        <v>2.0444444444444443</v>
      </c>
      <c r="U82" s="3">
        <v>0</v>
      </c>
      <c r="V82" s="3">
        <f>SUM(Table2[[#This Row],[Occupational Therapist Hours]:[OT Aide Hours]])/Table2[[#This Row],[MDS Census]]</f>
        <v>5.268087754784502E-2</v>
      </c>
      <c r="W82" s="3">
        <v>1.5805555555555555</v>
      </c>
      <c r="X82" s="3">
        <v>1.9407777777777777</v>
      </c>
      <c r="Y82" s="3">
        <v>0</v>
      </c>
      <c r="Z82" s="3">
        <f>SUM(Table2[[#This Row],[Physical Therapist (PT) Hours]:[PT Aide Hours]])/Table2[[#This Row],[MDS Census]]</f>
        <v>4.9310720398319588E-2</v>
      </c>
      <c r="AA82" s="3">
        <v>0</v>
      </c>
      <c r="AB82" s="3">
        <v>0</v>
      </c>
      <c r="AC82" s="3">
        <v>0</v>
      </c>
      <c r="AD82" s="3">
        <v>0</v>
      </c>
      <c r="AE82" s="3">
        <v>24.086555555555559</v>
      </c>
      <c r="AF82" s="3">
        <v>0</v>
      </c>
      <c r="AG82" s="3">
        <v>0</v>
      </c>
      <c r="AH82" s="1" t="s">
        <v>80</v>
      </c>
      <c r="AI82" s="17">
        <v>4</v>
      </c>
      <c r="AJ82" s="1"/>
    </row>
    <row r="83" spans="1:36" x14ac:dyDescent="0.2">
      <c r="A83" s="1" t="s">
        <v>201</v>
      </c>
      <c r="B83" s="1" t="s">
        <v>284</v>
      </c>
      <c r="C83" s="1" t="s">
        <v>424</v>
      </c>
      <c r="D83" s="1" t="s">
        <v>569</v>
      </c>
      <c r="E83" s="3">
        <v>57.011111111111113</v>
      </c>
      <c r="F83" s="3">
        <v>5.2888888888888888</v>
      </c>
      <c r="G83" s="3">
        <v>0.26666666666666666</v>
      </c>
      <c r="H83" s="3">
        <v>0.21111111111111111</v>
      </c>
      <c r="I83" s="3">
        <v>0.5805555555555556</v>
      </c>
      <c r="J83" s="3">
        <v>0</v>
      </c>
      <c r="K83" s="3">
        <v>0</v>
      </c>
      <c r="L83" s="3">
        <v>2.0444444444444443</v>
      </c>
      <c r="M83" s="3">
        <v>6.3621111111111111</v>
      </c>
      <c r="N83" s="3">
        <v>0</v>
      </c>
      <c r="O83" s="3">
        <f>SUM(Table2[[#This Row],[Qualified Social Work Staff Hours]:[Other Social Work Staff Hours]])/Table2[[#This Row],[MDS Census]]</f>
        <v>0.1115942311440265</v>
      </c>
      <c r="P83" s="3">
        <v>5.7404444444444467</v>
      </c>
      <c r="Q83" s="3">
        <v>0</v>
      </c>
      <c r="R83" s="3">
        <f>SUM(Table2[[#This Row],[Qualified Activities Professional Hours]:[Other Activities Professional Hours]])/Table2[[#This Row],[MDS Census]]</f>
        <v>0.10068992399142471</v>
      </c>
      <c r="S83" s="3">
        <v>0.33199999999999996</v>
      </c>
      <c r="T83" s="3">
        <v>2.1200000000000006</v>
      </c>
      <c r="U83" s="3">
        <v>0</v>
      </c>
      <c r="V83" s="3">
        <f>SUM(Table2[[#This Row],[Occupational Therapist Hours]:[OT Aide Hours]])/Table2[[#This Row],[MDS Census]]</f>
        <v>4.3009160007795755E-2</v>
      </c>
      <c r="W83" s="3">
        <v>2.1205555555555553</v>
      </c>
      <c r="X83" s="3">
        <v>2.0555555555555558</v>
      </c>
      <c r="Y83" s="3">
        <v>0</v>
      </c>
      <c r="Z83" s="3">
        <f>SUM(Table2[[#This Row],[Physical Therapist (PT) Hours]:[PT Aide Hours]])/Table2[[#This Row],[MDS Census]]</f>
        <v>7.3250828298577278E-2</v>
      </c>
      <c r="AA83" s="3">
        <v>0</v>
      </c>
      <c r="AB83" s="3">
        <v>0</v>
      </c>
      <c r="AC83" s="3">
        <v>0</v>
      </c>
      <c r="AD83" s="3">
        <v>0</v>
      </c>
      <c r="AE83" s="3">
        <v>0</v>
      </c>
      <c r="AF83" s="3">
        <v>0</v>
      </c>
      <c r="AG83" s="3">
        <v>0</v>
      </c>
      <c r="AH83" s="1" t="s">
        <v>81</v>
      </c>
      <c r="AI83" s="17">
        <v>4</v>
      </c>
      <c r="AJ83" s="1"/>
    </row>
    <row r="84" spans="1:36" x14ac:dyDescent="0.2">
      <c r="A84" s="1" t="s">
        <v>201</v>
      </c>
      <c r="B84" s="1" t="s">
        <v>285</v>
      </c>
      <c r="C84" s="1" t="s">
        <v>479</v>
      </c>
      <c r="D84" s="1" t="s">
        <v>518</v>
      </c>
      <c r="E84" s="3">
        <v>94.2</v>
      </c>
      <c r="F84" s="3">
        <v>5.1555555555555559</v>
      </c>
      <c r="G84" s="3">
        <v>0.33333333333333331</v>
      </c>
      <c r="H84" s="3">
        <v>0.4</v>
      </c>
      <c r="I84" s="3">
        <v>1.2333333333333334</v>
      </c>
      <c r="J84" s="3">
        <v>0</v>
      </c>
      <c r="K84" s="3">
        <v>0</v>
      </c>
      <c r="L84" s="3">
        <v>1.8394444444444447</v>
      </c>
      <c r="M84" s="3">
        <v>5.7131111111111093</v>
      </c>
      <c r="N84" s="3">
        <v>0</v>
      </c>
      <c r="O84" s="3">
        <f>SUM(Table2[[#This Row],[Qualified Social Work Staff Hours]:[Other Social Work Staff Hours]])/Table2[[#This Row],[MDS Census]]</f>
        <v>6.0648737909884384E-2</v>
      </c>
      <c r="P84" s="3">
        <v>11.159000000000001</v>
      </c>
      <c r="Q84" s="3">
        <v>0</v>
      </c>
      <c r="R84" s="3">
        <f>SUM(Table2[[#This Row],[Qualified Activities Professional Hours]:[Other Activities Professional Hours]])/Table2[[#This Row],[MDS Census]]</f>
        <v>0.11846072186836519</v>
      </c>
      <c r="S84" s="3">
        <v>1.0473333333333332</v>
      </c>
      <c r="T84" s="3">
        <v>3.2851111111111106</v>
      </c>
      <c r="U84" s="3">
        <v>0</v>
      </c>
      <c r="V84" s="3">
        <f>SUM(Table2[[#This Row],[Occupational Therapist Hours]:[OT Aide Hours]])/Table2[[#This Row],[MDS Census]]</f>
        <v>4.5991979240386872E-2</v>
      </c>
      <c r="W84" s="3">
        <v>2.1384444444444446</v>
      </c>
      <c r="X84" s="3">
        <v>3.8643333333333327</v>
      </c>
      <c r="Y84" s="3">
        <v>0</v>
      </c>
      <c r="Z84" s="3">
        <f>SUM(Table2[[#This Row],[Physical Therapist (PT) Hours]:[PT Aide Hours]])/Table2[[#This Row],[MDS Census]]</f>
        <v>6.3723755602736493E-2</v>
      </c>
      <c r="AA84" s="3">
        <v>0</v>
      </c>
      <c r="AB84" s="3">
        <v>0</v>
      </c>
      <c r="AC84" s="3">
        <v>0</v>
      </c>
      <c r="AD84" s="3">
        <v>0</v>
      </c>
      <c r="AE84" s="3">
        <v>0.66022222222222227</v>
      </c>
      <c r="AF84" s="3">
        <v>0</v>
      </c>
      <c r="AG84" s="3">
        <v>0</v>
      </c>
      <c r="AH84" s="1" t="s">
        <v>82</v>
      </c>
      <c r="AI84" s="17">
        <v>4</v>
      </c>
      <c r="AJ84" s="1"/>
    </row>
    <row r="85" spans="1:36" x14ac:dyDescent="0.2">
      <c r="A85" s="1" t="s">
        <v>201</v>
      </c>
      <c r="B85" s="1" t="s">
        <v>286</v>
      </c>
      <c r="C85" s="1" t="s">
        <v>419</v>
      </c>
      <c r="D85" s="1" t="s">
        <v>535</v>
      </c>
      <c r="E85" s="3">
        <v>16.755555555555556</v>
      </c>
      <c r="F85" s="3">
        <v>0</v>
      </c>
      <c r="G85" s="3">
        <v>0.17444444444444446</v>
      </c>
      <c r="H85" s="3">
        <v>1.2833333333333334</v>
      </c>
      <c r="I85" s="3">
        <v>0.34888888888888886</v>
      </c>
      <c r="J85" s="3">
        <v>0</v>
      </c>
      <c r="K85" s="3">
        <v>0</v>
      </c>
      <c r="L85" s="3">
        <v>8.611111111111111E-2</v>
      </c>
      <c r="M85" s="3">
        <v>0</v>
      </c>
      <c r="N85" s="3">
        <v>8.8888888888888892E-2</v>
      </c>
      <c r="O85" s="3">
        <f>SUM(Table2[[#This Row],[Qualified Social Work Staff Hours]:[Other Social Work Staff Hours]])/Table2[[#This Row],[MDS Census]]</f>
        <v>5.3050397877984082E-3</v>
      </c>
      <c r="P85" s="3">
        <v>5.1222222222222218</v>
      </c>
      <c r="Q85" s="3">
        <v>0</v>
      </c>
      <c r="R85" s="3">
        <f>SUM(Table2[[#This Row],[Qualified Activities Professional Hours]:[Other Activities Professional Hours]])/Table2[[#This Row],[MDS Census]]</f>
        <v>0.30570291777188324</v>
      </c>
      <c r="S85" s="3">
        <v>0</v>
      </c>
      <c r="T85" s="3">
        <v>4.1388888888888893</v>
      </c>
      <c r="U85" s="3">
        <v>3.5055555555555555</v>
      </c>
      <c r="V85" s="3">
        <f>SUM(Table2[[#This Row],[Occupational Therapist Hours]:[OT Aide Hours]])/Table2[[#This Row],[MDS Census]]</f>
        <v>0.45623342175066312</v>
      </c>
      <c r="W85" s="3">
        <v>5.5166666666666666</v>
      </c>
      <c r="X85" s="3">
        <v>6.4805555555555552</v>
      </c>
      <c r="Y85" s="3">
        <v>0</v>
      </c>
      <c r="Z85" s="3">
        <f>SUM(Table2[[#This Row],[Physical Therapist (PT) Hours]:[PT Aide Hours]])/Table2[[#This Row],[MDS Census]]</f>
        <v>0.71601458885941638</v>
      </c>
      <c r="AA85" s="3">
        <v>0</v>
      </c>
      <c r="AB85" s="3">
        <v>0</v>
      </c>
      <c r="AC85" s="3">
        <v>6.3444444444444441</v>
      </c>
      <c r="AD85" s="3">
        <v>0</v>
      </c>
      <c r="AE85" s="3">
        <v>0</v>
      </c>
      <c r="AF85" s="3">
        <v>0.47499999999999998</v>
      </c>
      <c r="AG85" s="3">
        <v>0</v>
      </c>
      <c r="AH85" s="1" t="s">
        <v>83</v>
      </c>
      <c r="AI85" s="17">
        <v>4</v>
      </c>
      <c r="AJ85" s="1"/>
    </row>
    <row r="86" spans="1:36" x14ac:dyDescent="0.2">
      <c r="A86" s="1" t="s">
        <v>201</v>
      </c>
      <c r="B86" s="1" t="s">
        <v>287</v>
      </c>
      <c r="C86" s="1" t="s">
        <v>452</v>
      </c>
      <c r="D86" s="1" t="s">
        <v>567</v>
      </c>
      <c r="E86" s="3">
        <v>61.155555555555559</v>
      </c>
      <c r="F86" s="3">
        <v>0</v>
      </c>
      <c r="G86" s="3">
        <v>0.26666666666666666</v>
      </c>
      <c r="H86" s="3">
        <v>0.32777777777777778</v>
      </c>
      <c r="I86" s="3">
        <v>0.97499999999999998</v>
      </c>
      <c r="J86" s="3">
        <v>0</v>
      </c>
      <c r="K86" s="3">
        <v>0</v>
      </c>
      <c r="L86" s="3">
        <v>0.64599999999999991</v>
      </c>
      <c r="M86" s="3">
        <v>5.0690000000000008</v>
      </c>
      <c r="N86" s="3">
        <v>0</v>
      </c>
      <c r="O86" s="3">
        <f>SUM(Table2[[#This Row],[Qualified Social Work Staff Hours]:[Other Social Work Staff Hours]])/Table2[[#This Row],[MDS Census]]</f>
        <v>8.2886991279069774E-2</v>
      </c>
      <c r="P86" s="3">
        <v>11.00877777777778</v>
      </c>
      <c r="Q86" s="3">
        <v>0</v>
      </c>
      <c r="R86" s="3">
        <f>SUM(Table2[[#This Row],[Qualified Activities Professional Hours]:[Other Activities Professional Hours]])/Table2[[#This Row],[MDS Census]]</f>
        <v>0.18001271802325586</v>
      </c>
      <c r="S86" s="3">
        <v>3.6446666666666676</v>
      </c>
      <c r="T86" s="3">
        <v>3.5237777777777781</v>
      </c>
      <c r="U86" s="3">
        <v>0</v>
      </c>
      <c r="V86" s="3">
        <f>SUM(Table2[[#This Row],[Occupational Therapist Hours]:[OT Aide Hours]])/Table2[[#This Row],[MDS Census]]</f>
        <v>0.11721656976744188</v>
      </c>
      <c r="W86" s="3">
        <v>1.8306666666666667</v>
      </c>
      <c r="X86" s="3">
        <v>5.4407777777777779</v>
      </c>
      <c r="Y86" s="3">
        <v>0</v>
      </c>
      <c r="Z86" s="3">
        <f>SUM(Table2[[#This Row],[Physical Therapist (PT) Hours]:[PT Aide Hours]])/Table2[[#This Row],[MDS Census]]</f>
        <v>0.11890079941860465</v>
      </c>
      <c r="AA86" s="3">
        <v>0</v>
      </c>
      <c r="AB86" s="3">
        <v>0</v>
      </c>
      <c r="AC86" s="3">
        <v>0</v>
      </c>
      <c r="AD86" s="3">
        <v>0</v>
      </c>
      <c r="AE86" s="3">
        <v>11.651000000000002</v>
      </c>
      <c r="AF86" s="3">
        <v>0</v>
      </c>
      <c r="AG86" s="3">
        <v>0</v>
      </c>
      <c r="AH86" s="1" t="s">
        <v>84</v>
      </c>
      <c r="AI86" s="17">
        <v>4</v>
      </c>
      <c r="AJ86" s="1"/>
    </row>
    <row r="87" spans="1:36" x14ac:dyDescent="0.2">
      <c r="A87" s="1" t="s">
        <v>201</v>
      </c>
      <c r="B87" s="1" t="s">
        <v>288</v>
      </c>
      <c r="C87" s="1" t="s">
        <v>480</v>
      </c>
      <c r="D87" s="1" t="s">
        <v>537</v>
      </c>
      <c r="E87" s="3">
        <v>60.81111111111111</v>
      </c>
      <c r="F87" s="3">
        <v>8.5333333333333332</v>
      </c>
      <c r="G87" s="3">
        <v>0.59111111111111114</v>
      </c>
      <c r="H87" s="3">
        <v>0.375</v>
      </c>
      <c r="I87" s="3">
        <v>0.43888888888888888</v>
      </c>
      <c r="J87" s="3">
        <v>0</v>
      </c>
      <c r="K87" s="3">
        <v>0</v>
      </c>
      <c r="L87" s="3">
        <v>4.813555555555558</v>
      </c>
      <c r="M87" s="3">
        <v>0</v>
      </c>
      <c r="N87" s="3">
        <v>0.60555555555555551</v>
      </c>
      <c r="O87" s="3">
        <f>SUM(Table2[[#This Row],[Qualified Social Work Staff Hours]:[Other Social Work Staff Hours]])/Table2[[#This Row],[MDS Census]]</f>
        <v>9.9579755161702897E-3</v>
      </c>
      <c r="P87" s="3">
        <v>6.0861111111111112</v>
      </c>
      <c r="Q87" s="3">
        <v>19.838888888888889</v>
      </c>
      <c r="R87" s="3">
        <f>SUM(Table2[[#This Row],[Qualified Activities Professional Hours]:[Other Activities Professional Hours]])/Table2[[#This Row],[MDS Census]]</f>
        <v>0.42632011693769417</v>
      </c>
      <c r="S87" s="3">
        <v>1.1496666666666668</v>
      </c>
      <c r="T87" s="3">
        <v>3.9764444444444438</v>
      </c>
      <c r="U87" s="3">
        <v>0</v>
      </c>
      <c r="V87" s="3">
        <f>SUM(Table2[[#This Row],[Occupational Therapist Hours]:[OT Aide Hours]])/Table2[[#This Row],[MDS Census]]</f>
        <v>8.4295633107984644E-2</v>
      </c>
      <c r="W87" s="3">
        <v>4.6915555555555555</v>
      </c>
      <c r="X87" s="3">
        <v>0.20966666666666667</v>
      </c>
      <c r="Y87" s="3">
        <v>1.1648888888888889</v>
      </c>
      <c r="Z87" s="3">
        <f>SUM(Table2[[#This Row],[Physical Therapist (PT) Hours]:[PT Aide Hours]])/Table2[[#This Row],[MDS Census]]</f>
        <v>9.9753334551434314E-2</v>
      </c>
      <c r="AA87" s="3">
        <v>0</v>
      </c>
      <c r="AB87" s="3">
        <v>0</v>
      </c>
      <c r="AC87" s="3">
        <v>0</v>
      </c>
      <c r="AD87" s="3">
        <v>0</v>
      </c>
      <c r="AE87" s="3">
        <v>0</v>
      </c>
      <c r="AF87" s="3">
        <v>0</v>
      </c>
      <c r="AG87" s="3">
        <v>0</v>
      </c>
      <c r="AH87" s="1" t="s">
        <v>85</v>
      </c>
      <c r="AI87" s="17">
        <v>4</v>
      </c>
      <c r="AJ87" s="1"/>
    </row>
    <row r="88" spans="1:36" x14ac:dyDescent="0.2">
      <c r="A88" s="1" t="s">
        <v>201</v>
      </c>
      <c r="B88" s="1" t="s">
        <v>289</v>
      </c>
      <c r="C88" s="1" t="s">
        <v>458</v>
      </c>
      <c r="D88" s="1" t="s">
        <v>547</v>
      </c>
      <c r="E88" s="3">
        <v>48.388888888888886</v>
      </c>
      <c r="F88" s="3">
        <v>5.6</v>
      </c>
      <c r="G88" s="3">
        <v>0.66666666666666663</v>
      </c>
      <c r="H88" s="3">
        <v>0.6</v>
      </c>
      <c r="I88" s="3">
        <v>0.4211111111111111</v>
      </c>
      <c r="J88" s="3">
        <v>0</v>
      </c>
      <c r="K88" s="3">
        <v>0</v>
      </c>
      <c r="L88" s="3">
        <v>3.5719999999999996</v>
      </c>
      <c r="M88" s="3">
        <v>0</v>
      </c>
      <c r="N88" s="3">
        <v>4.9242222222222223</v>
      </c>
      <c r="O88" s="3">
        <f>SUM(Table2[[#This Row],[Qualified Social Work Staff Hours]:[Other Social Work Staff Hours]])/Table2[[#This Row],[MDS Census]]</f>
        <v>0.10176349024110219</v>
      </c>
      <c r="P88" s="3">
        <v>0</v>
      </c>
      <c r="Q88" s="3">
        <v>3.938333333333333</v>
      </c>
      <c r="R88" s="3">
        <f>SUM(Table2[[#This Row],[Qualified Activities Professional Hours]:[Other Activities Professional Hours]])/Table2[[#This Row],[MDS Census]]</f>
        <v>8.1389207807118252E-2</v>
      </c>
      <c r="S88" s="3">
        <v>1.3553333333333333</v>
      </c>
      <c r="T88" s="3">
        <v>4.415</v>
      </c>
      <c r="U88" s="3">
        <v>0</v>
      </c>
      <c r="V88" s="3">
        <f>SUM(Table2[[#This Row],[Occupational Therapist Hours]:[OT Aide Hours]])/Table2[[#This Row],[MDS Census]]</f>
        <v>0.11924913892078072</v>
      </c>
      <c r="W88" s="3">
        <v>0.5291111111111112</v>
      </c>
      <c r="X88" s="3">
        <v>4.7942222222222215</v>
      </c>
      <c r="Y88" s="3">
        <v>0</v>
      </c>
      <c r="Z88" s="3">
        <f>SUM(Table2[[#This Row],[Physical Therapist (PT) Hours]:[PT Aide Hours]])/Table2[[#This Row],[MDS Census]]</f>
        <v>0.11001148105625716</v>
      </c>
      <c r="AA88" s="3">
        <v>0</v>
      </c>
      <c r="AB88" s="3">
        <v>0</v>
      </c>
      <c r="AC88" s="3">
        <v>0</v>
      </c>
      <c r="AD88" s="3">
        <v>0</v>
      </c>
      <c r="AE88" s="3">
        <v>0</v>
      </c>
      <c r="AF88" s="3">
        <v>0</v>
      </c>
      <c r="AG88" s="3">
        <v>0</v>
      </c>
      <c r="AH88" s="1" t="s">
        <v>86</v>
      </c>
      <c r="AI88" s="17">
        <v>4</v>
      </c>
      <c r="AJ88" s="1"/>
    </row>
    <row r="89" spans="1:36" x14ac:dyDescent="0.2">
      <c r="A89" s="1" t="s">
        <v>201</v>
      </c>
      <c r="B89" s="1" t="s">
        <v>290</v>
      </c>
      <c r="C89" s="1" t="s">
        <v>444</v>
      </c>
      <c r="D89" s="1" t="s">
        <v>561</v>
      </c>
      <c r="E89" s="3">
        <v>48.344444444444441</v>
      </c>
      <c r="F89" s="3">
        <v>5.6888888888888891</v>
      </c>
      <c r="G89" s="3">
        <v>0.15</v>
      </c>
      <c r="H89" s="3">
        <v>8.8888888888888892E-2</v>
      </c>
      <c r="I89" s="3">
        <v>0.26666666666666666</v>
      </c>
      <c r="J89" s="3">
        <v>0</v>
      </c>
      <c r="K89" s="3">
        <v>0</v>
      </c>
      <c r="L89" s="3">
        <v>2.7789999999999999</v>
      </c>
      <c r="M89" s="3">
        <v>0</v>
      </c>
      <c r="N89" s="3">
        <v>5.5483333333333347</v>
      </c>
      <c r="O89" s="3">
        <f>SUM(Table2[[#This Row],[Qualified Social Work Staff Hours]:[Other Social Work Staff Hours]])/Table2[[#This Row],[MDS Census]]</f>
        <v>0.11476672029418528</v>
      </c>
      <c r="P89" s="3">
        <v>4.5726666666666667</v>
      </c>
      <c r="Q89" s="3">
        <v>13.753999999999994</v>
      </c>
      <c r="R89" s="3">
        <f>SUM(Table2[[#This Row],[Qualified Activities Professional Hours]:[Other Activities Professional Hours]])/Table2[[#This Row],[MDS Census]]</f>
        <v>0.3790852677545391</v>
      </c>
      <c r="S89" s="3">
        <v>0.38022222222222218</v>
      </c>
      <c r="T89" s="3">
        <v>5.985777777777777</v>
      </c>
      <c r="U89" s="3">
        <v>0</v>
      </c>
      <c r="V89" s="3">
        <f>SUM(Table2[[#This Row],[Occupational Therapist Hours]:[OT Aide Hours]])/Table2[[#This Row],[MDS Census]]</f>
        <v>0.13168007354631117</v>
      </c>
      <c r="W89" s="3">
        <v>0.86111111111111116</v>
      </c>
      <c r="X89" s="3">
        <v>6.3281111111111112</v>
      </c>
      <c r="Y89" s="3">
        <v>0</v>
      </c>
      <c r="Z89" s="3">
        <f>SUM(Table2[[#This Row],[Physical Therapist (PT) Hours]:[PT Aide Hours]])/Table2[[#This Row],[MDS Census]]</f>
        <v>0.14870834290967594</v>
      </c>
      <c r="AA89" s="3">
        <v>0</v>
      </c>
      <c r="AB89" s="3">
        <v>0</v>
      </c>
      <c r="AC89" s="3">
        <v>0</v>
      </c>
      <c r="AD89" s="3">
        <v>0</v>
      </c>
      <c r="AE89" s="3">
        <v>0</v>
      </c>
      <c r="AF89" s="3">
        <v>5.7309999999999981</v>
      </c>
      <c r="AG89" s="3">
        <v>0</v>
      </c>
      <c r="AH89" s="1" t="s">
        <v>87</v>
      </c>
      <c r="AI89" s="17">
        <v>4</v>
      </c>
      <c r="AJ89" s="1"/>
    </row>
    <row r="90" spans="1:36" x14ac:dyDescent="0.2">
      <c r="A90" s="1" t="s">
        <v>201</v>
      </c>
      <c r="B90" s="1" t="s">
        <v>291</v>
      </c>
      <c r="C90" s="1" t="s">
        <v>460</v>
      </c>
      <c r="D90" s="1" t="s">
        <v>515</v>
      </c>
      <c r="E90" s="3">
        <v>41.18888888888889</v>
      </c>
      <c r="F90" s="3">
        <v>5.4222222222222225</v>
      </c>
      <c r="G90" s="3">
        <v>0.74722222222222223</v>
      </c>
      <c r="H90" s="3">
        <v>0</v>
      </c>
      <c r="I90" s="3">
        <v>0</v>
      </c>
      <c r="J90" s="3">
        <v>0</v>
      </c>
      <c r="K90" s="3">
        <v>0</v>
      </c>
      <c r="L90" s="3">
        <v>6.7126666666666663</v>
      </c>
      <c r="M90" s="3">
        <v>0</v>
      </c>
      <c r="N90" s="3">
        <v>6.2685555555555572</v>
      </c>
      <c r="O90" s="3">
        <f>SUM(Table2[[#This Row],[Qualified Social Work Staff Hours]:[Other Social Work Staff Hours]])/Table2[[#This Row],[MDS Census]]</f>
        <v>0.15219045049905588</v>
      </c>
      <c r="P90" s="3">
        <v>5.4190000000000014</v>
      </c>
      <c r="Q90" s="3">
        <v>0</v>
      </c>
      <c r="R90" s="3">
        <f>SUM(Table2[[#This Row],[Qualified Activities Professional Hours]:[Other Activities Professional Hours]])/Table2[[#This Row],[MDS Census]]</f>
        <v>0.13156460749932564</v>
      </c>
      <c r="S90" s="3">
        <v>4.6966666666666663</v>
      </c>
      <c r="T90" s="3">
        <v>0</v>
      </c>
      <c r="U90" s="3">
        <v>0</v>
      </c>
      <c r="V90" s="3">
        <f>SUM(Table2[[#This Row],[Occupational Therapist Hours]:[OT Aide Hours]])/Table2[[#This Row],[MDS Census]]</f>
        <v>0.11402751551119503</v>
      </c>
      <c r="W90" s="3">
        <v>0.57288888888888878</v>
      </c>
      <c r="X90" s="3">
        <v>3.8801111111111108</v>
      </c>
      <c r="Y90" s="3">
        <v>0</v>
      </c>
      <c r="Z90" s="3">
        <f>SUM(Table2[[#This Row],[Physical Therapist (PT) Hours]:[PT Aide Hours]])/Table2[[#This Row],[MDS Census]]</f>
        <v>0.10811168060426218</v>
      </c>
      <c r="AA90" s="3">
        <v>0</v>
      </c>
      <c r="AB90" s="3">
        <v>0</v>
      </c>
      <c r="AC90" s="3">
        <v>0</v>
      </c>
      <c r="AD90" s="3">
        <v>0</v>
      </c>
      <c r="AE90" s="3">
        <v>0</v>
      </c>
      <c r="AF90" s="3">
        <v>0</v>
      </c>
      <c r="AG90" s="3">
        <v>0</v>
      </c>
      <c r="AH90" s="1" t="s">
        <v>88</v>
      </c>
      <c r="AI90" s="17">
        <v>4</v>
      </c>
      <c r="AJ90" s="1"/>
    </row>
    <row r="91" spans="1:36" x14ac:dyDescent="0.2">
      <c r="A91" s="1" t="s">
        <v>201</v>
      </c>
      <c r="B91" s="1" t="s">
        <v>292</v>
      </c>
      <c r="C91" s="1" t="s">
        <v>446</v>
      </c>
      <c r="D91" s="1" t="s">
        <v>562</v>
      </c>
      <c r="E91" s="3">
        <v>29.877777777777776</v>
      </c>
      <c r="F91" s="3">
        <v>4.7111111111111112</v>
      </c>
      <c r="G91" s="3">
        <v>8.8888888888888892E-2</v>
      </c>
      <c r="H91" s="3">
        <v>0.17777777777777778</v>
      </c>
      <c r="I91" s="3">
        <v>0.53333333333333333</v>
      </c>
      <c r="J91" s="3">
        <v>0</v>
      </c>
      <c r="K91" s="3">
        <v>0.35555555555555557</v>
      </c>
      <c r="L91" s="3">
        <v>4.7011111111111115</v>
      </c>
      <c r="M91" s="3">
        <v>0</v>
      </c>
      <c r="N91" s="3">
        <v>0</v>
      </c>
      <c r="O91" s="3">
        <f>SUM(Table2[[#This Row],[Qualified Social Work Staff Hours]:[Other Social Work Staff Hours]])/Table2[[#This Row],[MDS Census]]</f>
        <v>0</v>
      </c>
      <c r="P91" s="3">
        <v>0</v>
      </c>
      <c r="Q91" s="3">
        <v>4.5933333333333337</v>
      </c>
      <c r="R91" s="3">
        <f>SUM(Table2[[#This Row],[Qualified Activities Professional Hours]:[Other Activities Professional Hours]])/Table2[[#This Row],[MDS Census]]</f>
        <v>0.15373744886574936</v>
      </c>
      <c r="S91" s="3">
        <v>4.5483333333333329</v>
      </c>
      <c r="T91" s="3">
        <v>4.176333333333333</v>
      </c>
      <c r="U91" s="3">
        <v>0</v>
      </c>
      <c r="V91" s="3">
        <f>SUM(Table2[[#This Row],[Occupational Therapist Hours]:[OT Aide Hours]])/Table2[[#This Row],[MDS Census]]</f>
        <v>0.29201190033469693</v>
      </c>
      <c r="W91" s="3">
        <v>1.133111111111111</v>
      </c>
      <c r="X91" s="3">
        <v>4.0941111111111121</v>
      </c>
      <c r="Y91" s="3">
        <v>0</v>
      </c>
      <c r="Z91" s="3">
        <f>SUM(Table2[[#This Row],[Physical Therapist (PT) Hours]:[PT Aide Hours]])/Table2[[#This Row],[MDS Census]]</f>
        <v>0.17495351431759021</v>
      </c>
      <c r="AA91" s="3">
        <v>0</v>
      </c>
      <c r="AB91" s="3">
        <v>0</v>
      </c>
      <c r="AC91" s="3">
        <v>0</v>
      </c>
      <c r="AD91" s="3">
        <v>0</v>
      </c>
      <c r="AE91" s="3">
        <v>0</v>
      </c>
      <c r="AF91" s="3">
        <v>0</v>
      </c>
      <c r="AG91" s="3">
        <v>0</v>
      </c>
      <c r="AH91" s="1" t="s">
        <v>89</v>
      </c>
      <c r="AI91" s="17">
        <v>4</v>
      </c>
      <c r="AJ91" s="1"/>
    </row>
    <row r="92" spans="1:36" x14ac:dyDescent="0.2">
      <c r="A92" s="1" t="s">
        <v>201</v>
      </c>
      <c r="B92" s="1" t="s">
        <v>293</v>
      </c>
      <c r="C92" s="1" t="s">
        <v>407</v>
      </c>
      <c r="D92" s="1" t="s">
        <v>563</v>
      </c>
      <c r="E92" s="3">
        <v>51.31111111111111</v>
      </c>
      <c r="F92" s="3">
        <v>14.723333333333333</v>
      </c>
      <c r="G92" s="3">
        <v>0.28888888888888886</v>
      </c>
      <c r="H92" s="3">
        <v>0.16666666666666666</v>
      </c>
      <c r="I92" s="3">
        <v>0.26666666666666666</v>
      </c>
      <c r="J92" s="3">
        <v>0</v>
      </c>
      <c r="K92" s="3">
        <v>0</v>
      </c>
      <c r="L92" s="3">
        <v>5.2838888888888889</v>
      </c>
      <c r="M92" s="3">
        <v>0</v>
      </c>
      <c r="N92" s="3">
        <v>1.9027777777777777</v>
      </c>
      <c r="O92" s="3">
        <f>SUM(Table2[[#This Row],[Qualified Social Work Staff Hours]:[Other Social Work Staff Hours]])/Table2[[#This Row],[MDS Census]]</f>
        <v>3.7083152880034644E-2</v>
      </c>
      <c r="P92" s="3">
        <v>5.2055555555555557</v>
      </c>
      <c r="Q92" s="3">
        <v>0</v>
      </c>
      <c r="R92" s="3">
        <f>SUM(Table2[[#This Row],[Qualified Activities Professional Hours]:[Other Activities Professional Hours]])/Table2[[#This Row],[MDS Census]]</f>
        <v>0.10145084452143786</v>
      </c>
      <c r="S92" s="3">
        <v>0.26666666666666666</v>
      </c>
      <c r="T92" s="3">
        <v>6.1099999999999994</v>
      </c>
      <c r="U92" s="3">
        <v>0</v>
      </c>
      <c r="V92" s="3">
        <f>SUM(Table2[[#This Row],[Occupational Therapist Hours]:[OT Aide Hours]])/Table2[[#This Row],[MDS Census]]</f>
        <v>0.12427457773928106</v>
      </c>
      <c r="W92" s="3">
        <v>0.25833333333333336</v>
      </c>
      <c r="X92" s="3">
        <v>6.6614444444444443</v>
      </c>
      <c r="Y92" s="3">
        <v>0</v>
      </c>
      <c r="Z92" s="3">
        <f>SUM(Table2[[#This Row],[Physical Therapist (PT) Hours]:[PT Aide Hours]])/Table2[[#This Row],[MDS Census]]</f>
        <v>0.13485924642702468</v>
      </c>
      <c r="AA92" s="3">
        <v>0</v>
      </c>
      <c r="AB92" s="3">
        <v>0</v>
      </c>
      <c r="AC92" s="3">
        <v>0</v>
      </c>
      <c r="AD92" s="3">
        <v>0</v>
      </c>
      <c r="AE92" s="3">
        <v>0</v>
      </c>
      <c r="AF92" s="3">
        <v>0</v>
      </c>
      <c r="AG92" s="3">
        <v>0</v>
      </c>
      <c r="AH92" s="1" t="s">
        <v>90</v>
      </c>
      <c r="AI92" s="17">
        <v>4</v>
      </c>
      <c r="AJ92" s="1"/>
    </row>
    <row r="93" spans="1:36" x14ac:dyDescent="0.2">
      <c r="A93" s="1" t="s">
        <v>201</v>
      </c>
      <c r="B93" s="1" t="s">
        <v>294</v>
      </c>
      <c r="C93" s="1" t="s">
        <v>427</v>
      </c>
      <c r="D93" s="1" t="s">
        <v>553</v>
      </c>
      <c r="E93" s="3">
        <v>96.222222222222229</v>
      </c>
      <c r="F93" s="3">
        <v>5.6888888888888891</v>
      </c>
      <c r="G93" s="3">
        <v>4.4444444444444446E-2</v>
      </c>
      <c r="H93" s="3">
        <v>0.41666666666666669</v>
      </c>
      <c r="I93" s="3">
        <v>6.6944444444444446</v>
      </c>
      <c r="J93" s="3">
        <v>0</v>
      </c>
      <c r="K93" s="3">
        <v>0</v>
      </c>
      <c r="L93" s="3">
        <v>4.645777777777778</v>
      </c>
      <c r="M93" s="3">
        <v>4.7305555555555552</v>
      </c>
      <c r="N93" s="3">
        <v>13.041666666666666</v>
      </c>
      <c r="O93" s="3">
        <f>SUM(Table2[[#This Row],[Qualified Social Work Staff Hours]:[Other Social Work Staff Hours]])/Table2[[#This Row],[MDS Census]]</f>
        <v>0.18469976905311777</v>
      </c>
      <c r="P93" s="3">
        <v>5.3916666666666666</v>
      </c>
      <c r="Q93" s="3">
        <v>5.1722222222222225</v>
      </c>
      <c r="R93" s="3">
        <f>SUM(Table2[[#This Row],[Qualified Activities Professional Hours]:[Other Activities Professional Hours]])/Table2[[#This Row],[MDS Census]]</f>
        <v>0.10978637413394919</v>
      </c>
      <c r="S93" s="3">
        <v>4.2619999999999987</v>
      </c>
      <c r="T93" s="3">
        <v>3.9076666666666671</v>
      </c>
      <c r="U93" s="3">
        <v>0</v>
      </c>
      <c r="V93" s="3">
        <f>SUM(Table2[[#This Row],[Occupational Therapist Hours]:[OT Aide Hours]])/Table2[[#This Row],[MDS Census]]</f>
        <v>8.4904157043879894E-2</v>
      </c>
      <c r="W93" s="3">
        <v>1.2194444444444446</v>
      </c>
      <c r="X93" s="3">
        <v>7.0112222222222194</v>
      </c>
      <c r="Y93" s="3">
        <v>0</v>
      </c>
      <c r="Z93" s="3">
        <f>SUM(Table2[[#This Row],[Physical Therapist (PT) Hours]:[PT Aide Hours]])/Table2[[#This Row],[MDS Census]]</f>
        <v>8.5538106235565792E-2</v>
      </c>
      <c r="AA93" s="3">
        <v>0</v>
      </c>
      <c r="AB93" s="3">
        <v>0</v>
      </c>
      <c r="AC93" s="3">
        <v>0</v>
      </c>
      <c r="AD93" s="3">
        <v>0</v>
      </c>
      <c r="AE93" s="3">
        <v>0</v>
      </c>
      <c r="AF93" s="3">
        <v>0</v>
      </c>
      <c r="AG93" s="3">
        <v>0</v>
      </c>
      <c r="AH93" s="1" t="s">
        <v>91</v>
      </c>
      <c r="AI93" s="17">
        <v>4</v>
      </c>
      <c r="AJ93" s="1"/>
    </row>
    <row r="94" spans="1:36" x14ac:dyDescent="0.2">
      <c r="A94" s="1" t="s">
        <v>201</v>
      </c>
      <c r="B94" s="1" t="s">
        <v>295</v>
      </c>
      <c r="C94" s="1" t="s">
        <v>481</v>
      </c>
      <c r="D94" s="1" t="s">
        <v>582</v>
      </c>
      <c r="E94" s="3">
        <v>48.144444444444446</v>
      </c>
      <c r="F94" s="3">
        <v>20.935111111111123</v>
      </c>
      <c r="G94" s="3">
        <v>0.26666666666666666</v>
      </c>
      <c r="H94" s="3">
        <v>0</v>
      </c>
      <c r="I94" s="3">
        <v>0</v>
      </c>
      <c r="J94" s="3">
        <v>0</v>
      </c>
      <c r="K94" s="3">
        <v>0</v>
      </c>
      <c r="L94" s="3">
        <v>1.6111111111111111E-2</v>
      </c>
      <c r="M94" s="3">
        <v>5.0777777777777775</v>
      </c>
      <c r="N94" s="3">
        <v>0</v>
      </c>
      <c r="O94" s="3">
        <f>SUM(Table2[[#This Row],[Qualified Social Work Staff Hours]:[Other Social Work Staff Hours]])/Table2[[#This Row],[MDS Census]]</f>
        <v>0.10546965151165473</v>
      </c>
      <c r="P94" s="3">
        <v>5.3818888888888896</v>
      </c>
      <c r="Q94" s="3">
        <v>0</v>
      </c>
      <c r="R94" s="3">
        <f>SUM(Table2[[#This Row],[Qualified Activities Professional Hours]:[Other Activities Professional Hours]])/Table2[[#This Row],[MDS Census]]</f>
        <v>0.11178629125317334</v>
      </c>
      <c r="S94" s="3">
        <v>5.0031111111111102</v>
      </c>
      <c r="T94" s="3">
        <v>3.7555555555555557E-2</v>
      </c>
      <c r="U94" s="3">
        <v>0</v>
      </c>
      <c r="V94" s="3">
        <f>SUM(Table2[[#This Row],[Occupational Therapist Hours]:[OT Aide Hours]])/Table2[[#This Row],[MDS Census]]</f>
        <v>0.10469882298638354</v>
      </c>
      <c r="W94" s="3">
        <v>0.27655555555555555</v>
      </c>
      <c r="X94" s="3">
        <v>4.6035555555555545</v>
      </c>
      <c r="Y94" s="3">
        <v>0</v>
      </c>
      <c r="Z94" s="3">
        <f>SUM(Table2[[#This Row],[Physical Therapist (PT) Hours]:[PT Aide Hours]])/Table2[[#This Row],[MDS Census]]</f>
        <v>0.10136395107315944</v>
      </c>
      <c r="AA94" s="3">
        <v>0</v>
      </c>
      <c r="AB94" s="3">
        <v>0</v>
      </c>
      <c r="AC94" s="3">
        <v>0</v>
      </c>
      <c r="AD94" s="3">
        <v>0</v>
      </c>
      <c r="AE94" s="3">
        <v>0</v>
      </c>
      <c r="AF94" s="3">
        <v>0</v>
      </c>
      <c r="AG94" s="3">
        <v>0</v>
      </c>
      <c r="AH94" s="1" t="s">
        <v>92</v>
      </c>
      <c r="AI94" s="17">
        <v>4</v>
      </c>
      <c r="AJ94" s="1"/>
    </row>
    <row r="95" spans="1:36" x14ac:dyDescent="0.2">
      <c r="A95" s="1" t="s">
        <v>201</v>
      </c>
      <c r="B95" s="1" t="s">
        <v>296</v>
      </c>
      <c r="C95" s="1" t="s">
        <v>408</v>
      </c>
      <c r="D95" s="1" t="s">
        <v>523</v>
      </c>
      <c r="E95" s="3">
        <v>74.74444444444444</v>
      </c>
      <c r="F95" s="3">
        <v>29.155555555555555</v>
      </c>
      <c r="G95" s="3">
        <v>0.57777777777777772</v>
      </c>
      <c r="H95" s="3">
        <v>0</v>
      </c>
      <c r="I95" s="3">
        <v>2.3111111111111109</v>
      </c>
      <c r="J95" s="3">
        <v>0</v>
      </c>
      <c r="K95" s="3">
        <v>0</v>
      </c>
      <c r="L95" s="3">
        <v>8.2143333333333342</v>
      </c>
      <c r="M95" s="3">
        <v>0</v>
      </c>
      <c r="N95" s="3">
        <v>0</v>
      </c>
      <c r="O95" s="3">
        <f>SUM(Table2[[#This Row],[Qualified Social Work Staff Hours]:[Other Social Work Staff Hours]])/Table2[[#This Row],[MDS Census]]</f>
        <v>0</v>
      </c>
      <c r="P95" s="3">
        <v>0</v>
      </c>
      <c r="Q95" s="3">
        <v>0</v>
      </c>
      <c r="R95" s="3">
        <f>SUM(Table2[[#This Row],[Qualified Activities Professional Hours]:[Other Activities Professional Hours]])/Table2[[#This Row],[MDS Census]]</f>
        <v>0</v>
      </c>
      <c r="S95" s="3">
        <v>3.4651111111111099</v>
      </c>
      <c r="T95" s="3">
        <v>3.1574444444444452</v>
      </c>
      <c r="U95" s="3">
        <v>0</v>
      </c>
      <c r="V95" s="3">
        <f>SUM(Table2[[#This Row],[Occupational Therapist Hours]:[OT Aide Hours]])/Table2[[#This Row],[MDS Census]]</f>
        <v>8.8602646053218381E-2</v>
      </c>
      <c r="W95" s="3">
        <v>4.4344444444444457</v>
      </c>
      <c r="X95" s="3">
        <v>4.0888888888888891E-2</v>
      </c>
      <c r="Y95" s="3">
        <v>0</v>
      </c>
      <c r="Z95" s="3">
        <f>SUM(Table2[[#This Row],[Physical Therapist (PT) Hours]:[PT Aide Hours]])/Table2[[#This Row],[MDS Census]]</f>
        <v>5.9875130072840808E-2</v>
      </c>
      <c r="AA95" s="3">
        <v>0</v>
      </c>
      <c r="AB95" s="3">
        <v>0</v>
      </c>
      <c r="AC95" s="3">
        <v>0</v>
      </c>
      <c r="AD95" s="3">
        <v>0</v>
      </c>
      <c r="AE95" s="3">
        <v>0</v>
      </c>
      <c r="AF95" s="3">
        <v>0</v>
      </c>
      <c r="AG95" s="3">
        <v>0</v>
      </c>
      <c r="AH95" s="1" t="s">
        <v>93</v>
      </c>
      <c r="AI95" s="17">
        <v>4</v>
      </c>
      <c r="AJ95" s="1"/>
    </row>
    <row r="96" spans="1:36" x14ac:dyDescent="0.2">
      <c r="A96" s="1" t="s">
        <v>201</v>
      </c>
      <c r="B96" s="1" t="s">
        <v>297</v>
      </c>
      <c r="C96" s="1" t="s">
        <v>458</v>
      </c>
      <c r="D96" s="1" t="s">
        <v>547</v>
      </c>
      <c r="E96" s="3">
        <v>64.888888888888886</v>
      </c>
      <c r="F96" s="3">
        <v>5.6</v>
      </c>
      <c r="G96" s="3">
        <v>0.3888888888888889</v>
      </c>
      <c r="H96" s="3">
        <v>0.6</v>
      </c>
      <c r="I96" s="3">
        <v>0.79888888888888876</v>
      </c>
      <c r="J96" s="3">
        <v>0</v>
      </c>
      <c r="K96" s="3">
        <v>0</v>
      </c>
      <c r="L96" s="3">
        <v>3.3328888888888888</v>
      </c>
      <c r="M96" s="3">
        <v>0</v>
      </c>
      <c r="N96" s="3">
        <v>5.075555555555554</v>
      </c>
      <c r="O96" s="3">
        <f>SUM(Table2[[#This Row],[Qualified Social Work Staff Hours]:[Other Social Work Staff Hours]])/Table2[[#This Row],[MDS Census]]</f>
        <v>7.8219178082191768E-2</v>
      </c>
      <c r="P96" s="3">
        <v>0</v>
      </c>
      <c r="Q96" s="3">
        <v>9.8351111111111127</v>
      </c>
      <c r="R96" s="3">
        <f>SUM(Table2[[#This Row],[Qualified Activities Professional Hours]:[Other Activities Professional Hours]])/Table2[[#This Row],[MDS Census]]</f>
        <v>0.15156849315068496</v>
      </c>
      <c r="S96" s="3">
        <v>4.5974444444444451</v>
      </c>
      <c r="T96" s="3">
        <v>4.7391111111111108</v>
      </c>
      <c r="U96" s="3">
        <v>0</v>
      </c>
      <c r="V96" s="3">
        <f>SUM(Table2[[#This Row],[Occupational Therapist Hours]:[OT Aide Hours]])/Table2[[#This Row],[MDS Census]]</f>
        <v>0.14388527397260276</v>
      </c>
      <c r="W96" s="3">
        <v>0.79211111111111121</v>
      </c>
      <c r="X96" s="3">
        <v>4.7858888888888886</v>
      </c>
      <c r="Y96" s="3">
        <v>0</v>
      </c>
      <c r="Z96" s="3">
        <f>SUM(Table2[[#This Row],[Physical Therapist (PT) Hours]:[PT Aide Hours]])/Table2[[#This Row],[MDS Census]]</f>
        <v>8.5962328767123286E-2</v>
      </c>
      <c r="AA96" s="3">
        <v>0</v>
      </c>
      <c r="AB96" s="3">
        <v>0</v>
      </c>
      <c r="AC96" s="3">
        <v>0</v>
      </c>
      <c r="AD96" s="3">
        <v>0</v>
      </c>
      <c r="AE96" s="3">
        <v>0</v>
      </c>
      <c r="AF96" s="3">
        <v>5.5567777777777785</v>
      </c>
      <c r="AG96" s="3">
        <v>0</v>
      </c>
      <c r="AH96" s="1" t="s">
        <v>94</v>
      </c>
      <c r="AI96" s="17">
        <v>4</v>
      </c>
      <c r="AJ96" s="1"/>
    </row>
    <row r="97" spans="1:36" x14ac:dyDescent="0.2">
      <c r="A97" s="1" t="s">
        <v>201</v>
      </c>
      <c r="B97" s="1" t="s">
        <v>298</v>
      </c>
      <c r="C97" s="1" t="s">
        <v>419</v>
      </c>
      <c r="D97" s="1" t="s">
        <v>535</v>
      </c>
      <c r="E97" s="3">
        <v>91.933333333333337</v>
      </c>
      <c r="F97" s="3">
        <v>11.28888888888889</v>
      </c>
      <c r="G97" s="3">
        <v>1.1555555555555554</v>
      </c>
      <c r="H97" s="3">
        <v>0.52222222222222225</v>
      </c>
      <c r="I97" s="3">
        <v>0.62222222222222223</v>
      </c>
      <c r="J97" s="3">
        <v>0</v>
      </c>
      <c r="K97" s="3">
        <v>0</v>
      </c>
      <c r="L97" s="3">
        <v>9.0229999999999961</v>
      </c>
      <c r="M97" s="3">
        <v>5.6</v>
      </c>
      <c r="N97" s="3">
        <v>11.232444444444443</v>
      </c>
      <c r="O97" s="3">
        <f>SUM(Table2[[#This Row],[Qualified Social Work Staff Hours]:[Other Social Work Staff Hours]])/Table2[[#This Row],[MDS Census]]</f>
        <v>0.18309402948996853</v>
      </c>
      <c r="P97" s="3">
        <v>0</v>
      </c>
      <c r="Q97" s="3">
        <v>10.099777777777776</v>
      </c>
      <c r="R97" s="3">
        <f>SUM(Table2[[#This Row],[Qualified Activities Professional Hours]:[Other Activities Professional Hours]])/Table2[[#This Row],[MDS Census]]</f>
        <v>0.10985980178873578</v>
      </c>
      <c r="S97" s="3">
        <v>4.7245555555555558</v>
      </c>
      <c r="T97" s="3">
        <v>8.8042222222222204</v>
      </c>
      <c r="U97" s="3">
        <v>0</v>
      </c>
      <c r="V97" s="3">
        <f>SUM(Table2[[#This Row],[Occupational Therapist Hours]:[OT Aide Hours]])/Table2[[#This Row],[MDS Census]]</f>
        <v>0.14715856901136087</v>
      </c>
      <c r="W97" s="3">
        <v>4.8975555555555532</v>
      </c>
      <c r="X97" s="3">
        <v>8.1657777777777767</v>
      </c>
      <c r="Y97" s="3">
        <v>5.2493333333333343</v>
      </c>
      <c r="Z97" s="3">
        <f>SUM(Table2[[#This Row],[Physical Therapist (PT) Hours]:[PT Aide Hours]])/Table2[[#This Row],[MDS Census]]</f>
        <v>0.19919506889050034</v>
      </c>
      <c r="AA97" s="3">
        <v>0</v>
      </c>
      <c r="AB97" s="3">
        <v>0</v>
      </c>
      <c r="AC97" s="3">
        <v>0</v>
      </c>
      <c r="AD97" s="3">
        <v>97.211555555555563</v>
      </c>
      <c r="AE97" s="3">
        <v>0</v>
      </c>
      <c r="AF97" s="3">
        <v>0</v>
      </c>
      <c r="AG97" s="3">
        <v>0</v>
      </c>
      <c r="AH97" s="1" t="s">
        <v>95</v>
      </c>
      <c r="AI97" s="17">
        <v>4</v>
      </c>
      <c r="AJ97" s="1"/>
    </row>
    <row r="98" spans="1:36" x14ac:dyDescent="0.2">
      <c r="A98" s="1" t="s">
        <v>201</v>
      </c>
      <c r="B98" s="1" t="s">
        <v>299</v>
      </c>
      <c r="C98" s="1" t="s">
        <v>482</v>
      </c>
      <c r="D98" s="1" t="s">
        <v>583</v>
      </c>
      <c r="E98" s="3">
        <v>37.700000000000003</v>
      </c>
      <c r="F98" s="3">
        <v>0</v>
      </c>
      <c r="G98" s="3">
        <v>0.94444444444444442</v>
      </c>
      <c r="H98" s="3">
        <v>8.8888888888888892E-2</v>
      </c>
      <c r="I98" s="3">
        <v>0</v>
      </c>
      <c r="J98" s="3">
        <v>0</v>
      </c>
      <c r="K98" s="3">
        <v>0</v>
      </c>
      <c r="L98" s="3">
        <v>4.440666666666667</v>
      </c>
      <c r="M98" s="3">
        <v>0</v>
      </c>
      <c r="N98" s="3">
        <v>0</v>
      </c>
      <c r="O98" s="3">
        <f>SUM(Table2[[#This Row],[Qualified Social Work Staff Hours]:[Other Social Work Staff Hours]])/Table2[[#This Row],[MDS Census]]</f>
        <v>0</v>
      </c>
      <c r="P98" s="3">
        <v>0</v>
      </c>
      <c r="Q98" s="3">
        <v>0</v>
      </c>
      <c r="R98" s="3">
        <f>SUM(Table2[[#This Row],[Qualified Activities Professional Hours]:[Other Activities Professional Hours]])/Table2[[#This Row],[MDS Census]]</f>
        <v>0</v>
      </c>
      <c r="S98" s="3">
        <v>0.26611111111111108</v>
      </c>
      <c r="T98" s="3">
        <v>4.4883333333333324</v>
      </c>
      <c r="U98" s="3">
        <v>0</v>
      </c>
      <c r="V98" s="3">
        <f>SUM(Table2[[#This Row],[Occupational Therapist Hours]:[OT Aide Hours]])/Table2[[#This Row],[MDS Census]]</f>
        <v>0.12611258473327436</v>
      </c>
      <c r="W98" s="3">
        <v>0.18688888888888888</v>
      </c>
      <c r="X98" s="3">
        <v>3.9626666666666677</v>
      </c>
      <c r="Y98" s="3">
        <v>0</v>
      </c>
      <c r="Z98" s="3">
        <f>SUM(Table2[[#This Row],[Physical Therapist (PT) Hours]:[PT Aide Hours]])/Table2[[#This Row],[MDS Census]]</f>
        <v>0.11006778661951078</v>
      </c>
      <c r="AA98" s="3">
        <v>0</v>
      </c>
      <c r="AB98" s="3">
        <v>0</v>
      </c>
      <c r="AC98" s="3">
        <v>0</v>
      </c>
      <c r="AD98" s="3">
        <v>0</v>
      </c>
      <c r="AE98" s="3">
        <v>0</v>
      </c>
      <c r="AF98" s="3">
        <v>0</v>
      </c>
      <c r="AG98" s="3">
        <v>0</v>
      </c>
      <c r="AH98" s="1" t="s">
        <v>96</v>
      </c>
      <c r="AI98" s="17">
        <v>4</v>
      </c>
      <c r="AJ98" s="1"/>
    </row>
    <row r="99" spans="1:36" x14ac:dyDescent="0.2">
      <c r="A99" s="1" t="s">
        <v>201</v>
      </c>
      <c r="B99" s="1" t="s">
        <v>300</v>
      </c>
      <c r="C99" s="1" t="s">
        <v>437</v>
      </c>
      <c r="D99" s="1" t="s">
        <v>571</v>
      </c>
      <c r="E99" s="3">
        <v>50.233333333333334</v>
      </c>
      <c r="F99" s="3">
        <v>5.333333333333333</v>
      </c>
      <c r="G99" s="3">
        <v>0.15333333333333318</v>
      </c>
      <c r="H99" s="3">
        <v>0.29744444444444451</v>
      </c>
      <c r="I99" s="3">
        <v>0.44444444444444442</v>
      </c>
      <c r="J99" s="3">
        <v>0</v>
      </c>
      <c r="K99" s="3">
        <v>0</v>
      </c>
      <c r="L99" s="3">
        <v>5.5242222222222219</v>
      </c>
      <c r="M99" s="3">
        <v>3.9779999999999993</v>
      </c>
      <c r="N99" s="3">
        <v>0</v>
      </c>
      <c r="O99" s="3">
        <f>SUM(Table2[[#This Row],[Qualified Social Work Staff Hours]:[Other Social Work Staff Hours]])/Table2[[#This Row],[MDS Census]]</f>
        <v>7.9190444591904427E-2</v>
      </c>
      <c r="P99" s="3">
        <v>3.0208888888888894</v>
      </c>
      <c r="Q99" s="3">
        <v>0</v>
      </c>
      <c r="R99" s="3">
        <f>SUM(Table2[[#This Row],[Qualified Activities Professional Hours]:[Other Activities Professional Hours]])/Table2[[#This Row],[MDS Census]]</f>
        <v>6.0137137801371386E-2</v>
      </c>
      <c r="S99" s="3">
        <v>4.0686666666666653</v>
      </c>
      <c r="T99" s="3">
        <v>3.9846666666666679</v>
      </c>
      <c r="U99" s="3">
        <v>0</v>
      </c>
      <c r="V99" s="3">
        <f>SUM(Table2[[#This Row],[Occupational Therapist Hours]:[OT Aide Hours]])/Table2[[#This Row],[MDS Census]]</f>
        <v>0.16031851360318511</v>
      </c>
      <c r="W99" s="3">
        <v>5.5375555555555547</v>
      </c>
      <c r="X99" s="3">
        <v>4.8081111111111108</v>
      </c>
      <c r="Y99" s="3">
        <v>0</v>
      </c>
      <c r="Z99" s="3">
        <f>SUM(Table2[[#This Row],[Physical Therapist (PT) Hours]:[PT Aide Hours]])/Table2[[#This Row],[MDS Census]]</f>
        <v>0.20595222295952223</v>
      </c>
      <c r="AA99" s="3">
        <v>0</v>
      </c>
      <c r="AB99" s="3">
        <v>0</v>
      </c>
      <c r="AC99" s="3">
        <v>0</v>
      </c>
      <c r="AD99" s="3">
        <v>0</v>
      </c>
      <c r="AE99" s="3">
        <v>0</v>
      </c>
      <c r="AF99" s="3">
        <v>0.25644444444444442</v>
      </c>
      <c r="AG99" s="3">
        <v>0</v>
      </c>
      <c r="AH99" s="1" t="s">
        <v>97</v>
      </c>
      <c r="AI99" s="17">
        <v>4</v>
      </c>
      <c r="AJ99" s="1"/>
    </row>
    <row r="100" spans="1:36" x14ac:dyDescent="0.2">
      <c r="A100" s="1" t="s">
        <v>201</v>
      </c>
      <c r="B100" s="1" t="s">
        <v>301</v>
      </c>
      <c r="C100" s="1" t="s">
        <v>426</v>
      </c>
      <c r="D100" s="1" t="s">
        <v>516</v>
      </c>
      <c r="E100" s="3">
        <v>65.933333333333337</v>
      </c>
      <c r="F100" s="3">
        <v>5.4222222222222225</v>
      </c>
      <c r="G100" s="3">
        <v>0.30666666666666637</v>
      </c>
      <c r="H100" s="3">
        <v>0.3268888888888889</v>
      </c>
      <c r="I100" s="3">
        <v>0.91666666666666663</v>
      </c>
      <c r="J100" s="3">
        <v>0</v>
      </c>
      <c r="K100" s="3">
        <v>0</v>
      </c>
      <c r="L100" s="3">
        <v>3.4054444444444445</v>
      </c>
      <c r="M100" s="3">
        <v>0</v>
      </c>
      <c r="N100" s="3">
        <v>5.6684444444444457</v>
      </c>
      <c r="O100" s="3">
        <f>SUM(Table2[[#This Row],[Qualified Social Work Staff Hours]:[Other Social Work Staff Hours]])/Table2[[#This Row],[MDS Census]]</f>
        <v>8.5972362655881374E-2</v>
      </c>
      <c r="P100" s="3">
        <v>3.6727777777777777</v>
      </c>
      <c r="Q100" s="3">
        <v>0.22111111111111109</v>
      </c>
      <c r="R100" s="3">
        <f>SUM(Table2[[#This Row],[Qualified Activities Professional Hours]:[Other Activities Professional Hours]])/Table2[[#This Row],[MDS Census]]</f>
        <v>5.9057971014492748E-2</v>
      </c>
      <c r="S100" s="3">
        <v>4.8775555555555554</v>
      </c>
      <c r="T100" s="3">
        <v>5.6233333333333322</v>
      </c>
      <c r="U100" s="3">
        <v>0</v>
      </c>
      <c r="V100" s="3">
        <f>SUM(Table2[[#This Row],[Occupational Therapist Hours]:[OT Aide Hours]])/Table2[[#This Row],[MDS Census]]</f>
        <v>0.1592652510953825</v>
      </c>
      <c r="W100" s="3">
        <v>1.0058888888888888</v>
      </c>
      <c r="X100" s="3">
        <v>10.564777777777779</v>
      </c>
      <c r="Y100" s="3">
        <v>0</v>
      </c>
      <c r="Z100" s="3">
        <f>SUM(Table2[[#This Row],[Physical Therapist (PT) Hours]:[PT Aide Hours]])/Table2[[#This Row],[MDS Census]]</f>
        <v>0.17549039433771488</v>
      </c>
      <c r="AA100" s="3">
        <v>0</v>
      </c>
      <c r="AB100" s="3">
        <v>0</v>
      </c>
      <c r="AC100" s="3">
        <v>0</v>
      </c>
      <c r="AD100" s="3">
        <v>0</v>
      </c>
      <c r="AE100" s="3">
        <v>0</v>
      </c>
      <c r="AF100" s="3">
        <v>0.23533333333333334</v>
      </c>
      <c r="AG100" s="3">
        <v>0</v>
      </c>
      <c r="AH100" s="1" t="s">
        <v>98</v>
      </c>
      <c r="AI100" s="17">
        <v>4</v>
      </c>
      <c r="AJ100" s="1"/>
    </row>
    <row r="101" spans="1:36" x14ac:dyDescent="0.2">
      <c r="A101" s="1" t="s">
        <v>201</v>
      </c>
      <c r="B101" s="1" t="s">
        <v>302</v>
      </c>
      <c r="C101" s="1" t="s">
        <v>438</v>
      </c>
      <c r="D101" s="1" t="s">
        <v>551</v>
      </c>
      <c r="E101" s="3">
        <v>46.822222222222223</v>
      </c>
      <c r="F101" s="3">
        <v>5.6</v>
      </c>
      <c r="G101" s="3">
        <v>0.3623333333333334</v>
      </c>
      <c r="H101" s="3">
        <v>0</v>
      </c>
      <c r="I101" s="3">
        <v>0</v>
      </c>
      <c r="J101" s="3">
        <v>0</v>
      </c>
      <c r="K101" s="3">
        <v>0</v>
      </c>
      <c r="L101" s="3">
        <v>4.934333333333333</v>
      </c>
      <c r="M101" s="3">
        <v>4.8150000000000004</v>
      </c>
      <c r="N101" s="3">
        <v>0</v>
      </c>
      <c r="O101" s="3">
        <f>SUM(Table2[[#This Row],[Qualified Social Work Staff Hours]:[Other Social Work Staff Hours]])/Table2[[#This Row],[MDS Census]]</f>
        <v>0.10283578547698149</v>
      </c>
      <c r="P101" s="3">
        <v>5.057666666666667</v>
      </c>
      <c r="Q101" s="3">
        <v>0</v>
      </c>
      <c r="R101" s="3">
        <f>SUM(Table2[[#This Row],[Qualified Activities Professional Hours]:[Other Activities Professional Hours]])/Table2[[#This Row],[MDS Census]]</f>
        <v>0.10801850972947319</v>
      </c>
      <c r="S101" s="3">
        <v>5.3665555555555553</v>
      </c>
      <c r="T101" s="3">
        <v>8.9721111111111131</v>
      </c>
      <c r="U101" s="3">
        <v>0</v>
      </c>
      <c r="V101" s="3">
        <f>SUM(Table2[[#This Row],[Occupational Therapist Hours]:[OT Aide Hours]])/Table2[[#This Row],[MDS Census]]</f>
        <v>0.30623635500711915</v>
      </c>
      <c r="W101" s="3">
        <v>6.0428888888888874</v>
      </c>
      <c r="X101" s="3">
        <v>14.659111111111116</v>
      </c>
      <c r="Y101" s="3">
        <v>0</v>
      </c>
      <c r="Z101" s="3">
        <f>SUM(Table2[[#This Row],[Physical Therapist (PT) Hours]:[PT Aide Hours]])/Table2[[#This Row],[MDS Census]]</f>
        <v>0.44214048410061707</v>
      </c>
      <c r="AA101" s="3">
        <v>0</v>
      </c>
      <c r="AB101" s="3">
        <v>5.1084444444444426</v>
      </c>
      <c r="AC101" s="3">
        <v>0</v>
      </c>
      <c r="AD101" s="3">
        <v>0</v>
      </c>
      <c r="AE101" s="3">
        <v>0</v>
      </c>
      <c r="AF101" s="3">
        <v>0</v>
      </c>
      <c r="AG101" s="3">
        <v>0</v>
      </c>
      <c r="AH101" s="1" t="s">
        <v>99</v>
      </c>
      <c r="AI101" s="17">
        <v>4</v>
      </c>
      <c r="AJ101" s="1"/>
    </row>
    <row r="102" spans="1:36" x14ac:dyDescent="0.2">
      <c r="A102" s="1" t="s">
        <v>201</v>
      </c>
      <c r="B102" s="1" t="s">
        <v>303</v>
      </c>
      <c r="C102" s="1" t="s">
        <v>413</v>
      </c>
      <c r="D102" s="1" t="s">
        <v>584</v>
      </c>
      <c r="E102" s="3">
        <v>44.544444444444444</v>
      </c>
      <c r="F102" s="3">
        <v>5.6</v>
      </c>
      <c r="G102" s="3">
        <v>8.8888888888888892E-2</v>
      </c>
      <c r="H102" s="3">
        <v>0</v>
      </c>
      <c r="I102" s="3">
        <v>0</v>
      </c>
      <c r="J102" s="3">
        <v>0</v>
      </c>
      <c r="K102" s="3">
        <v>0.13522222222222222</v>
      </c>
      <c r="L102" s="3">
        <v>1.6967777777777775</v>
      </c>
      <c r="M102" s="3">
        <v>0</v>
      </c>
      <c r="N102" s="3">
        <v>0</v>
      </c>
      <c r="O102" s="3">
        <f>SUM(Table2[[#This Row],[Qualified Social Work Staff Hours]:[Other Social Work Staff Hours]])/Table2[[#This Row],[MDS Census]]</f>
        <v>0</v>
      </c>
      <c r="P102" s="3">
        <v>5.6410000000000009</v>
      </c>
      <c r="Q102" s="3">
        <v>0</v>
      </c>
      <c r="R102" s="3">
        <f>SUM(Table2[[#This Row],[Qualified Activities Professional Hours]:[Other Activities Professional Hours]])/Table2[[#This Row],[MDS Census]]</f>
        <v>0.12663756547767524</v>
      </c>
      <c r="S102" s="3">
        <v>0.58044444444444443</v>
      </c>
      <c r="T102" s="3">
        <v>4.3902222222222216</v>
      </c>
      <c r="U102" s="3">
        <v>0</v>
      </c>
      <c r="V102" s="3">
        <f>SUM(Table2[[#This Row],[Occupational Therapist Hours]:[OT Aide Hours]])/Table2[[#This Row],[MDS Census]]</f>
        <v>0.11158892491893239</v>
      </c>
      <c r="W102" s="3">
        <v>9.5333333333333339E-2</v>
      </c>
      <c r="X102" s="3">
        <v>14.051999999999998</v>
      </c>
      <c r="Y102" s="3">
        <v>0</v>
      </c>
      <c r="Z102" s="3">
        <f>SUM(Table2[[#This Row],[Physical Therapist (PT) Hours]:[PT Aide Hours]])/Table2[[#This Row],[MDS Census]]</f>
        <v>0.31760039910202037</v>
      </c>
      <c r="AA102" s="3">
        <v>0</v>
      </c>
      <c r="AB102" s="3">
        <v>0</v>
      </c>
      <c r="AC102" s="3">
        <v>0</v>
      </c>
      <c r="AD102" s="3">
        <v>0</v>
      </c>
      <c r="AE102" s="3">
        <v>0</v>
      </c>
      <c r="AF102" s="3">
        <v>0</v>
      </c>
      <c r="AG102" s="3">
        <v>0</v>
      </c>
      <c r="AH102" s="1" t="s">
        <v>100</v>
      </c>
      <c r="AI102" s="17">
        <v>4</v>
      </c>
      <c r="AJ102" s="1"/>
    </row>
    <row r="103" spans="1:36" x14ac:dyDescent="0.2">
      <c r="A103" s="1" t="s">
        <v>201</v>
      </c>
      <c r="B103" s="1" t="s">
        <v>304</v>
      </c>
      <c r="C103" s="1" t="s">
        <v>464</v>
      </c>
      <c r="D103" s="1" t="s">
        <v>575</v>
      </c>
      <c r="E103" s="3">
        <v>50.777777777777779</v>
      </c>
      <c r="F103" s="3">
        <v>0</v>
      </c>
      <c r="G103" s="3">
        <v>0.16666666666666666</v>
      </c>
      <c r="H103" s="3">
        <v>0</v>
      </c>
      <c r="I103" s="3">
        <v>0.60277777777777775</v>
      </c>
      <c r="J103" s="3">
        <v>0</v>
      </c>
      <c r="K103" s="3">
        <v>0</v>
      </c>
      <c r="L103" s="3">
        <v>3.9328888888888893</v>
      </c>
      <c r="M103" s="3">
        <v>0</v>
      </c>
      <c r="N103" s="3">
        <v>0</v>
      </c>
      <c r="O103" s="3">
        <f>SUM(Table2[[#This Row],[Qualified Social Work Staff Hours]:[Other Social Work Staff Hours]])/Table2[[#This Row],[MDS Census]]</f>
        <v>0</v>
      </c>
      <c r="P103" s="3">
        <v>0</v>
      </c>
      <c r="Q103" s="3">
        <v>0</v>
      </c>
      <c r="R103" s="3">
        <f>SUM(Table2[[#This Row],[Qualified Activities Professional Hours]:[Other Activities Professional Hours]])/Table2[[#This Row],[MDS Census]]</f>
        <v>0</v>
      </c>
      <c r="S103" s="3">
        <v>4.4215555555555559</v>
      </c>
      <c r="T103" s="3">
        <v>4.1336666666666666</v>
      </c>
      <c r="U103" s="3">
        <v>0</v>
      </c>
      <c r="V103" s="3">
        <f>SUM(Table2[[#This Row],[Occupational Therapist Hours]:[OT Aide Hours]])/Table2[[#This Row],[MDS Census]]</f>
        <v>0.16848358862144422</v>
      </c>
      <c r="W103" s="3">
        <v>2.051333333333333</v>
      </c>
      <c r="X103" s="3">
        <v>8.8314444444444451</v>
      </c>
      <c r="Y103" s="3">
        <v>0.7797777777777779</v>
      </c>
      <c r="Z103" s="3">
        <f>SUM(Table2[[#This Row],[Physical Therapist (PT) Hours]:[PT Aide Hours]])/Table2[[#This Row],[MDS Census]]</f>
        <v>0.22967833698030635</v>
      </c>
      <c r="AA103" s="3">
        <v>0</v>
      </c>
      <c r="AB103" s="3">
        <v>0</v>
      </c>
      <c r="AC103" s="3">
        <v>0</v>
      </c>
      <c r="AD103" s="3">
        <v>0</v>
      </c>
      <c r="AE103" s="3">
        <v>0</v>
      </c>
      <c r="AF103" s="3">
        <v>0</v>
      </c>
      <c r="AG103" s="3">
        <v>0</v>
      </c>
      <c r="AH103" s="1" t="s">
        <v>101</v>
      </c>
      <c r="AI103" s="17">
        <v>4</v>
      </c>
      <c r="AJ103" s="1"/>
    </row>
    <row r="104" spans="1:36" x14ac:dyDescent="0.2">
      <c r="A104" s="1" t="s">
        <v>201</v>
      </c>
      <c r="B104" s="1" t="s">
        <v>305</v>
      </c>
      <c r="C104" s="1" t="s">
        <v>418</v>
      </c>
      <c r="D104" s="1" t="s">
        <v>565</v>
      </c>
      <c r="E104" s="3">
        <v>60.222222222222221</v>
      </c>
      <c r="F104" s="3">
        <v>0</v>
      </c>
      <c r="G104" s="3">
        <v>0.96944444444444444</v>
      </c>
      <c r="H104" s="3">
        <v>0.53888888888888886</v>
      </c>
      <c r="I104" s="3">
        <v>0.50555555555555554</v>
      </c>
      <c r="J104" s="3">
        <v>0</v>
      </c>
      <c r="K104" s="3">
        <v>0</v>
      </c>
      <c r="L104" s="3">
        <v>7.9238888888888885</v>
      </c>
      <c r="M104" s="3">
        <v>0</v>
      </c>
      <c r="N104" s="3">
        <v>0</v>
      </c>
      <c r="O104" s="3">
        <f>SUM(Table2[[#This Row],[Qualified Social Work Staff Hours]:[Other Social Work Staff Hours]])/Table2[[#This Row],[MDS Census]]</f>
        <v>0</v>
      </c>
      <c r="P104" s="3">
        <v>0</v>
      </c>
      <c r="Q104" s="3">
        <v>0</v>
      </c>
      <c r="R104" s="3">
        <f>SUM(Table2[[#This Row],[Qualified Activities Professional Hours]:[Other Activities Professional Hours]])/Table2[[#This Row],[MDS Census]]</f>
        <v>0</v>
      </c>
      <c r="S104" s="3">
        <v>7.4434444444444416</v>
      </c>
      <c r="T104" s="3">
        <v>8.2691111111111084</v>
      </c>
      <c r="U104" s="3">
        <v>0</v>
      </c>
      <c r="V104" s="3">
        <f>SUM(Table2[[#This Row],[Occupational Therapist Hours]:[OT Aide Hours]])/Table2[[#This Row],[MDS Census]]</f>
        <v>0.26090959409594089</v>
      </c>
      <c r="W104" s="3">
        <v>3.4561111111111127</v>
      </c>
      <c r="X104" s="3">
        <v>12.869555555555554</v>
      </c>
      <c r="Y104" s="3">
        <v>1.5887777777777778</v>
      </c>
      <c r="Z104" s="3">
        <f>SUM(Table2[[#This Row],[Physical Therapist (PT) Hours]:[PT Aide Hours]])/Table2[[#This Row],[MDS Census]]</f>
        <v>0.29747232472324725</v>
      </c>
      <c r="AA104" s="3">
        <v>0</v>
      </c>
      <c r="AB104" s="3">
        <v>0</v>
      </c>
      <c r="AC104" s="3">
        <v>0</v>
      </c>
      <c r="AD104" s="3">
        <v>0</v>
      </c>
      <c r="AE104" s="3">
        <v>0</v>
      </c>
      <c r="AF104" s="3">
        <v>0</v>
      </c>
      <c r="AG104" s="3">
        <v>0</v>
      </c>
      <c r="AH104" s="1" t="s">
        <v>102</v>
      </c>
      <c r="AI104" s="17">
        <v>4</v>
      </c>
      <c r="AJ104" s="1"/>
    </row>
    <row r="105" spans="1:36" x14ac:dyDescent="0.2">
      <c r="A105" s="1" t="s">
        <v>201</v>
      </c>
      <c r="B105" s="1" t="s">
        <v>306</v>
      </c>
      <c r="C105" s="1" t="s">
        <v>483</v>
      </c>
      <c r="D105" s="1" t="s">
        <v>585</v>
      </c>
      <c r="E105" s="3">
        <v>51.922222222222224</v>
      </c>
      <c r="F105" s="3">
        <v>0</v>
      </c>
      <c r="G105" s="3">
        <v>0.33666666666666667</v>
      </c>
      <c r="H105" s="3">
        <v>8.8888888888888892E-2</v>
      </c>
      <c r="I105" s="3">
        <v>0.56666666666666665</v>
      </c>
      <c r="J105" s="3">
        <v>0</v>
      </c>
      <c r="K105" s="3">
        <v>0</v>
      </c>
      <c r="L105" s="3">
        <v>4.4587777777777777</v>
      </c>
      <c r="M105" s="3">
        <v>0</v>
      </c>
      <c r="N105" s="3">
        <v>0</v>
      </c>
      <c r="O105" s="3">
        <f>SUM(Table2[[#This Row],[Qualified Social Work Staff Hours]:[Other Social Work Staff Hours]])/Table2[[#This Row],[MDS Census]]</f>
        <v>0</v>
      </c>
      <c r="P105" s="3">
        <v>0</v>
      </c>
      <c r="Q105" s="3">
        <v>0</v>
      </c>
      <c r="R105" s="3">
        <f>SUM(Table2[[#This Row],[Qualified Activities Professional Hours]:[Other Activities Professional Hours]])/Table2[[#This Row],[MDS Census]]</f>
        <v>0</v>
      </c>
      <c r="S105" s="3">
        <v>1.5554444444444442</v>
      </c>
      <c r="T105" s="3">
        <v>5.6726666666666672</v>
      </c>
      <c r="U105" s="3">
        <v>0</v>
      </c>
      <c r="V105" s="3">
        <f>SUM(Table2[[#This Row],[Occupational Therapist Hours]:[OT Aide Hours]])/Table2[[#This Row],[MDS Census]]</f>
        <v>0.13921035737213783</v>
      </c>
      <c r="W105" s="3">
        <v>0.61755555555555552</v>
      </c>
      <c r="X105" s="3">
        <v>5.2638888888888893</v>
      </c>
      <c r="Y105" s="3">
        <v>0</v>
      </c>
      <c r="Z105" s="3">
        <f>SUM(Table2[[#This Row],[Physical Therapist (PT) Hours]:[PT Aide Hours]])/Table2[[#This Row],[MDS Census]]</f>
        <v>0.11327412796918468</v>
      </c>
      <c r="AA105" s="3">
        <v>0</v>
      </c>
      <c r="AB105" s="3">
        <v>0</v>
      </c>
      <c r="AC105" s="3">
        <v>0</v>
      </c>
      <c r="AD105" s="3">
        <v>0</v>
      </c>
      <c r="AE105" s="3">
        <v>0</v>
      </c>
      <c r="AF105" s="3">
        <v>0</v>
      </c>
      <c r="AG105" s="3">
        <v>0</v>
      </c>
      <c r="AH105" s="1" t="s">
        <v>103</v>
      </c>
      <c r="AI105" s="17">
        <v>4</v>
      </c>
      <c r="AJ105" s="1"/>
    </row>
    <row r="106" spans="1:36" x14ac:dyDescent="0.2">
      <c r="A106" s="1" t="s">
        <v>201</v>
      </c>
      <c r="B106" s="1" t="s">
        <v>307</v>
      </c>
      <c r="C106" s="1" t="s">
        <v>431</v>
      </c>
      <c r="D106" s="1" t="s">
        <v>539</v>
      </c>
      <c r="E106" s="3">
        <v>77.677777777777777</v>
      </c>
      <c r="F106" s="3">
        <v>5.6444444444444448</v>
      </c>
      <c r="G106" s="3">
        <v>0</v>
      </c>
      <c r="H106" s="3">
        <v>0.27500000000000002</v>
      </c>
      <c r="I106" s="3">
        <v>0.8</v>
      </c>
      <c r="J106" s="3">
        <v>0</v>
      </c>
      <c r="K106" s="3">
        <v>0</v>
      </c>
      <c r="L106" s="3">
        <v>9.727999999999998</v>
      </c>
      <c r="M106" s="3">
        <v>10.088888888888889</v>
      </c>
      <c r="N106" s="3">
        <v>0</v>
      </c>
      <c r="O106" s="3">
        <f>SUM(Table2[[#This Row],[Qualified Social Work Staff Hours]:[Other Social Work Staff Hours]])/Table2[[#This Row],[MDS Census]]</f>
        <v>0.12988127592619081</v>
      </c>
      <c r="P106" s="3">
        <v>0</v>
      </c>
      <c r="Q106" s="3">
        <v>10.494444444444444</v>
      </c>
      <c r="R106" s="3">
        <f>SUM(Table2[[#This Row],[Qualified Activities Professional Hours]:[Other Activities Professional Hours]])/Table2[[#This Row],[MDS Census]]</f>
        <v>0.13510227435273922</v>
      </c>
      <c r="S106" s="3">
        <v>8.257111111111108</v>
      </c>
      <c r="T106" s="3">
        <v>7.7014444444444461</v>
      </c>
      <c r="U106" s="3">
        <v>0</v>
      </c>
      <c r="V106" s="3">
        <f>SUM(Table2[[#This Row],[Occupational Therapist Hours]:[OT Aide Hours]])/Table2[[#This Row],[MDS Census]]</f>
        <v>0.20544557287941637</v>
      </c>
      <c r="W106" s="3">
        <v>4.9222222222222225</v>
      </c>
      <c r="X106" s="3">
        <v>10.814777777777778</v>
      </c>
      <c r="Y106" s="3">
        <v>0</v>
      </c>
      <c r="Z106" s="3">
        <f>SUM(Table2[[#This Row],[Physical Therapist (PT) Hours]:[PT Aide Hours]])/Table2[[#This Row],[MDS Census]]</f>
        <v>0.20259333428694035</v>
      </c>
      <c r="AA106" s="3">
        <v>0</v>
      </c>
      <c r="AB106" s="3">
        <v>0</v>
      </c>
      <c r="AC106" s="3">
        <v>0</v>
      </c>
      <c r="AD106" s="3">
        <v>0</v>
      </c>
      <c r="AE106" s="3">
        <v>0</v>
      </c>
      <c r="AF106" s="3">
        <v>0</v>
      </c>
      <c r="AG106" s="3">
        <v>0</v>
      </c>
      <c r="AH106" s="1" t="s">
        <v>104</v>
      </c>
      <c r="AI106" s="17">
        <v>4</v>
      </c>
      <c r="AJ106" s="1"/>
    </row>
    <row r="107" spans="1:36" x14ac:dyDescent="0.2">
      <c r="A107" s="1" t="s">
        <v>201</v>
      </c>
      <c r="B107" s="1" t="s">
        <v>308</v>
      </c>
      <c r="C107" s="1" t="s">
        <v>406</v>
      </c>
      <c r="D107" s="1" t="s">
        <v>540</v>
      </c>
      <c r="E107" s="3">
        <v>126.53333333333333</v>
      </c>
      <c r="F107" s="3">
        <v>26.95</v>
      </c>
      <c r="G107" s="3">
        <v>0</v>
      </c>
      <c r="H107" s="3">
        <v>0</v>
      </c>
      <c r="I107" s="3">
        <v>0.92222222222222228</v>
      </c>
      <c r="J107" s="3">
        <v>0</v>
      </c>
      <c r="K107" s="3">
        <v>0</v>
      </c>
      <c r="L107" s="3">
        <v>0</v>
      </c>
      <c r="M107" s="3">
        <v>5.8416666666666668</v>
      </c>
      <c r="N107" s="3">
        <v>4.7527777777777782</v>
      </c>
      <c r="O107" s="3">
        <f>SUM(Table2[[#This Row],[Qualified Social Work Staff Hours]:[Other Social Work Staff Hours]])/Table2[[#This Row],[MDS Census]]</f>
        <v>8.3728486125746404E-2</v>
      </c>
      <c r="P107" s="3">
        <v>5.3416666666666668</v>
      </c>
      <c r="Q107" s="3">
        <v>5.4972222222222218</v>
      </c>
      <c r="R107" s="3">
        <f>SUM(Table2[[#This Row],[Qualified Activities Professional Hours]:[Other Activities Professional Hours]])/Table2[[#This Row],[MDS Census]]</f>
        <v>8.5660344221988052E-2</v>
      </c>
      <c r="S107" s="3">
        <v>0</v>
      </c>
      <c r="T107" s="3">
        <v>0</v>
      </c>
      <c r="U107" s="3">
        <v>0</v>
      </c>
      <c r="V107" s="3">
        <f>SUM(Table2[[#This Row],[Occupational Therapist Hours]:[OT Aide Hours]])/Table2[[#This Row],[MDS Census]]</f>
        <v>0</v>
      </c>
      <c r="W107" s="3">
        <v>0</v>
      </c>
      <c r="X107" s="3">
        <v>0</v>
      </c>
      <c r="Y107" s="3">
        <v>0</v>
      </c>
      <c r="Z107" s="3">
        <f>SUM(Table2[[#This Row],[Physical Therapist (PT) Hours]:[PT Aide Hours]])/Table2[[#This Row],[MDS Census]]</f>
        <v>0</v>
      </c>
      <c r="AA107" s="3">
        <v>0</v>
      </c>
      <c r="AB107" s="3">
        <v>0</v>
      </c>
      <c r="AC107" s="3">
        <v>0</v>
      </c>
      <c r="AD107" s="3">
        <v>0</v>
      </c>
      <c r="AE107" s="3">
        <v>0</v>
      </c>
      <c r="AF107" s="3">
        <v>24.869444444444444</v>
      </c>
      <c r="AG107" s="3">
        <v>0</v>
      </c>
      <c r="AH107" s="1" t="s">
        <v>105</v>
      </c>
      <c r="AI107" s="17">
        <v>4</v>
      </c>
      <c r="AJ107" s="1"/>
    </row>
    <row r="108" spans="1:36" x14ac:dyDescent="0.2">
      <c r="A108" s="1" t="s">
        <v>201</v>
      </c>
      <c r="B108" s="1" t="s">
        <v>309</v>
      </c>
      <c r="C108" s="1" t="s">
        <v>484</v>
      </c>
      <c r="D108" s="1" t="s">
        <v>586</v>
      </c>
      <c r="E108" s="3">
        <v>41.455555555555556</v>
      </c>
      <c r="F108" s="3">
        <v>4.9861111111111107</v>
      </c>
      <c r="G108" s="3">
        <v>2.2222222222222223E-2</v>
      </c>
      <c r="H108" s="3">
        <v>0.26666666666666666</v>
      </c>
      <c r="I108" s="3">
        <v>7.7777777777777779E-2</v>
      </c>
      <c r="J108" s="3">
        <v>0</v>
      </c>
      <c r="K108" s="3">
        <v>0</v>
      </c>
      <c r="L108" s="3">
        <v>4.2003333333333339</v>
      </c>
      <c r="M108" s="3">
        <v>0</v>
      </c>
      <c r="N108" s="3">
        <v>5.6111111111111107</v>
      </c>
      <c r="O108" s="3">
        <f>SUM(Table2[[#This Row],[Qualified Social Work Staff Hours]:[Other Social Work Staff Hours]])/Table2[[#This Row],[MDS Census]]</f>
        <v>0.13535245242562316</v>
      </c>
      <c r="P108" s="3">
        <v>6.3888888888888893</v>
      </c>
      <c r="Q108" s="3">
        <v>0</v>
      </c>
      <c r="R108" s="3">
        <f>SUM(Table2[[#This Row],[Qualified Activities Professional Hours]:[Other Activities Professional Hours]])/Table2[[#This Row],[MDS Census]]</f>
        <v>0.15411417850442241</v>
      </c>
      <c r="S108" s="3">
        <v>4.2044444444444444</v>
      </c>
      <c r="T108" s="3">
        <v>5.7973333333333334</v>
      </c>
      <c r="U108" s="3">
        <v>0</v>
      </c>
      <c r="V108" s="3">
        <f>SUM(Table2[[#This Row],[Occupational Therapist Hours]:[OT Aide Hours]])/Table2[[#This Row],[MDS Census]]</f>
        <v>0.24126507638702763</v>
      </c>
      <c r="W108" s="3">
        <v>1.0342222222222222</v>
      </c>
      <c r="X108" s="3">
        <v>11.293444444444436</v>
      </c>
      <c r="Y108" s="3">
        <v>4.49488888888889</v>
      </c>
      <c r="Z108" s="3">
        <f>SUM(Table2[[#This Row],[Physical Therapist (PT) Hours]:[PT Aide Hours]])/Table2[[#This Row],[MDS Census]]</f>
        <v>0.40579737335834881</v>
      </c>
      <c r="AA108" s="3">
        <v>0</v>
      </c>
      <c r="AB108" s="3">
        <v>0</v>
      </c>
      <c r="AC108" s="3">
        <v>0</v>
      </c>
      <c r="AD108" s="3">
        <v>0</v>
      </c>
      <c r="AE108" s="3">
        <v>0</v>
      </c>
      <c r="AF108" s="3">
        <v>0</v>
      </c>
      <c r="AG108" s="3">
        <v>0</v>
      </c>
      <c r="AH108" s="1" t="s">
        <v>106</v>
      </c>
      <c r="AI108" s="17">
        <v>4</v>
      </c>
      <c r="AJ108" s="1"/>
    </row>
    <row r="109" spans="1:36" x14ac:dyDescent="0.2">
      <c r="A109" s="1" t="s">
        <v>201</v>
      </c>
      <c r="B109" s="1" t="s">
        <v>310</v>
      </c>
      <c r="C109" s="1" t="s">
        <v>432</v>
      </c>
      <c r="D109" s="1" t="s">
        <v>587</v>
      </c>
      <c r="E109" s="3">
        <v>54.388888888888886</v>
      </c>
      <c r="F109" s="3">
        <v>5.6</v>
      </c>
      <c r="G109" s="3">
        <v>0</v>
      </c>
      <c r="H109" s="3">
        <v>0</v>
      </c>
      <c r="I109" s="3">
        <v>0</v>
      </c>
      <c r="J109" s="3">
        <v>0</v>
      </c>
      <c r="K109" s="3">
        <v>6.6666666666666666E-2</v>
      </c>
      <c r="L109" s="3">
        <v>9.3981111111111098</v>
      </c>
      <c r="M109" s="3">
        <v>0</v>
      </c>
      <c r="N109" s="3">
        <v>10.469111111111106</v>
      </c>
      <c r="O109" s="3">
        <f>SUM(Table2[[#This Row],[Qualified Social Work Staff Hours]:[Other Social Work Staff Hours]])/Table2[[#This Row],[MDS Census]]</f>
        <v>0.1924862104187946</v>
      </c>
      <c r="P109" s="3">
        <v>4.602444444444445</v>
      </c>
      <c r="Q109" s="3">
        <v>5.2717777777777775</v>
      </c>
      <c r="R109" s="3">
        <f>SUM(Table2[[#This Row],[Qualified Activities Professional Hours]:[Other Activities Professional Hours]])/Table2[[#This Row],[MDS Census]]</f>
        <v>0.18154851889683352</v>
      </c>
      <c r="S109" s="3">
        <v>7.0981111111111117</v>
      </c>
      <c r="T109" s="3">
        <v>4.5167777777777784</v>
      </c>
      <c r="U109" s="3">
        <v>0</v>
      </c>
      <c r="V109" s="3">
        <f>SUM(Table2[[#This Row],[Occupational Therapist Hours]:[OT Aide Hours]])/Table2[[#This Row],[MDS Census]]</f>
        <v>0.21355260469867215</v>
      </c>
      <c r="W109" s="3">
        <v>1.2537777777777779</v>
      </c>
      <c r="X109" s="3">
        <v>9.6473333333333322</v>
      </c>
      <c r="Y109" s="3">
        <v>0</v>
      </c>
      <c r="Z109" s="3">
        <f>SUM(Table2[[#This Row],[Physical Therapist (PT) Hours]:[PT Aide Hours]])/Table2[[#This Row],[MDS Census]]</f>
        <v>0.20042900919305412</v>
      </c>
      <c r="AA109" s="3">
        <v>0</v>
      </c>
      <c r="AB109" s="3">
        <v>0</v>
      </c>
      <c r="AC109" s="3">
        <v>0</v>
      </c>
      <c r="AD109" s="3">
        <v>0</v>
      </c>
      <c r="AE109" s="3">
        <v>0</v>
      </c>
      <c r="AF109" s="3">
        <v>0</v>
      </c>
      <c r="AG109" s="3">
        <v>0</v>
      </c>
      <c r="AH109" s="1" t="s">
        <v>107</v>
      </c>
      <c r="AI109" s="17">
        <v>4</v>
      </c>
      <c r="AJ109" s="1"/>
    </row>
    <row r="110" spans="1:36" x14ac:dyDescent="0.2">
      <c r="A110" s="1" t="s">
        <v>201</v>
      </c>
      <c r="B110" s="1" t="s">
        <v>311</v>
      </c>
      <c r="C110" s="1" t="s">
        <v>429</v>
      </c>
      <c r="D110" s="1" t="s">
        <v>527</v>
      </c>
      <c r="E110" s="3">
        <v>64.5</v>
      </c>
      <c r="F110" s="3">
        <v>0</v>
      </c>
      <c r="G110" s="3">
        <v>2.2222222222222223E-2</v>
      </c>
      <c r="H110" s="3">
        <v>0</v>
      </c>
      <c r="I110" s="3">
        <v>0</v>
      </c>
      <c r="J110" s="3">
        <v>0</v>
      </c>
      <c r="K110" s="3">
        <v>0</v>
      </c>
      <c r="L110" s="3">
        <v>5.2392222222222244</v>
      </c>
      <c r="M110" s="3">
        <v>0</v>
      </c>
      <c r="N110" s="3">
        <v>0</v>
      </c>
      <c r="O110" s="3">
        <f>SUM(Table2[[#This Row],[Qualified Social Work Staff Hours]:[Other Social Work Staff Hours]])/Table2[[#This Row],[MDS Census]]</f>
        <v>0</v>
      </c>
      <c r="P110" s="3">
        <v>0</v>
      </c>
      <c r="Q110" s="3">
        <v>0</v>
      </c>
      <c r="R110" s="3">
        <f>SUM(Table2[[#This Row],[Qualified Activities Professional Hours]:[Other Activities Professional Hours]])/Table2[[#This Row],[MDS Census]]</f>
        <v>0</v>
      </c>
      <c r="S110" s="3">
        <v>0.63855555555555565</v>
      </c>
      <c r="T110" s="3">
        <v>7.6252222222222192</v>
      </c>
      <c r="U110" s="3">
        <v>0</v>
      </c>
      <c r="V110" s="3">
        <f>SUM(Table2[[#This Row],[Occupational Therapist Hours]:[OT Aide Hours]])/Table2[[#This Row],[MDS Census]]</f>
        <v>0.12812058570198101</v>
      </c>
      <c r="W110" s="3">
        <v>0.72433333333333316</v>
      </c>
      <c r="X110" s="3">
        <v>4.9936666666666643</v>
      </c>
      <c r="Y110" s="3">
        <v>0</v>
      </c>
      <c r="Z110" s="3">
        <f>SUM(Table2[[#This Row],[Physical Therapist (PT) Hours]:[PT Aide Hours]])/Table2[[#This Row],[MDS Census]]</f>
        <v>8.8651162790697638E-2</v>
      </c>
      <c r="AA110" s="3">
        <v>0</v>
      </c>
      <c r="AB110" s="3">
        <v>0</v>
      </c>
      <c r="AC110" s="3">
        <v>0</v>
      </c>
      <c r="AD110" s="3">
        <v>0</v>
      </c>
      <c r="AE110" s="3">
        <v>0</v>
      </c>
      <c r="AF110" s="3">
        <v>0</v>
      </c>
      <c r="AG110" s="3">
        <v>0</v>
      </c>
      <c r="AH110" s="1" t="s">
        <v>108</v>
      </c>
      <c r="AI110" s="17">
        <v>4</v>
      </c>
      <c r="AJ110" s="1"/>
    </row>
    <row r="111" spans="1:36" x14ac:dyDescent="0.2">
      <c r="A111" s="1" t="s">
        <v>201</v>
      </c>
      <c r="B111" s="1" t="s">
        <v>312</v>
      </c>
      <c r="C111" s="1" t="s">
        <v>407</v>
      </c>
      <c r="D111" s="1" t="s">
        <v>563</v>
      </c>
      <c r="E111" s="3">
        <v>54.87777777777778</v>
      </c>
      <c r="F111" s="3">
        <v>30.101222222222209</v>
      </c>
      <c r="G111" s="3">
        <v>0</v>
      </c>
      <c r="H111" s="3">
        <v>0</v>
      </c>
      <c r="I111" s="3">
        <v>0</v>
      </c>
      <c r="J111" s="3">
        <v>0</v>
      </c>
      <c r="K111" s="3">
        <v>0</v>
      </c>
      <c r="L111" s="3">
        <v>1.9936666666666674</v>
      </c>
      <c r="M111" s="3">
        <v>0</v>
      </c>
      <c r="N111" s="3">
        <v>8.5322222222222219</v>
      </c>
      <c r="O111" s="3">
        <f>SUM(Table2[[#This Row],[Qualified Social Work Staff Hours]:[Other Social Work Staff Hours]])/Table2[[#This Row],[MDS Census]]</f>
        <v>0.15547681716946748</v>
      </c>
      <c r="P111" s="3">
        <v>5.6943333333333337</v>
      </c>
      <c r="Q111" s="3">
        <v>5.376777777777777</v>
      </c>
      <c r="R111" s="3">
        <f>SUM(Table2[[#This Row],[Qualified Activities Professional Hours]:[Other Activities Professional Hours]])/Table2[[#This Row],[MDS Census]]</f>
        <v>0.20174124316663292</v>
      </c>
      <c r="S111" s="3">
        <v>0.72211111111111137</v>
      </c>
      <c r="T111" s="3">
        <v>2.6505555555555542</v>
      </c>
      <c r="U111" s="3">
        <v>0</v>
      </c>
      <c r="V111" s="3">
        <f>SUM(Table2[[#This Row],[Occupational Therapist Hours]:[OT Aide Hours]])/Table2[[#This Row],[MDS Census]]</f>
        <v>6.1457784976715911E-2</v>
      </c>
      <c r="W111" s="3">
        <v>0.31855555555555559</v>
      </c>
      <c r="X111" s="3">
        <v>2.9933333333333332</v>
      </c>
      <c r="Y111" s="3">
        <v>0</v>
      </c>
      <c r="Z111" s="3">
        <f>SUM(Table2[[#This Row],[Physical Therapist (PT) Hours]:[PT Aide Hours]])/Table2[[#This Row],[MDS Census]]</f>
        <v>6.0350273334683131E-2</v>
      </c>
      <c r="AA111" s="3">
        <v>0</v>
      </c>
      <c r="AB111" s="3">
        <v>0</v>
      </c>
      <c r="AC111" s="3">
        <v>0</v>
      </c>
      <c r="AD111" s="3">
        <v>0</v>
      </c>
      <c r="AE111" s="3">
        <v>0</v>
      </c>
      <c r="AF111" s="3">
        <v>0</v>
      </c>
      <c r="AG111" s="3">
        <v>0</v>
      </c>
      <c r="AH111" s="1" t="s">
        <v>109</v>
      </c>
      <c r="AI111" s="17">
        <v>4</v>
      </c>
      <c r="AJ111" s="1"/>
    </row>
    <row r="112" spans="1:36" x14ac:dyDescent="0.2">
      <c r="A112" s="1" t="s">
        <v>201</v>
      </c>
      <c r="B112" s="1" t="s">
        <v>313</v>
      </c>
      <c r="C112" s="1" t="s">
        <v>485</v>
      </c>
      <c r="D112" s="1" t="s">
        <v>521</v>
      </c>
      <c r="E112" s="3">
        <v>71.811111111111117</v>
      </c>
      <c r="F112" s="3">
        <v>0</v>
      </c>
      <c r="G112" s="3">
        <v>0.31111111111111112</v>
      </c>
      <c r="H112" s="3">
        <v>0</v>
      </c>
      <c r="I112" s="3">
        <v>0.37222222222222223</v>
      </c>
      <c r="J112" s="3">
        <v>0</v>
      </c>
      <c r="K112" s="3">
        <v>0</v>
      </c>
      <c r="L112" s="3">
        <v>13.617555555555553</v>
      </c>
      <c r="M112" s="3">
        <v>0</v>
      </c>
      <c r="N112" s="3">
        <v>0</v>
      </c>
      <c r="O112" s="3">
        <f>SUM(Table2[[#This Row],[Qualified Social Work Staff Hours]:[Other Social Work Staff Hours]])/Table2[[#This Row],[MDS Census]]</f>
        <v>0</v>
      </c>
      <c r="P112" s="3">
        <v>0</v>
      </c>
      <c r="Q112" s="3">
        <v>0</v>
      </c>
      <c r="R112" s="3">
        <f>SUM(Table2[[#This Row],[Qualified Activities Professional Hours]:[Other Activities Professional Hours]])/Table2[[#This Row],[MDS Census]]</f>
        <v>0</v>
      </c>
      <c r="S112" s="3">
        <v>7.1126666666666667</v>
      </c>
      <c r="T112" s="3">
        <v>9.5206666666666653</v>
      </c>
      <c r="U112" s="3">
        <v>0</v>
      </c>
      <c r="V112" s="3">
        <f>SUM(Table2[[#This Row],[Occupational Therapist Hours]:[OT Aide Hours]])/Table2[[#This Row],[MDS Census]]</f>
        <v>0.23162617979266592</v>
      </c>
      <c r="W112" s="3">
        <v>4.6653333333333329</v>
      </c>
      <c r="X112" s="3">
        <v>10.767444444444443</v>
      </c>
      <c r="Y112" s="3">
        <v>0.40388888888888891</v>
      </c>
      <c r="Z112" s="3">
        <f>SUM(Table2[[#This Row],[Physical Therapist (PT) Hours]:[PT Aide Hours]])/Table2[[#This Row],[MDS Census]]</f>
        <v>0.22053226056011135</v>
      </c>
      <c r="AA112" s="3">
        <v>0</v>
      </c>
      <c r="AB112" s="3">
        <v>0</v>
      </c>
      <c r="AC112" s="3">
        <v>0</v>
      </c>
      <c r="AD112" s="3">
        <v>0</v>
      </c>
      <c r="AE112" s="3">
        <v>0</v>
      </c>
      <c r="AF112" s="3">
        <v>0</v>
      </c>
      <c r="AG112" s="3">
        <v>0</v>
      </c>
      <c r="AH112" s="1" t="s">
        <v>110</v>
      </c>
      <c r="AI112" s="17">
        <v>4</v>
      </c>
      <c r="AJ112" s="1"/>
    </row>
    <row r="113" spans="1:36" x14ac:dyDescent="0.2">
      <c r="A113" s="1" t="s">
        <v>201</v>
      </c>
      <c r="B113" s="1" t="s">
        <v>314</v>
      </c>
      <c r="C113" s="1" t="s">
        <v>407</v>
      </c>
      <c r="D113" s="1" t="s">
        <v>563</v>
      </c>
      <c r="E113" s="3">
        <v>39.288888888888891</v>
      </c>
      <c r="F113" s="3">
        <v>5.9222222222222225</v>
      </c>
      <c r="G113" s="3">
        <v>0.16666666666666666</v>
      </c>
      <c r="H113" s="3">
        <v>0.16666666666666666</v>
      </c>
      <c r="I113" s="3">
        <v>0.48888888888888887</v>
      </c>
      <c r="J113" s="3">
        <v>0</v>
      </c>
      <c r="K113" s="3">
        <v>0</v>
      </c>
      <c r="L113" s="3">
        <v>3.7938888888888895</v>
      </c>
      <c r="M113" s="3">
        <v>5.7012222222222224</v>
      </c>
      <c r="N113" s="3">
        <v>0</v>
      </c>
      <c r="O113" s="3">
        <f>SUM(Table2[[#This Row],[Qualified Social Work Staff Hours]:[Other Social Work Staff Hours]])/Table2[[#This Row],[MDS Census]]</f>
        <v>0.14511029411764706</v>
      </c>
      <c r="P113" s="3">
        <v>5.1175555555555547</v>
      </c>
      <c r="Q113" s="3">
        <v>5.1218888888888889</v>
      </c>
      <c r="R113" s="3">
        <f>SUM(Table2[[#This Row],[Qualified Activities Professional Hours]:[Other Activities Professional Hours]])/Table2[[#This Row],[MDS Census]]</f>
        <v>0.26061934389140268</v>
      </c>
      <c r="S113" s="3">
        <v>0.40344444444444449</v>
      </c>
      <c r="T113" s="3">
        <v>3.6769999999999996</v>
      </c>
      <c r="U113" s="3">
        <v>0</v>
      </c>
      <c r="V113" s="3">
        <f>SUM(Table2[[#This Row],[Occupational Therapist Hours]:[OT Aide Hours]])/Table2[[#This Row],[MDS Census]]</f>
        <v>0.10385746606334839</v>
      </c>
      <c r="W113" s="3">
        <v>4.3444444444444468</v>
      </c>
      <c r="X113" s="3">
        <v>4.3111111111111107E-2</v>
      </c>
      <c r="Y113" s="3">
        <v>0</v>
      </c>
      <c r="Z113" s="3">
        <f>SUM(Table2[[#This Row],[Physical Therapist (PT) Hours]:[PT Aide Hours]])/Table2[[#This Row],[MDS Census]]</f>
        <v>0.11167420814479644</v>
      </c>
      <c r="AA113" s="3">
        <v>0</v>
      </c>
      <c r="AB113" s="3">
        <v>0</v>
      </c>
      <c r="AC113" s="3">
        <v>0</v>
      </c>
      <c r="AD113" s="3">
        <v>0</v>
      </c>
      <c r="AE113" s="3">
        <v>0</v>
      </c>
      <c r="AF113" s="3">
        <v>0</v>
      </c>
      <c r="AG113" s="3">
        <v>0</v>
      </c>
      <c r="AH113" s="1" t="s">
        <v>111</v>
      </c>
      <c r="AI113" s="17">
        <v>4</v>
      </c>
      <c r="AJ113" s="1"/>
    </row>
    <row r="114" spans="1:36" x14ac:dyDescent="0.2">
      <c r="A114" s="1" t="s">
        <v>201</v>
      </c>
      <c r="B114" s="1" t="s">
        <v>315</v>
      </c>
      <c r="C114" s="1" t="s">
        <v>407</v>
      </c>
      <c r="D114" s="1" t="s">
        <v>563</v>
      </c>
      <c r="E114" s="3">
        <v>47.222222222222221</v>
      </c>
      <c r="F114" s="3">
        <v>5.6</v>
      </c>
      <c r="G114" s="3">
        <v>0.28888888888888886</v>
      </c>
      <c r="H114" s="3">
        <v>0.17777777777777778</v>
      </c>
      <c r="I114" s="3">
        <v>0.26666666666666666</v>
      </c>
      <c r="J114" s="3">
        <v>0</v>
      </c>
      <c r="K114" s="3">
        <v>0</v>
      </c>
      <c r="L114" s="3">
        <v>5.7572222222222234</v>
      </c>
      <c r="M114" s="3">
        <v>4.45</v>
      </c>
      <c r="N114" s="3">
        <v>0</v>
      </c>
      <c r="O114" s="3">
        <f>SUM(Table2[[#This Row],[Qualified Social Work Staff Hours]:[Other Social Work Staff Hours]])/Table2[[#This Row],[MDS Census]]</f>
        <v>9.423529411764707E-2</v>
      </c>
      <c r="P114" s="3">
        <v>5.2416666666666663</v>
      </c>
      <c r="Q114" s="3">
        <v>0</v>
      </c>
      <c r="R114" s="3">
        <f>SUM(Table2[[#This Row],[Qualified Activities Professional Hours]:[Other Activities Professional Hours]])/Table2[[#This Row],[MDS Census]]</f>
        <v>0.11099999999999999</v>
      </c>
      <c r="S114" s="3">
        <v>7.7627777777777762</v>
      </c>
      <c r="T114" s="3">
        <v>0</v>
      </c>
      <c r="U114" s="3">
        <v>0</v>
      </c>
      <c r="V114" s="3">
        <f>SUM(Table2[[#This Row],[Occupational Therapist Hours]:[OT Aide Hours]])/Table2[[#This Row],[MDS Census]]</f>
        <v>0.16438823529411761</v>
      </c>
      <c r="W114" s="3">
        <v>9.6111111111111119E-2</v>
      </c>
      <c r="X114" s="3">
        <v>7.4235555555555557</v>
      </c>
      <c r="Y114" s="3">
        <v>0</v>
      </c>
      <c r="Z114" s="3">
        <f>SUM(Table2[[#This Row],[Physical Therapist (PT) Hours]:[PT Aide Hours]])/Table2[[#This Row],[MDS Census]]</f>
        <v>0.15923999999999999</v>
      </c>
      <c r="AA114" s="3">
        <v>0</v>
      </c>
      <c r="AB114" s="3">
        <v>0</v>
      </c>
      <c r="AC114" s="3">
        <v>0</v>
      </c>
      <c r="AD114" s="3">
        <v>0</v>
      </c>
      <c r="AE114" s="3">
        <v>0</v>
      </c>
      <c r="AF114" s="3">
        <v>0</v>
      </c>
      <c r="AG114" s="3">
        <v>0</v>
      </c>
      <c r="AH114" s="1" t="s">
        <v>112</v>
      </c>
      <c r="AI114" s="17">
        <v>4</v>
      </c>
      <c r="AJ114" s="1"/>
    </row>
    <row r="115" spans="1:36" x14ac:dyDescent="0.2">
      <c r="A115" s="1" t="s">
        <v>201</v>
      </c>
      <c r="B115" s="1" t="s">
        <v>316</v>
      </c>
      <c r="C115" s="1" t="s">
        <v>472</v>
      </c>
      <c r="D115" s="1" t="s">
        <v>538</v>
      </c>
      <c r="E115" s="3">
        <v>49.06666666666667</v>
      </c>
      <c r="F115" s="3">
        <v>21.274000000000001</v>
      </c>
      <c r="G115" s="3">
        <v>9.9111111111111108E-2</v>
      </c>
      <c r="H115" s="3">
        <v>0</v>
      </c>
      <c r="I115" s="3">
        <v>0.17</v>
      </c>
      <c r="J115" s="3">
        <v>0</v>
      </c>
      <c r="K115" s="3">
        <v>6.1111111111111109E-2</v>
      </c>
      <c r="L115" s="3">
        <v>0.66422222222222216</v>
      </c>
      <c r="M115" s="3">
        <v>4.3114444444444437</v>
      </c>
      <c r="N115" s="3">
        <v>0.23711111111111111</v>
      </c>
      <c r="O115" s="3">
        <f>SUM(Table2[[#This Row],[Qualified Social Work Staff Hours]:[Other Social Work Staff Hours]])/Table2[[#This Row],[MDS Census]]</f>
        <v>9.2701539855072443E-2</v>
      </c>
      <c r="P115" s="3">
        <v>0</v>
      </c>
      <c r="Q115" s="3">
        <v>23.774333333333338</v>
      </c>
      <c r="R115" s="3">
        <f>SUM(Table2[[#This Row],[Qualified Activities Professional Hours]:[Other Activities Professional Hours]])/Table2[[#This Row],[MDS Census]]</f>
        <v>0.48453125000000008</v>
      </c>
      <c r="S115" s="3">
        <v>2.6515555555555559</v>
      </c>
      <c r="T115" s="3">
        <v>0</v>
      </c>
      <c r="U115" s="3">
        <v>0</v>
      </c>
      <c r="V115" s="3">
        <f>SUM(Table2[[#This Row],[Occupational Therapist Hours]:[OT Aide Hours]])/Table2[[#This Row],[MDS Census]]</f>
        <v>5.4039855072463769E-2</v>
      </c>
      <c r="W115" s="3">
        <v>0.69311111111111101</v>
      </c>
      <c r="X115" s="3">
        <v>4.4218888888888888</v>
      </c>
      <c r="Y115" s="3">
        <v>0</v>
      </c>
      <c r="Z115" s="3">
        <f>SUM(Table2[[#This Row],[Physical Therapist (PT) Hours]:[PT Aide Hours]])/Table2[[#This Row],[MDS Census]]</f>
        <v>0.10424592391304348</v>
      </c>
      <c r="AA115" s="3">
        <v>0</v>
      </c>
      <c r="AB115" s="3">
        <v>0</v>
      </c>
      <c r="AC115" s="3">
        <v>0</v>
      </c>
      <c r="AD115" s="3">
        <v>0</v>
      </c>
      <c r="AE115" s="3">
        <v>0</v>
      </c>
      <c r="AF115" s="3">
        <v>0</v>
      </c>
      <c r="AG115" s="3">
        <v>8.3333333333333329E-2</v>
      </c>
      <c r="AH115" s="1" t="s">
        <v>113</v>
      </c>
      <c r="AI115" s="17">
        <v>4</v>
      </c>
      <c r="AJ115" s="1"/>
    </row>
    <row r="116" spans="1:36" x14ac:dyDescent="0.2">
      <c r="A116" s="1" t="s">
        <v>201</v>
      </c>
      <c r="B116" s="1" t="s">
        <v>317</v>
      </c>
      <c r="C116" s="1" t="s">
        <v>486</v>
      </c>
      <c r="D116" s="1" t="s">
        <v>558</v>
      </c>
      <c r="E116" s="3">
        <v>84.13333333333334</v>
      </c>
      <c r="F116" s="3">
        <v>0</v>
      </c>
      <c r="G116" s="3">
        <v>0.35555555555555557</v>
      </c>
      <c r="H116" s="3">
        <v>8.8888888888888892E-2</v>
      </c>
      <c r="I116" s="3">
        <v>0.17222222222222222</v>
      </c>
      <c r="J116" s="3">
        <v>0</v>
      </c>
      <c r="K116" s="3">
        <v>0</v>
      </c>
      <c r="L116" s="3">
        <v>4.3292222222222216</v>
      </c>
      <c r="M116" s="3">
        <v>0</v>
      </c>
      <c r="N116" s="3">
        <v>0</v>
      </c>
      <c r="O116" s="3">
        <f>SUM(Table2[[#This Row],[Qualified Social Work Staff Hours]:[Other Social Work Staff Hours]])/Table2[[#This Row],[MDS Census]]</f>
        <v>0</v>
      </c>
      <c r="P116" s="3">
        <v>0</v>
      </c>
      <c r="Q116" s="3">
        <v>0</v>
      </c>
      <c r="R116" s="3">
        <f>SUM(Table2[[#This Row],[Qualified Activities Professional Hours]:[Other Activities Professional Hours]])/Table2[[#This Row],[MDS Census]]</f>
        <v>0</v>
      </c>
      <c r="S116" s="3">
        <v>3.3211111111111107</v>
      </c>
      <c r="T116" s="3">
        <v>9.1992222222222217</v>
      </c>
      <c r="U116" s="3">
        <v>0</v>
      </c>
      <c r="V116" s="3">
        <f>SUM(Table2[[#This Row],[Occupational Therapist Hours]:[OT Aide Hours]])/Table2[[#This Row],[MDS Census]]</f>
        <v>0.14881537242472265</v>
      </c>
      <c r="W116" s="3">
        <v>5.22</v>
      </c>
      <c r="X116" s="3">
        <v>9.4721111111111131</v>
      </c>
      <c r="Y116" s="3">
        <v>0</v>
      </c>
      <c r="Z116" s="3">
        <f>SUM(Table2[[#This Row],[Physical Therapist (PT) Hours]:[PT Aide Hours]])/Table2[[#This Row],[MDS Census]]</f>
        <v>0.17462889593238248</v>
      </c>
      <c r="AA116" s="3">
        <v>0</v>
      </c>
      <c r="AB116" s="3">
        <v>0</v>
      </c>
      <c r="AC116" s="3">
        <v>0</v>
      </c>
      <c r="AD116" s="3">
        <v>0</v>
      </c>
      <c r="AE116" s="3">
        <v>0</v>
      </c>
      <c r="AF116" s="3">
        <v>0</v>
      </c>
      <c r="AG116" s="3">
        <v>0</v>
      </c>
      <c r="AH116" s="1" t="s">
        <v>114</v>
      </c>
      <c r="AI116" s="17">
        <v>4</v>
      </c>
      <c r="AJ116" s="1"/>
    </row>
    <row r="117" spans="1:36" x14ac:dyDescent="0.2">
      <c r="A117" s="1" t="s">
        <v>201</v>
      </c>
      <c r="B117" s="1" t="s">
        <v>318</v>
      </c>
      <c r="C117" s="1" t="s">
        <v>487</v>
      </c>
      <c r="D117" s="1" t="s">
        <v>572</v>
      </c>
      <c r="E117" s="3">
        <v>43.18888888888889</v>
      </c>
      <c r="F117" s="3">
        <v>0</v>
      </c>
      <c r="G117" s="3">
        <v>5.5555555555555558E-3</v>
      </c>
      <c r="H117" s="3">
        <v>0.2388888888888889</v>
      </c>
      <c r="I117" s="3">
        <v>0.28888888888888886</v>
      </c>
      <c r="J117" s="3">
        <v>0</v>
      </c>
      <c r="K117" s="3">
        <v>0</v>
      </c>
      <c r="L117" s="3">
        <v>7.0589999999999993</v>
      </c>
      <c r="M117" s="3">
        <v>0</v>
      </c>
      <c r="N117" s="3">
        <v>0</v>
      </c>
      <c r="O117" s="3">
        <f>SUM(Table2[[#This Row],[Qualified Social Work Staff Hours]:[Other Social Work Staff Hours]])/Table2[[#This Row],[MDS Census]]</f>
        <v>0</v>
      </c>
      <c r="P117" s="3">
        <v>0</v>
      </c>
      <c r="Q117" s="3">
        <v>0</v>
      </c>
      <c r="R117" s="3">
        <f>SUM(Table2[[#This Row],[Qualified Activities Professional Hours]:[Other Activities Professional Hours]])/Table2[[#This Row],[MDS Census]]</f>
        <v>0</v>
      </c>
      <c r="S117" s="3">
        <v>4.4548888888888891</v>
      </c>
      <c r="T117" s="3">
        <v>5.0580000000000007</v>
      </c>
      <c r="U117" s="3">
        <v>0</v>
      </c>
      <c r="V117" s="3">
        <f>SUM(Table2[[#This Row],[Occupational Therapist Hours]:[OT Aide Hours]])/Table2[[#This Row],[MDS Census]]</f>
        <v>0.22026241317211218</v>
      </c>
      <c r="W117" s="3">
        <v>1.0596666666666668</v>
      </c>
      <c r="X117" s="3">
        <v>6.8270000000000035</v>
      </c>
      <c r="Y117" s="3">
        <v>0.80577777777777793</v>
      </c>
      <c r="Z117" s="3">
        <f>SUM(Table2[[#This Row],[Physical Therapist (PT) Hours]:[PT Aide Hours]])/Table2[[#This Row],[MDS Census]]</f>
        <v>0.2012657576537176</v>
      </c>
      <c r="AA117" s="3">
        <v>0</v>
      </c>
      <c r="AB117" s="3">
        <v>0</v>
      </c>
      <c r="AC117" s="3">
        <v>0</v>
      </c>
      <c r="AD117" s="3">
        <v>0</v>
      </c>
      <c r="AE117" s="3">
        <v>0</v>
      </c>
      <c r="AF117" s="3">
        <v>0</v>
      </c>
      <c r="AG117" s="3">
        <v>0</v>
      </c>
      <c r="AH117" s="1" t="s">
        <v>115</v>
      </c>
      <c r="AI117" s="17">
        <v>4</v>
      </c>
      <c r="AJ117" s="1"/>
    </row>
    <row r="118" spans="1:36" x14ac:dyDescent="0.2">
      <c r="A118" s="1" t="s">
        <v>201</v>
      </c>
      <c r="B118" s="1" t="s">
        <v>319</v>
      </c>
      <c r="C118" s="1" t="s">
        <v>445</v>
      </c>
      <c r="D118" s="1" t="s">
        <v>532</v>
      </c>
      <c r="E118" s="3">
        <v>18.8</v>
      </c>
      <c r="F118" s="3">
        <v>0</v>
      </c>
      <c r="G118" s="3">
        <v>8.0555555555555561E-2</v>
      </c>
      <c r="H118" s="3">
        <v>0.25833333333333336</v>
      </c>
      <c r="I118" s="3">
        <v>0.25888888888888889</v>
      </c>
      <c r="J118" s="3">
        <v>0</v>
      </c>
      <c r="K118" s="3">
        <v>0</v>
      </c>
      <c r="L118" s="3">
        <v>4.3612222222222217</v>
      </c>
      <c r="M118" s="3">
        <v>0</v>
      </c>
      <c r="N118" s="3">
        <v>0</v>
      </c>
      <c r="O118" s="3">
        <f>SUM(Table2[[#This Row],[Qualified Social Work Staff Hours]:[Other Social Work Staff Hours]])/Table2[[#This Row],[MDS Census]]</f>
        <v>0</v>
      </c>
      <c r="P118" s="3">
        <v>0</v>
      </c>
      <c r="Q118" s="3">
        <v>0</v>
      </c>
      <c r="R118" s="3">
        <f>SUM(Table2[[#This Row],[Qualified Activities Professional Hours]:[Other Activities Professional Hours]])/Table2[[#This Row],[MDS Census]]</f>
        <v>0</v>
      </c>
      <c r="S118" s="3">
        <v>1.4656666666666669</v>
      </c>
      <c r="T118" s="3">
        <v>8.6451111111111132</v>
      </c>
      <c r="U118" s="3">
        <v>0</v>
      </c>
      <c r="V118" s="3">
        <f>SUM(Table2[[#This Row],[Occupational Therapist Hours]:[OT Aide Hours]])/Table2[[#This Row],[MDS Census]]</f>
        <v>0.53780732860520108</v>
      </c>
      <c r="W118" s="3">
        <v>1.4356666666666671</v>
      </c>
      <c r="X118" s="3">
        <v>8.5017777777777734</v>
      </c>
      <c r="Y118" s="3">
        <v>0</v>
      </c>
      <c r="Z118" s="3">
        <f>SUM(Table2[[#This Row],[Physical Therapist (PT) Hours]:[PT Aide Hours]])/Table2[[#This Row],[MDS Census]]</f>
        <v>0.52858747044917243</v>
      </c>
      <c r="AA118" s="3">
        <v>0</v>
      </c>
      <c r="AB118" s="3">
        <v>0</v>
      </c>
      <c r="AC118" s="3">
        <v>0</v>
      </c>
      <c r="AD118" s="3">
        <v>0</v>
      </c>
      <c r="AE118" s="3">
        <v>0</v>
      </c>
      <c r="AF118" s="3">
        <v>0</v>
      </c>
      <c r="AG118" s="3">
        <v>0</v>
      </c>
      <c r="AH118" s="1" t="s">
        <v>116</v>
      </c>
      <c r="AI118" s="17">
        <v>4</v>
      </c>
      <c r="AJ118" s="1"/>
    </row>
    <row r="119" spans="1:36" x14ac:dyDescent="0.2">
      <c r="A119" s="1" t="s">
        <v>201</v>
      </c>
      <c r="B119" s="1" t="s">
        <v>320</v>
      </c>
      <c r="C119" s="1" t="s">
        <v>488</v>
      </c>
      <c r="D119" s="1" t="s">
        <v>546</v>
      </c>
      <c r="E119" s="3">
        <v>44.333333333333336</v>
      </c>
      <c r="F119" s="3">
        <v>0</v>
      </c>
      <c r="G119" s="3">
        <v>0.27777777777777779</v>
      </c>
      <c r="H119" s="3">
        <v>0.16111111111111112</v>
      </c>
      <c r="I119" s="3">
        <v>0.11666666666666667</v>
      </c>
      <c r="J119" s="3">
        <v>0</v>
      </c>
      <c r="K119" s="3">
        <v>0</v>
      </c>
      <c r="L119" s="3">
        <v>5.1208888888888886</v>
      </c>
      <c r="M119" s="3">
        <v>0</v>
      </c>
      <c r="N119" s="3">
        <v>0</v>
      </c>
      <c r="O119" s="3">
        <f>SUM(Table2[[#This Row],[Qualified Social Work Staff Hours]:[Other Social Work Staff Hours]])/Table2[[#This Row],[MDS Census]]</f>
        <v>0</v>
      </c>
      <c r="P119" s="3">
        <v>0</v>
      </c>
      <c r="Q119" s="3">
        <v>0</v>
      </c>
      <c r="R119" s="3">
        <f>SUM(Table2[[#This Row],[Qualified Activities Professional Hours]:[Other Activities Professional Hours]])/Table2[[#This Row],[MDS Census]]</f>
        <v>0</v>
      </c>
      <c r="S119" s="3">
        <v>4.107222222222223</v>
      </c>
      <c r="T119" s="3">
        <v>3.7730000000000001</v>
      </c>
      <c r="U119" s="3">
        <v>0</v>
      </c>
      <c r="V119" s="3">
        <f>SUM(Table2[[#This Row],[Occupational Therapist Hours]:[OT Aide Hours]])/Table2[[#This Row],[MDS Census]]</f>
        <v>0.17774937343358396</v>
      </c>
      <c r="W119" s="3">
        <v>1.9898888888888893</v>
      </c>
      <c r="X119" s="3">
        <v>7.7183333333333346</v>
      </c>
      <c r="Y119" s="3">
        <v>0.38144444444444442</v>
      </c>
      <c r="Z119" s="3">
        <f>SUM(Table2[[#This Row],[Physical Therapist (PT) Hours]:[PT Aide Hours]])/Table2[[#This Row],[MDS Census]]</f>
        <v>0.22758646616541356</v>
      </c>
      <c r="AA119" s="3">
        <v>0</v>
      </c>
      <c r="AB119" s="3">
        <v>0</v>
      </c>
      <c r="AC119" s="3">
        <v>0</v>
      </c>
      <c r="AD119" s="3">
        <v>0</v>
      </c>
      <c r="AE119" s="3">
        <v>0</v>
      </c>
      <c r="AF119" s="3">
        <v>0</v>
      </c>
      <c r="AG119" s="3">
        <v>0</v>
      </c>
      <c r="AH119" s="1" t="s">
        <v>117</v>
      </c>
      <c r="AI119" s="17">
        <v>4</v>
      </c>
      <c r="AJ119" s="1"/>
    </row>
    <row r="120" spans="1:36" x14ac:dyDescent="0.2">
      <c r="A120" s="1" t="s">
        <v>201</v>
      </c>
      <c r="B120" s="1" t="s">
        <v>321</v>
      </c>
      <c r="C120" s="1" t="s">
        <v>414</v>
      </c>
      <c r="D120" s="1" t="s">
        <v>563</v>
      </c>
      <c r="E120" s="3">
        <v>100.95555555555555</v>
      </c>
      <c r="F120" s="3">
        <v>5.6</v>
      </c>
      <c r="G120" s="3">
        <v>0.28888888888888886</v>
      </c>
      <c r="H120" s="3">
        <v>0.4</v>
      </c>
      <c r="I120" s="3">
        <v>0.26666666666666666</v>
      </c>
      <c r="J120" s="3">
        <v>0</v>
      </c>
      <c r="K120" s="3">
        <v>0</v>
      </c>
      <c r="L120" s="3">
        <v>10.026222222222222</v>
      </c>
      <c r="M120" s="3">
        <v>4.3499999999999996</v>
      </c>
      <c r="N120" s="3">
        <v>0</v>
      </c>
      <c r="O120" s="3">
        <f>SUM(Table2[[#This Row],[Qualified Social Work Staff Hours]:[Other Social Work Staff Hours]])/Table2[[#This Row],[MDS Census]]</f>
        <v>4.3088267664538847E-2</v>
      </c>
      <c r="P120" s="3">
        <v>5.4833333333333334</v>
      </c>
      <c r="Q120" s="3">
        <v>9.8888888888888893</v>
      </c>
      <c r="R120" s="3">
        <f>SUM(Table2[[#This Row],[Qualified Activities Professional Hours]:[Other Activities Professional Hours]])/Table2[[#This Row],[MDS Census]]</f>
        <v>0.15226722430112263</v>
      </c>
      <c r="S120" s="3">
        <v>6.1166666666666663</v>
      </c>
      <c r="T120" s="3">
        <v>5.9188888888888895</v>
      </c>
      <c r="U120" s="3">
        <v>0</v>
      </c>
      <c r="V120" s="3">
        <f>SUM(Table2[[#This Row],[Occupational Therapist Hours]:[OT Aide Hours]])/Table2[[#This Row],[MDS Census]]</f>
        <v>0.11921637684349549</v>
      </c>
      <c r="W120" s="3">
        <v>5.6527777777777777</v>
      </c>
      <c r="X120" s="3">
        <v>5.916666666666667</v>
      </c>
      <c r="Y120" s="3">
        <v>0</v>
      </c>
      <c r="Z120" s="3">
        <f>SUM(Table2[[#This Row],[Physical Therapist (PT) Hours]:[PT Aide Hours]])/Table2[[#This Row],[MDS Census]]</f>
        <v>0.11459938366718028</v>
      </c>
      <c r="AA120" s="3">
        <v>0</v>
      </c>
      <c r="AB120" s="3">
        <v>0</v>
      </c>
      <c r="AC120" s="3">
        <v>0</v>
      </c>
      <c r="AD120" s="3">
        <v>0</v>
      </c>
      <c r="AE120" s="3">
        <v>0</v>
      </c>
      <c r="AF120" s="3">
        <v>0</v>
      </c>
      <c r="AG120" s="3">
        <v>0</v>
      </c>
      <c r="AH120" s="1" t="s">
        <v>118</v>
      </c>
      <c r="AI120" s="17">
        <v>4</v>
      </c>
      <c r="AJ120" s="1"/>
    </row>
    <row r="121" spans="1:36" x14ac:dyDescent="0.2">
      <c r="A121" s="1" t="s">
        <v>201</v>
      </c>
      <c r="B121" s="1" t="s">
        <v>322</v>
      </c>
      <c r="C121" s="1" t="s">
        <v>489</v>
      </c>
      <c r="D121" s="1" t="s">
        <v>541</v>
      </c>
      <c r="E121" s="3">
        <v>45.644444444444446</v>
      </c>
      <c r="F121" s="3">
        <v>5.6888888888888891</v>
      </c>
      <c r="G121" s="3">
        <v>0.6166666666666667</v>
      </c>
      <c r="H121" s="3">
        <v>0</v>
      </c>
      <c r="I121" s="3">
        <v>0</v>
      </c>
      <c r="J121" s="3">
        <v>0</v>
      </c>
      <c r="K121" s="3">
        <v>0.33699999999999997</v>
      </c>
      <c r="L121" s="3">
        <v>7.4012222222222199</v>
      </c>
      <c r="M121" s="3">
        <v>0</v>
      </c>
      <c r="N121" s="3">
        <v>2.7247777777777777</v>
      </c>
      <c r="O121" s="3">
        <f>SUM(Table2[[#This Row],[Qualified Social Work Staff Hours]:[Other Social Work Staff Hours]])/Table2[[#This Row],[MDS Census]]</f>
        <v>5.969571567672833E-2</v>
      </c>
      <c r="P121" s="3">
        <v>5.3266666666666653</v>
      </c>
      <c r="Q121" s="3">
        <v>0</v>
      </c>
      <c r="R121" s="3">
        <f>SUM(Table2[[#This Row],[Qualified Activities Professional Hours]:[Other Activities Professional Hours]])/Table2[[#This Row],[MDS Census]]</f>
        <v>0.11669912366114894</v>
      </c>
      <c r="S121" s="3">
        <v>2.6502222222222231</v>
      </c>
      <c r="T121" s="3">
        <v>4.9985555555555541</v>
      </c>
      <c r="U121" s="3">
        <v>0</v>
      </c>
      <c r="V121" s="3">
        <f>SUM(Table2[[#This Row],[Occupational Therapist Hours]:[OT Aide Hours]])/Table2[[#This Row],[MDS Census]]</f>
        <v>0.16757302823758519</v>
      </c>
      <c r="W121" s="3">
        <v>9.2287777777777755</v>
      </c>
      <c r="X121" s="3">
        <v>5.440888888888888</v>
      </c>
      <c r="Y121" s="3">
        <v>0</v>
      </c>
      <c r="Z121" s="3">
        <f>SUM(Table2[[#This Row],[Physical Therapist (PT) Hours]:[PT Aide Hours]])/Table2[[#This Row],[MDS Census]]</f>
        <v>0.3213899707887049</v>
      </c>
      <c r="AA121" s="3">
        <v>0</v>
      </c>
      <c r="AB121" s="3">
        <v>0</v>
      </c>
      <c r="AC121" s="3">
        <v>0</v>
      </c>
      <c r="AD121" s="3">
        <v>0</v>
      </c>
      <c r="AE121" s="3">
        <v>0</v>
      </c>
      <c r="AF121" s="3">
        <v>0</v>
      </c>
      <c r="AG121" s="3">
        <v>0</v>
      </c>
      <c r="AH121" s="1" t="s">
        <v>119</v>
      </c>
      <c r="AI121" s="17">
        <v>4</v>
      </c>
      <c r="AJ121" s="1"/>
    </row>
    <row r="122" spans="1:36" x14ac:dyDescent="0.2">
      <c r="A122" s="1" t="s">
        <v>201</v>
      </c>
      <c r="B122" s="1" t="s">
        <v>323</v>
      </c>
      <c r="C122" s="1" t="s">
        <v>458</v>
      </c>
      <c r="D122" s="1" t="s">
        <v>547</v>
      </c>
      <c r="E122" s="3">
        <v>49.533333333333331</v>
      </c>
      <c r="F122" s="3">
        <v>0</v>
      </c>
      <c r="G122" s="3">
        <v>0.33333333333333331</v>
      </c>
      <c r="H122" s="3">
        <v>0.34444444444444444</v>
      </c>
      <c r="I122" s="3">
        <v>0.4</v>
      </c>
      <c r="J122" s="3">
        <v>0</v>
      </c>
      <c r="K122" s="3">
        <v>0</v>
      </c>
      <c r="L122" s="3">
        <v>2.0503333333333331</v>
      </c>
      <c r="M122" s="3">
        <v>0</v>
      </c>
      <c r="N122" s="3">
        <v>0</v>
      </c>
      <c r="O122" s="3">
        <f>SUM(Table2[[#This Row],[Qualified Social Work Staff Hours]:[Other Social Work Staff Hours]])/Table2[[#This Row],[MDS Census]]</f>
        <v>0</v>
      </c>
      <c r="P122" s="3">
        <v>0</v>
      </c>
      <c r="Q122" s="3">
        <v>0</v>
      </c>
      <c r="R122" s="3">
        <f>SUM(Table2[[#This Row],[Qualified Activities Professional Hours]:[Other Activities Professional Hours]])/Table2[[#This Row],[MDS Census]]</f>
        <v>0</v>
      </c>
      <c r="S122" s="3">
        <v>8.8978888888888914</v>
      </c>
      <c r="T122" s="3">
        <v>10.552000000000003</v>
      </c>
      <c r="U122" s="3">
        <v>0</v>
      </c>
      <c r="V122" s="3">
        <f>SUM(Table2[[#This Row],[Occupational Therapist Hours]:[OT Aide Hours]])/Table2[[#This Row],[MDS Census]]</f>
        <v>0.3926626289816062</v>
      </c>
      <c r="W122" s="3">
        <v>5.1348888888888897</v>
      </c>
      <c r="X122" s="3">
        <v>14.917000000000007</v>
      </c>
      <c r="Y122" s="3">
        <v>1.2193333333333336</v>
      </c>
      <c r="Z122" s="3">
        <f>SUM(Table2[[#This Row],[Physical Therapist (PT) Hours]:[PT Aide Hours]])/Table2[[#This Row],[MDS Census]]</f>
        <v>0.42943248093315406</v>
      </c>
      <c r="AA122" s="3">
        <v>0</v>
      </c>
      <c r="AB122" s="3">
        <v>0</v>
      </c>
      <c r="AC122" s="3">
        <v>0</v>
      </c>
      <c r="AD122" s="3">
        <v>0</v>
      </c>
      <c r="AE122" s="3">
        <v>0</v>
      </c>
      <c r="AF122" s="3">
        <v>0</v>
      </c>
      <c r="AG122" s="3">
        <v>0</v>
      </c>
      <c r="AH122" s="1" t="s">
        <v>120</v>
      </c>
      <c r="AI122" s="17">
        <v>4</v>
      </c>
      <c r="AJ122" s="1"/>
    </row>
    <row r="123" spans="1:36" x14ac:dyDescent="0.2">
      <c r="A123" s="1" t="s">
        <v>201</v>
      </c>
      <c r="B123" s="1" t="s">
        <v>324</v>
      </c>
      <c r="C123" s="1" t="s">
        <v>418</v>
      </c>
      <c r="D123" s="1" t="s">
        <v>565</v>
      </c>
      <c r="E123" s="3">
        <v>42.033333333333331</v>
      </c>
      <c r="F123" s="3">
        <v>17.141666666666666</v>
      </c>
      <c r="G123" s="3">
        <v>0.24444444444444444</v>
      </c>
      <c r="H123" s="3">
        <v>0</v>
      </c>
      <c r="I123" s="3">
        <v>0</v>
      </c>
      <c r="J123" s="3">
        <v>0</v>
      </c>
      <c r="K123" s="3">
        <v>0.44444444444444442</v>
      </c>
      <c r="L123" s="3">
        <v>4.4753333333333343</v>
      </c>
      <c r="M123" s="3">
        <v>0</v>
      </c>
      <c r="N123" s="3">
        <v>0</v>
      </c>
      <c r="O123" s="3">
        <f>SUM(Table2[[#This Row],[Qualified Social Work Staff Hours]:[Other Social Work Staff Hours]])/Table2[[#This Row],[MDS Census]]</f>
        <v>0</v>
      </c>
      <c r="P123" s="3">
        <v>0</v>
      </c>
      <c r="Q123" s="3">
        <v>5.0750000000000002</v>
      </c>
      <c r="R123" s="3">
        <f>SUM(Table2[[#This Row],[Qualified Activities Professional Hours]:[Other Activities Professional Hours]])/Table2[[#This Row],[MDS Census]]</f>
        <v>0.12073750991276766</v>
      </c>
      <c r="S123" s="3">
        <v>2.1332222222222224</v>
      </c>
      <c r="T123" s="3">
        <v>6.285333333333333</v>
      </c>
      <c r="U123" s="3">
        <v>0</v>
      </c>
      <c r="V123" s="3">
        <f>SUM(Table2[[#This Row],[Occupational Therapist Hours]:[OT Aide Hours]])/Table2[[#This Row],[MDS Census]]</f>
        <v>0.20028284430346285</v>
      </c>
      <c r="W123" s="3">
        <v>4.7859999999999978</v>
      </c>
      <c r="X123" s="3">
        <v>4.6616666666666671</v>
      </c>
      <c r="Y123" s="3">
        <v>0</v>
      </c>
      <c r="Z123" s="3">
        <f>SUM(Table2[[#This Row],[Physical Therapist (PT) Hours]:[PT Aide Hours]])/Table2[[#This Row],[MDS Census]]</f>
        <v>0.22476605868358443</v>
      </c>
      <c r="AA123" s="3">
        <v>0</v>
      </c>
      <c r="AB123" s="3">
        <v>0</v>
      </c>
      <c r="AC123" s="3">
        <v>0</v>
      </c>
      <c r="AD123" s="3">
        <v>0</v>
      </c>
      <c r="AE123" s="3">
        <v>0</v>
      </c>
      <c r="AF123" s="3">
        <v>0</v>
      </c>
      <c r="AG123" s="3">
        <v>0.1111111111111111</v>
      </c>
      <c r="AH123" s="1" t="s">
        <v>121</v>
      </c>
      <c r="AI123" s="17">
        <v>4</v>
      </c>
      <c r="AJ123" s="1"/>
    </row>
    <row r="124" spans="1:36" x14ac:dyDescent="0.2">
      <c r="A124" s="1" t="s">
        <v>201</v>
      </c>
      <c r="B124" s="1" t="s">
        <v>325</v>
      </c>
      <c r="C124" s="1" t="s">
        <v>421</v>
      </c>
      <c r="D124" s="1" t="s">
        <v>549</v>
      </c>
      <c r="E124" s="3">
        <v>80.74444444444444</v>
      </c>
      <c r="F124" s="3">
        <v>5.5111111111111111</v>
      </c>
      <c r="G124" s="3">
        <v>6.6666666666666666E-2</v>
      </c>
      <c r="H124" s="3">
        <v>0.39311111111111113</v>
      </c>
      <c r="I124" s="3">
        <v>0</v>
      </c>
      <c r="J124" s="3">
        <v>0</v>
      </c>
      <c r="K124" s="3">
        <v>0</v>
      </c>
      <c r="L124" s="3">
        <v>4.9324444444444424</v>
      </c>
      <c r="M124" s="3">
        <v>5.2</v>
      </c>
      <c r="N124" s="3">
        <v>0</v>
      </c>
      <c r="O124" s="3">
        <f>SUM(Table2[[#This Row],[Qualified Social Work Staff Hours]:[Other Social Work Staff Hours]])/Table2[[#This Row],[MDS Census]]</f>
        <v>6.4400715563506267E-2</v>
      </c>
      <c r="P124" s="3">
        <v>6.1111111111111107</v>
      </c>
      <c r="Q124" s="3">
        <v>5.625</v>
      </c>
      <c r="R124" s="3">
        <f>SUM(Table2[[#This Row],[Qualified Activities Professional Hours]:[Other Activities Professional Hours]])/Table2[[#This Row],[MDS Census]]</f>
        <v>0.14534883720930233</v>
      </c>
      <c r="S124" s="3">
        <v>5.267777777777777</v>
      </c>
      <c r="T124" s="3">
        <v>0.77088888888888885</v>
      </c>
      <c r="U124" s="3">
        <v>0</v>
      </c>
      <c r="V124" s="3">
        <f>SUM(Table2[[#This Row],[Occupational Therapist Hours]:[OT Aide Hours]])/Table2[[#This Row],[MDS Census]]</f>
        <v>7.4787395073620477E-2</v>
      </c>
      <c r="W124" s="3">
        <v>5.1897777777777767</v>
      </c>
      <c r="X124" s="3">
        <v>10.739111111111111</v>
      </c>
      <c r="Y124" s="3">
        <v>0</v>
      </c>
      <c r="Z124" s="3">
        <f>SUM(Table2[[#This Row],[Physical Therapist (PT) Hours]:[PT Aide Hours]])/Table2[[#This Row],[MDS Census]]</f>
        <v>0.19727535434154397</v>
      </c>
      <c r="AA124" s="3">
        <v>0</v>
      </c>
      <c r="AB124" s="3">
        <v>0</v>
      </c>
      <c r="AC124" s="3">
        <v>0</v>
      </c>
      <c r="AD124" s="3">
        <v>0</v>
      </c>
      <c r="AE124" s="3">
        <v>0</v>
      </c>
      <c r="AF124" s="3">
        <v>0</v>
      </c>
      <c r="AG124" s="3">
        <v>0</v>
      </c>
      <c r="AH124" s="1" t="s">
        <v>122</v>
      </c>
      <c r="AI124" s="17">
        <v>4</v>
      </c>
      <c r="AJ124" s="1"/>
    </row>
    <row r="125" spans="1:36" x14ac:dyDescent="0.2">
      <c r="A125" s="1" t="s">
        <v>201</v>
      </c>
      <c r="B125" s="1" t="s">
        <v>326</v>
      </c>
      <c r="C125" s="1" t="s">
        <v>490</v>
      </c>
      <c r="D125" s="1" t="s">
        <v>554</v>
      </c>
      <c r="E125" s="3">
        <v>51.988888888888887</v>
      </c>
      <c r="F125" s="3">
        <v>5.5111111111111111</v>
      </c>
      <c r="G125" s="3">
        <v>4.7222222222222221E-2</v>
      </c>
      <c r="H125" s="3">
        <v>0.26222222222222225</v>
      </c>
      <c r="I125" s="3">
        <v>0</v>
      </c>
      <c r="J125" s="3">
        <v>0</v>
      </c>
      <c r="K125" s="3">
        <v>0</v>
      </c>
      <c r="L125" s="3">
        <v>5.0176666666666661</v>
      </c>
      <c r="M125" s="3">
        <v>3.9416666666666669</v>
      </c>
      <c r="N125" s="3">
        <v>0</v>
      </c>
      <c r="O125" s="3">
        <f>SUM(Table2[[#This Row],[Qualified Social Work Staff Hours]:[Other Social Work Staff Hours]])/Table2[[#This Row],[MDS Census]]</f>
        <v>7.5817482368027364E-2</v>
      </c>
      <c r="P125" s="3">
        <v>5.7805555555555559</v>
      </c>
      <c r="Q125" s="3">
        <v>1.9472222222222222</v>
      </c>
      <c r="R125" s="3">
        <f>SUM(Table2[[#This Row],[Qualified Activities Professional Hours]:[Other Activities Professional Hours]])/Table2[[#This Row],[MDS Census]]</f>
        <v>0.14864287240863433</v>
      </c>
      <c r="S125" s="3">
        <v>1.4261111111111111</v>
      </c>
      <c r="T125" s="3">
        <v>5.0811111111111122</v>
      </c>
      <c r="U125" s="3">
        <v>0</v>
      </c>
      <c r="V125" s="3">
        <f>SUM(Table2[[#This Row],[Occupational Therapist Hours]:[OT Aide Hours]])/Table2[[#This Row],[MDS Census]]</f>
        <v>0.12516563368241079</v>
      </c>
      <c r="W125" s="3">
        <v>1.2485555555555559</v>
      </c>
      <c r="X125" s="3">
        <v>5.1241111111111106</v>
      </c>
      <c r="Y125" s="3">
        <v>0</v>
      </c>
      <c r="Z125" s="3">
        <f>SUM(Table2[[#This Row],[Physical Therapist (PT) Hours]:[PT Aide Hours]])/Table2[[#This Row],[MDS Census]]</f>
        <v>0.12257747381919214</v>
      </c>
      <c r="AA125" s="3">
        <v>0</v>
      </c>
      <c r="AB125" s="3">
        <v>0</v>
      </c>
      <c r="AC125" s="3">
        <v>0</v>
      </c>
      <c r="AD125" s="3">
        <v>0</v>
      </c>
      <c r="AE125" s="3">
        <v>0</v>
      </c>
      <c r="AF125" s="3">
        <v>0</v>
      </c>
      <c r="AG125" s="3">
        <v>0</v>
      </c>
      <c r="AH125" s="1" t="s">
        <v>123</v>
      </c>
      <c r="AI125" s="17">
        <v>4</v>
      </c>
      <c r="AJ125" s="1"/>
    </row>
    <row r="126" spans="1:36" x14ac:dyDescent="0.2">
      <c r="A126" s="1" t="s">
        <v>201</v>
      </c>
      <c r="B126" s="1" t="s">
        <v>327</v>
      </c>
      <c r="C126" s="1" t="s">
        <v>422</v>
      </c>
      <c r="D126" s="1" t="s">
        <v>529</v>
      </c>
      <c r="E126" s="3">
        <v>87.788888888888891</v>
      </c>
      <c r="F126" s="3">
        <v>5.4222222222222225</v>
      </c>
      <c r="G126" s="3">
        <v>0</v>
      </c>
      <c r="H126" s="3">
        <v>0.67500000000000004</v>
      </c>
      <c r="I126" s="3">
        <v>0</v>
      </c>
      <c r="J126" s="3">
        <v>0</v>
      </c>
      <c r="K126" s="3">
        <v>1.2666666666666666</v>
      </c>
      <c r="L126" s="3">
        <v>3.6742222222222223</v>
      </c>
      <c r="M126" s="3">
        <v>4.7611111111111111</v>
      </c>
      <c r="N126" s="3">
        <v>0</v>
      </c>
      <c r="O126" s="3">
        <f>SUM(Table2[[#This Row],[Qualified Social Work Staff Hours]:[Other Social Work Staff Hours]])/Table2[[#This Row],[MDS Census]]</f>
        <v>5.4233641311226426E-2</v>
      </c>
      <c r="P126" s="3">
        <v>5.5583333333333336</v>
      </c>
      <c r="Q126" s="3">
        <v>8.1</v>
      </c>
      <c r="R126" s="3">
        <f>SUM(Table2[[#This Row],[Qualified Activities Professional Hours]:[Other Activities Professional Hours]])/Table2[[#This Row],[MDS Census]]</f>
        <v>0.15558157195291736</v>
      </c>
      <c r="S126" s="3">
        <v>3.809444444444444</v>
      </c>
      <c r="T126" s="3">
        <v>3.5184444444444436</v>
      </c>
      <c r="U126" s="3">
        <v>0</v>
      </c>
      <c r="V126" s="3">
        <f>SUM(Table2[[#This Row],[Occupational Therapist Hours]:[OT Aide Hours]])/Table2[[#This Row],[MDS Census]]</f>
        <v>8.3471712441463092E-2</v>
      </c>
      <c r="W126" s="3">
        <v>0.71444444444444455</v>
      </c>
      <c r="X126" s="3">
        <v>10.343333333333332</v>
      </c>
      <c r="Y126" s="3">
        <v>0</v>
      </c>
      <c r="Z126" s="3">
        <f>SUM(Table2[[#This Row],[Physical Therapist (PT) Hours]:[PT Aide Hours]])/Table2[[#This Row],[MDS Census]]</f>
        <v>0.12595873940007593</v>
      </c>
      <c r="AA126" s="3">
        <v>0</v>
      </c>
      <c r="AB126" s="3">
        <v>0</v>
      </c>
      <c r="AC126" s="3">
        <v>0</v>
      </c>
      <c r="AD126" s="3">
        <v>0</v>
      </c>
      <c r="AE126" s="3">
        <v>0</v>
      </c>
      <c r="AF126" s="3">
        <v>0</v>
      </c>
      <c r="AG126" s="3">
        <v>0.57777777777777772</v>
      </c>
      <c r="AH126" s="1" t="s">
        <v>124</v>
      </c>
      <c r="AI126" s="17">
        <v>4</v>
      </c>
      <c r="AJ126" s="1"/>
    </row>
    <row r="127" spans="1:36" x14ac:dyDescent="0.2">
      <c r="A127" s="1" t="s">
        <v>201</v>
      </c>
      <c r="B127" s="1" t="s">
        <v>328</v>
      </c>
      <c r="C127" s="1" t="s">
        <v>491</v>
      </c>
      <c r="D127" s="1" t="s">
        <v>515</v>
      </c>
      <c r="E127" s="3">
        <v>39.222222222222221</v>
      </c>
      <c r="F127" s="3">
        <v>10.821666666666667</v>
      </c>
      <c r="G127" s="3">
        <v>1.0111111111111111</v>
      </c>
      <c r="H127" s="3">
        <v>0.17777777777777778</v>
      </c>
      <c r="I127" s="3">
        <v>0.24444444444444444</v>
      </c>
      <c r="J127" s="3">
        <v>0</v>
      </c>
      <c r="K127" s="3">
        <v>2.3111111111111109</v>
      </c>
      <c r="L127" s="3">
        <v>0.71477777777777762</v>
      </c>
      <c r="M127" s="3">
        <v>0</v>
      </c>
      <c r="N127" s="3">
        <v>5.6</v>
      </c>
      <c r="O127" s="3">
        <f>SUM(Table2[[#This Row],[Qualified Social Work Staff Hours]:[Other Social Work Staff Hours]])/Table2[[#This Row],[MDS Census]]</f>
        <v>0.14277620396600565</v>
      </c>
      <c r="P127" s="3">
        <v>0</v>
      </c>
      <c r="Q127" s="3">
        <v>7.6272222222222226</v>
      </c>
      <c r="R127" s="3">
        <f>SUM(Table2[[#This Row],[Qualified Activities Professional Hours]:[Other Activities Professional Hours]])/Table2[[#This Row],[MDS Census]]</f>
        <v>0.1944617563739377</v>
      </c>
      <c r="S127" s="3">
        <v>2.5805555555555557</v>
      </c>
      <c r="T127" s="3">
        <v>6.052777777777778</v>
      </c>
      <c r="U127" s="3">
        <v>0</v>
      </c>
      <c r="V127" s="3">
        <f>SUM(Table2[[#This Row],[Occupational Therapist Hours]:[OT Aide Hours]])/Table2[[#This Row],[MDS Census]]</f>
        <v>0.22011331444759205</v>
      </c>
      <c r="W127" s="3">
        <v>0.35322222222222222</v>
      </c>
      <c r="X127" s="3">
        <v>2.0403333333333338</v>
      </c>
      <c r="Y127" s="3">
        <v>0</v>
      </c>
      <c r="Z127" s="3">
        <f>SUM(Table2[[#This Row],[Physical Therapist (PT) Hours]:[PT Aide Hours]])/Table2[[#This Row],[MDS Census]]</f>
        <v>6.1025495750708224E-2</v>
      </c>
      <c r="AA127" s="3">
        <v>0</v>
      </c>
      <c r="AB127" s="3">
        <v>0</v>
      </c>
      <c r="AC127" s="3">
        <v>0</v>
      </c>
      <c r="AD127" s="3">
        <v>0</v>
      </c>
      <c r="AE127" s="3">
        <v>0</v>
      </c>
      <c r="AF127" s="3">
        <v>0</v>
      </c>
      <c r="AG127" s="3">
        <v>0</v>
      </c>
      <c r="AH127" s="1" t="s">
        <v>125</v>
      </c>
      <c r="AI127" s="17">
        <v>4</v>
      </c>
      <c r="AJ127" s="1"/>
    </row>
    <row r="128" spans="1:36" x14ac:dyDescent="0.2">
      <c r="A128" s="1" t="s">
        <v>201</v>
      </c>
      <c r="B128" s="1" t="s">
        <v>329</v>
      </c>
      <c r="C128" s="1" t="s">
        <v>417</v>
      </c>
      <c r="D128" s="1" t="s">
        <v>554</v>
      </c>
      <c r="E128" s="3">
        <v>99.488888888888894</v>
      </c>
      <c r="F128" s="3">
        <v>5.6888888888888891</v>
      </c>
      <c r="G128" s="3">
        <v>0.4861111111111111</v>
      </c>
      <c r="H128" s="3">
        <v>0.5444444444444444</v>
      </c>
      <c r="I128" s="3">
        <v>3.8972222222222221</v>
      </c>
      <c r="J128" s="3">
        <v>0</v>
      </c>
      <c r="K128" s="3">
        <v>5.6111111111111107</v>
      </c>
      <c r="L128" s="3">
        <v>4.0983333333333327</v>
      </c>
      <c r="M128" s="3">
        <v>0</v>
      </c>
      <c r="N128" s="3">
        <v>0</v>
      </c>
      <c r="O128" s="3">
        <f>SUM(Table2[[#This Row],[Qualified Social Work Staff Hours]:[Other Social Work Staff Hours]])/Table2[[#This Row],[MDS Census]]</f>
        <v>0</v>
      </c>
      <c r="P128" s="3">
        <v>0</v>
      </c>
      <c r="Q128" s="3">
        <v>0</v>
      </c>
      <c r="R128" s="3">
        <f>SUM(Table2[[#This Row],[Qualified Activities Professional Hours]:[Other Activities Professional Hours]])/Table2[[#This Row],[MDS Census]]</f>
        <v>0</v>
      </c>
      <c r="S128" s="3">
        <v>4.6267777777777788</v>
      </c>
      <c r="T128" s="3">
        <v>4.9291111111111112</v>
      </c>
      <c r="U128" s="3">
        <v>0</v>
      </c>
      <c r="V128" s="3">
        <f>SUM(Table2[[#This Row],[Occupational Therapist Hours]:[OT Aide Hours]])/Table2[[#This Row],[MDS Census]]</f>
        <v>9.6049810140719241E-2</v>
      </c>
      <c r="W128" s="3">
        <v>5.4042222222222218</v>
      </c>
      <c r="X128" s="3">
        <v>4.9223333333333317</v>
      </c>
      <c r="Y128" s="3">
        <v>0</v>
      </c>
      <c r="Z128" s="3">
        <f>SUM(Table2[[#This Row],[Physical Therapist (PT) Hours]:[PT Aide Hours]])/Table2[[#This Row],[MDS Census]]</f>
        <v>0.10379606879606879</v>
      </c>
      <c r="AA128" s="3">
        <v>0</v>
      </c>
      <c r="AB128" s="3">
        <v>0</v>
      </c>
      <c r="AC128" s="3">
        <v>0</v>
      </c>
      <c r="AD128" s="3">
        <v>0</v>
      </c>
      <c r="AE128" s="3">
        <v>0</v>
      </c>
      <c r="AF128" s="3">
        <v>0</v>
      </c>
      <c r="AG128" s="3">
        <v>0</v>
      </c>
      <c r="AH128" s="1" t="s">
        <v>126</v>
      </c>
      <c r="AI128" s="17">
        <v>4</v>
      </c>
      <c r="AJ128" s="1"/>
    </row>
    <row r="129" spans="1:36" x14ac:dyDescent="0.2">
      <c r="A129" s="1" t="s">
        <v>201</v>
      </c>
      <c r="B129" s="1" t="s">
        <v>330</v>
      </c>
      <c r="C129" s="1" t="s">
        <v>492</v>
      </c>
      <c r="D129" s="1" t="s">
        <v>581</v>
      </c>
      <c r="E129" s="3">
        <v>48.577777777777776</v>
      </c>
      <c r="F129" s="3">
        <v>0</v>
      </c>
      <c r="G129" s="3">
        <v>6.1111111111111109E-2</v>
      </c>
      <c r="H129" s="3">
        <v>0.26666666666666666</v>
      </c>
      <c r="I129" s="3">
        <v>0.26666666666666666</v>
      </c>
      <c r="J129" s="3">
        <v>0</v>
      </c>
      <c r="K129" s="3">
        <v>0</v>
      </c>
      <c r="L129" s="3">
        <v>5.1458888888888898</v>
      </c>
      <c r="M129" s="3">
        <v>0</v>
      </c>
      <c r="N129" s="3">
        <v>0</v>
      </c>
      <c r="O129" s="3">
        <f>SUM(Table2[[#This Row],[Qualified Social Work Staff Hours]:[Other Social Work Staff Hours]])/Table2[[#This Row],[MDS Census]]</f>
        <v>0</v>
      </c>
      <c r="P129" s="3">
        <v>0</v>
      </c>
      <c r="Q129" s="3">
        <v>0</v>
      </c>
      <c r="R129" s="3">
        <f>SUM(Table2[[#This Row],[Qualified Activities Professional Hours]:[Other Activities Professional Hours]])/Table2[[#This Row],[MDS Census]]</f>
        <v>0</v>
      </c>
      <c r="S129" s="3">
        <v>1.8666666666666663</v>
      </c>
      <c r="T129" s="3">
        <v>5.3246666666666664</v>
      </c>
      <c r="U129" s="3">
        <v>0</v>
      </c>
      <c r="V129" s="3">
        <f>SUM(Table2[[#This Row],[Occupational Therapist Hours]:[OT Aide Hours]])/Table2[[#This Row],[MDS Census]]</f>
        <v>0.14803751143641353</v>
      </c>
      <c r="W129" s="3">
        <v>5.4776666666666678</v>
      </c>
      <c r="X129" s="3">
        <v>5.5565555555555539</v>
      </c>
      <c r="Y129" s="3">
        <v>1.268111111111111</v>
      </c>
      <c r="Z129" s="3">
        <f>SUM(Table2[[#This Row],[Physical Therapist (PT) Hours]:[PT Aide Hours]])/Table2[[#This Row],[MDS Census]]</f>
        <v>0.2532502287282708</v>
      </c>
      <c r="AA129" s="3">
        <v>0</v>
      </c>
      <c r="AB129" s="3">
        <v>0</v>
      </c>
      <c r="AC129" s="3">
        <v>0</v>
      </c>
      <c r="AD129" s="3">
        <v>0</v>
      </c>
      <c r="AE129" s="3">
        <v>0</v>
      </c>
      <c r="AF129" s="3">
        <v>0</v>
      </c>
      <c r="AG129" s="3">
        <v>0</v>
      </c>
      <c r="AH129" s="1" t="s">
        <v>127</v>
      </c>
      <c r="AI129" s="17">
        <v>4</v>
      </c>
      <c r="AJ129" s="1"/>
    </row>
    <row r="130" spans="1:36" x14ac:dyDescent="0.2">
      <c r="A130" s="1" t="s">
        <v>201</v>
      </c>
      <c r="B130" s="1" t="s">
        <v>331</v>
      </c>
      <c r="C130" s="1" t="s">
        <v>408</v>
      </c>
      <c r="D130" s="1" t="s">
        <v>523</v>
      </c>
      <c r="E130" s="3">
        <v>52.777777777777779</v>
      </c>
      <c r="F130" s="3">
        <v>0</v>
      </c>
      <c r="G130" s="3">
        <v>0</v>
      </c>
      <c r="H130" s="3">
        <v>0.18611111111111112</v>
      </c>
      <c r="I130" s="3">
        <v>0.4</v>
      </c>
      <c r="J130" s="3">
        <v>0</v>
      </c>
      <c r="K130" s="3">
        <v>0</v>
      </c>
      <c r="L130" s="3">
        <v>4.6177777777777766</v>
      </c>
      <c r="M130" s="3">
        <v>0</v>
      </c>
      <c r="N130" s="3">
        <v>0</v>
      </c>
      <c r="O130" s="3">
        <f>SUM(Table2[[#This Row],[Qualified Social Work Staff Hours]:[Other Social Work Staff Hours]])/Table2[[#This Row],[MDS Census]]</f>
        <v>0</v>
      </c>
      <c r="P130" s="3">
        <v>0</v>
      </c>
      <c r="Q130" s="3">
        <v>0</v>
      </c>
      <c r="R130" s="3">
        <f>SUM(Table2[[#This Row],[Qualified Activities Professional Hours]:[Other Activities Professional Hours]])/Table2[[#This Row],[MDS Census]]</f>
        <v>0</v>
      </c>
      <c r="S130" s="3">
        <v>0.45700000000000002</v>
      </c>
      <c r="T130" s="3">
        <v>4.075333333333333</v>
      </c>
      <c r="U130" s="3">
        <v>0</v>
      </c>
      <c r="V130" s="3">
        <f>SUM(Table2[[#This Row],[Occupational Therapist Hours]:[OT Aide Hours]])/Table2[[#This Row],[MDS Census]]</f>
        <v>8.5875789473684197E-2</v>
      </c>
      <c r="W130" s="3">
        <v>0.4032222222222222</v>
      </c>
      <c r="X130" s="3">
        <v>3.8811111111111121</v>
      </c>
      <c r="Y130" s="3">
        <v>0.91966666666666663</v>
      </c>
      <c r="Z130" s="3">
        <f>SUM(Table2[[#This Row],[Physical Therapist (PT) Hours]:[PT Aide Hours]])/Table2[[#This Row],[MDS Census]]</f>
        <v>9.8602105263157908E-2</v>
      </c>
      <c r="AA130" s="3">
        <v>0</v>
      </c>
      <c r="AB130" s="3">
        <v>0</v>
      </c>
      <c r="AC130" s="3">
        <v>0</v>
      </c>
      <c r="AD130" s="3">
        <v>0</v>
      </c>
      <c r="AE130" s="3">
        <v>0</v>
      </c>
      <c r="AF130" s="3">
        <v>0</v>
      </c>
      <c r="AG130" s="3">
        <v>0</v>
      </c>
      <c r="AH130" s="1" t="s">
        <v>128</v>
      </c>
      <c r="AI130" s="17">
        <v>4</v>
      </c>
      <c r="AJ130" s="1"/>
    </row>
    <row r="131" spans="1:36" x14ac:dyDescent="0.2">
      <c r="A131" s="1" t="s">
        <v>201</v>
      </c>
      <c r="B131" s="1" t="s">
        <v>202</v>
      </c>
      <c r="C131" s="1" t="s">
        <v>493</v>
      </c>
      <c r="D131" s="1" t="s">
        <v>569</v>
      </c>
      <c r="E131" s="3">
        <v>47.822222222222223</v>
      </c>
      <c r="F131" s="3">
        <v>5.4222222222222225</v>
      </c>
      <c r="G131" s="3">
        <v>0</v>
      </c>
      <c r="H131" s="3">
        <v>0.16144444444444445</v>
      </c>
      <c r="I131" s="3">
        <v>0</v>
      </c>
      <c r="J131" s="3">
        <v>0</v>
      </c>
      <c r="K131" s="3">
        <v>0</v>
      </c>
      <c r="L131" s="3">
        <v>3.2589999999999999</v>
      </c>
      <c r="M131" s="3">
        <v>5.333333333333333</v>
      </c>
      <c r="N131" s="3">
        <v>0</v>
      </c>
      <c r="O131" s="3">
        <f>SUM(Table2[[#This Row],[Qualified Social Work Staff Hours]:[Other Social Work Staff Hours]])/Table2[[#This Row],[MDS Census]]</f>
        <v>0.11152416356877323</v>
      </c>
      <c r="P131" s="3">
        <v>4.8277777777777775</v>
      </c>
      <c r="Q131" s="3">
        <v>3.2333333333333334</v>
      </c>
      <c r="R131" s="3">
        <f>SUM(Table2[[#This Row],[Qualified Activities Professional Hours]:[Other Activities Professional Hours]])/Table2[[#This Row],[MDS Census]]</f>
        <v>0.16856412639405202</v>
      </c>
      <c r="S131" s="3">
        <v>2.7091111111111106</v>
      </c>
      <c r="T131" s="3">
        <v>4.3758888888888885</v>
      </c>
      <c r="U131" s="3">
        <v>0</v>
      </c>
      <c r="V131" s="3">
        <f>SUM(Table2[[#This Row],[Occupational Therapist Hours]:[OT Aide Hours]])/Table2[[#This Row],[MDS Census]]</f>
        <v>0.14815288104089216</v>
      </c>
      <c r="W131" s="3">
        <v>2.5293333333333328</v>
      </c>
      <c r="X131" s="3">
        <v>1.7854444444444442</v>
      </c>
      <c r="Y131" s="3">
        <v>0</v>
      </c>
      <c r="Z131" s="3">
        <f>SUM(Table2[[#This Row],[Physical Therapist (PT) Hours]:[PT Aide Hours]])/Table2[[#This Row],[MDS Census]]</f>
        <v>9.0225371747211874E-2</v>
      </c>
      <c r="AA131" s="3">
        <v>0</v>
      </c>
      <c r="AB131" s="3">
        <v>0</v>
      </c>
      <c r="AC131" s="3">
        <v>0</v>
      </c>
      <c r="AD131" s="3">
        <v>0</v>
      </c>
      <c r="AE131" s="3">
        <v>0</v>
      </c>
      <c r="AF131" s="3">
        <v>0</v>
      </c>
      <c r="AG131" s="3">
        <v>0</v>
      </c>
      <c r="AH131" s="1" t="s">
        <v>129</v>
      </c>
      <c r="AI131" s="17">
        <v>4</v>
      </c>
      <c r="AJ131" s="1"/>
    </row>
    <row r="132" spans="1:36" x14ac:dyDescent="0.2">
      <c r="A132" s="1" t="s">
        <v>201</v>
      </c>
      <c r="B132" s="1" t="s">
        <v>332</v>
      </c>
      <c r="C132" s="1" t="s">
        <v>483</v>
      </c>
      <c r="D132" s="1" t="s">
        <v>585</v>
      </c>
      <c r="E132" s="3">
        <v>46.477777777777774</v>
      </c>
      <c r="F132" s="3">
        <v>5.5111111111111111</v>
      </c>
      <c r="G132" s="3">
        <v>0</v>
      </c>
      <c r="H132" s="3">
        <v>0.24822222222222218</v>
      </c>
      <c r="I132" s="3">
        <v>0.3888888888888889</v>
      </c>
      <c r="J132" s="3">
        <v>0</v>
      </c>
      <c r="K132" s="3">
        <v>0</v>
      </c>
      <c r="L132" s="3">
        <v>3.7913333333333332</v>
      </c>
      <c r="M132" s="3">
        <v>4.8888888888888893</v>
      </c>
      <c r="N132" s="3">
        <v>0</v>
      </c>
      <c r="O132" s="3">
        <f>SUM(Table2[[#This Row],[Qualified Social Work Staff Hours]:[Other Social Work Staff Hours]])/Table2[[#This Row],[MDS Census]]</f>
        <v>0.10518766435572557</v>
      </c>
      <c r="P132" s="3">
        <v>5.2194444444444441</v>
      </c>
      <c r="Q132" s="3">
        <v>3.0555555555555555E-2</v>
      </c>
      <c r="R132" s="3">
        <f>SUM(Table2[[#This Row],[Qualified Activities Professional Hours]:[Other Activities Professional Hours]])/Table2[[#This Row],[MDS Census]]</f>
        <v>0.11295720774563711</v>
      </c>
      <c r="S132" s="3">
        <v>2.1533333333333333</v>
      </c>
      <c r="T132" s="3">
        <v>5.8496666666666668</v>
      </c>
      <c r="U132" s="3">
        <v>0</v>
      </c>
      <c r="V132" s="3">
        <f>SUM(Table2[[#This Row],[Occupational Therapist Hours]:[OT Aide Hours]])/Table2[[#This Row],[MDS Census]]</f>
        <v>0.17218981592158739</v>
      </c>
      <c r="W132" s="3">
        <v>2.0824444444444445</v>
      </c>
      <c r="X132" s="3">
        <v>2.5683333333333329</v>
      </c>
      <c r="Y132" s="3">
        <v>0</v>
      </c>
      <c r="Z132" s="3">
        <f>SUM(Table2[[#This Row],[Physical Therapist (PT) Hours]:[PT Aide Hours]])/Table2[[#This Row],[MDS Census]]</f>
        <v>0.10006454697585467</v>
      </c>
      <c r="AA132" s="3">
        <v>0</v>
      </c>
      <c r="AB132" s="3">
        <v>0</v>
      </c>
      <c r="AC132" s="3">
        <v>0</v>
      </c>
      <c r="AD132" s="3">
        <v>0</v>
      </c>
      <c r="AE132" s="3">
        <v>0</v>
      </c>
      <c r="AF132" s="3">
        <v>0</v>
      </c>
      <c r="AG132" s="3">
        <v>0</v>
      </c>
      <c r="AH132" s="1" t="s">
        <v>130</v>
      </c>
      <c r="AI132" s="17">
        <v>4</v>
      </c>
      <c r="AJ132" s="1"/>
    </row>
    <row r="133" spans="1:36" x14ac:dyDescent="0.2">
      <c r="A133" s="1" t="s">
        <v>201</v>
      </c>
      <c r="B133" s="1" t="s">
        <v>333</v>
      </c>
      <c r="C133" s="1" t="s">
        <v>451</v>
      </c>
      <c r="D133" s="1" t="s">
        <v>546</v>
      </c>
      <c r="E133" s="3">
        <v>76.088888888888889</v>
      </c>
      <c r="F133" s="3">
        <v>19.647222222222222</v>
      </c>
      <c r="G133" s="3">
        <v>0</v>
      </c>
      <c r="H133" s="3">
        <v>0.6</v>
      </c>
      <c r="I133" s="3">
        <v>0.8</v>
      </c>
      <c r="J133" s="3">
        <v>0</v>
      </c>
      <c r="K133" s="3">
        <v>0</v>
      </c>
      <c r="L133" s="3">
        <v>10.50411111111111</v>
      </c>
      <c r="M133" s="3">
        <v>0</v>
      </c>
      <c r="N133" s="3">
        <v>20.663888888888888</v>
      </c>
      <c r="O133" s="3">
        <f>SUM(Table2[[#This Row],[Qualified Social Work Staff Hours]:[Other Social Work Staff Hours]])/Table2[[#This Row],[MDS Census]]</f>
        <v>0.27157564252336447</v>
      </c>
      <c r="P133" s="3">
        <v>5.2027777777777775</v>
      </c>
      <c r="Q133" s="3">
        <v>9.8833333333333329</v>
      </c>
      <c r="R133" s="3">
        <f>SUM(Table2[[#This Row],[Qualified Activities Professional Hours]:[Other Activities Professional Hours]])/Table2[[#This Row],[MDS Census]]</f>
        <v>0.19826956775700932</v>
      </c>
      <c r="S133" s="3">
        <v>9.160222222222222</v>
      </c>
      <c r="T133" s="3">
        <v>4.0172222222222231</v>
      </c>
      <c r="U133" s="3">
        <v>0</v>
      </c>
      <c r="V133" s="3">
        <f>SUM(Table2[[#This Row],[Occupational Therapist Hours]:[OT Aide Hours]])/Table2[[#This Row],[MDS Census]]</f>
        <v>0.1731848714953271</v>
      </c>
      <c r="W133" s="3">
        <v>4.4840000000000009</v>
      </c>
      <c r="X133" s="3">
        <v>13.406555555555554</v>
      </c>
      <c r="Y133" s="3">
        <v>3.3007777777777791</v>
      </c>
      <c r="Z133" s="3">
        <f>SUM(Table2[[#This Row],[Physical Therapist (PT) Hours]:[PT Aide Hours]])/Table2[[#This Row],[MDS Census]]</f>
        <v>0.2785075934579439</v>
      </c>
      <c r="AA133" s="3">
        <v>0</v>
      </c>
      <c r="AB133" s="3">
        <v>0</v>
      </c>
      <c r="AC133" s="3">
        <v>0</v>
      </c>
      <c r="AD133" s="3">
        <v>52.319444444444443</v>
      </c>
      <c r="AE133" s="3">
        <v>0</v>
      </c>
      <c r="AF133" s="3">
        <v>9.35</v>
      </c>
      <c r="AG133" s="3">
        <v>0</v>
      </c>
      <c r="AH133" s="1" t="s">
        <v>131</v>
      </c>
      <c r="AI133" s="17">
        <v>4</v>
      </c>
      <c r="AJ133" s="1"/>
    </row>
    <row r="134" spans="1:36" x14ac:dyDescent="0.2">
      <c r="A134" s="1" t="s">
        <v>201</v>
      </c>
      <c r="B134" s="1" t="s">
        <v>334</v>
      </c>
      <c r="C134" s="1" t="s">
        <v>464</v>
      </c>
      <c r="D134" s="1" t="s">
        <v>575</v>
      </c>
      <c r="E134" s="3">
        <v>69.400000000000006</v>
      </c>
      <c r="F134" s="3">
        <v>5.3665555555555553</v>
      </c>
      <c r="G134" s="3">
        <v>0</v>
      </c>
      <c r="H134" s="3">
        <v>0</v>
      </c>
      <c r="I134" s="3">
        <v>0</v>
      </c>
      <c r="J134" s="3">
        <v>0</v>
      </c>
      <c r="K134" s="3">
        <v>0</v>
      </c>
      <c r="L134" s="3">
        <v>3.766</v>
      </c>
      <c r="M134" s="3">
        <v>0</v>
      </c>
      <c r="N134" s="3">
        <v>0</v>
      </c>
      <c r="O134" s="3">
        <f>SUM(Table2[[#This Row],[Qualified Social Work Staff Hours]:[Other Social Work Staff Hours]])/Table2[[#This Row],[MDS Census]]</f>
        <v>0</v>
      </c>
      <c r="P134" s="3">
        <v>4.7576666666666663</v>
      </c>
      <c r="Q134" s="3">
        <v>15.598888888888887</v>
      </c>
      <c r="R134" s="3">
        <f>SUM(Table2[[#This Row],[Qualified Activities Professional Hours]:[Other Activities Professional Hours]])/Table2[[#This Row],[MDS Census]]</f>
        <v>0.29332212616074282</v>
      </c>
      <c r="S134" s="3">
        <v>1.5862222222222218</v>
      </c>
      <c r="T134" s="3">
        <v>4.4279999999999982</v>
      </c>
      <c r="U134" s="3">
        <v>0</v>
      </c>
      <c r="V134" s="3">
        <f>SUM(Table2[[#This Row],[Occupational Therapist Hours]:[OT Aide Hours]])/Table2[[#This Row],[MDS Census]]</f>
        <v>8.6660262568043503E-2</v>
      </c>
      <c r="W134" s="3">
        <v>1.2971111111111111</v>
      </c>
      <c r="X134" s="3">
        <v>4.1231111111111112</v>
      </c>
      <c r="Y134" s="3">
        <v>0</v>
      </c>
      <c r="Z134" s="3">
        <f>SUM(Table2[[#This Row],[Physical Therapist (PT) Hours]:[PT Aide Hours]])/Table2[[#This Row],[MDS Census]]</f>
        <v>7.8101184758245262E-2</v>
      </c>
      <c r="AA134" s="3">
        <v>0</v>
      </c>
      <c r="AB134" s="3">
        <v>0</v>
      </c>
      <c r="AC134" s="3">
        <v>0</v>
      </c>
      <c r="AD134" s="3">
        <v>0</v>
      </c>
      <c r="AE134" s="3">
        <v>0</v>
      </c>
      <c r="AF134" s="3">
        <v>9.8923333333333314</v>
      </c>
      <c r="AG134" s="3">
        <v>0</v>
      </c>
      <c r="AH134" s="1" t="s">
        <v>132</v>
      </c>
      <c r="AI134" s="17">
        <v>4</v>
      </c>
      <c r="AJ134" s="1"/>
    </row>
    <row r="135" spans="1:36" x14ac:dyDescent="0.2">
      <c r="A135" s="1" t="s">
        <v>201</v>
      </c>
      <c r="B135" s="1" t="s">
        <v>335</v>
      </c>
      <c r="C135" s="1" t="s">
        <v>419</v>
      </c>
      <c r="D135" s="1" t="s">
        <v>535</v>
      </c>
      <c r="E135" s="3">
        <v>37.06666666666667</v>
      </c>
      <c r="F135" s="3">
        <v>11.377777777777778</v>
      </c>
      <c r="G135" s="3">
        <v>0</v>
      </c>
      <c r="H135" s="3">
        <v>0</v>
      </c>
      <c r="I135" s="3">
        <v>0</v>
      </c>
      <c r="J135" s="3">
        <v>0</v>
      </c>
      <c r="K135" s="3">
        <v>0</v>
      </c>
      <c r="L135" s="3">
        <v>4.2972222222222225</v>
      </c>
      <c r="M135" s="3">
        <v>0</v>
      </c>
      <c r="N135" s="3">
        <v>2.3657777777777778</v>
      </c>
      <c r="O135" s="3">
        <f>SUM(Table2[[#This Row],[Qualified Social Work Staff Hours]:[Other Social Work Staff Hours]])/Table2[[#This Row],[MDS Census]]</f>
        <v>6.3824940047961631E-2</v>
      </c>
      <c r="P135" s="3">
        <v>0</v>
      </c>
      <c r="Q135" s="3">
        <v>11.187000000000001</v>
      </c>
      <c r="R135" s="3">
        <f>SUM(Table2[[#This Row],[Qualified Activities Professional Hours]:[Other Activities Professional Hours]])/Table2[[#This Row],[MDS Census]]</f>
        <v>0.30180755395683456</v>
      </c>
      <c r="S135" s="3">
        <v>0.61111111111111116</v>
      </c>
      <c r="T135" s="3">
        <v>4.8616666666666664</v>
      </c>
      <c r="U135" s="3">
        <v>0</v>
      </c>
      <c r="V135" s="3">
        <f>SUM(Table2[[#This Row],[Occupational Therapist Hours]:[OT Aide Hours]])/Table2[[#This Row],[MDS Census]]</f>
        <v>0.14764688249400476</v>
      </c>
      <c r="W135" s="3">
        <v>0.67222222222222228</v>
      </c>
      <c r="X135" s="3">
        <v>5.251555555555556</v>
      </c>
      <c r="Y135" s="3">
        <v>0</v>
      </c>
      <c r="Z135" s="3">
        <f>SUM(Table2[[#This Row],[Physical Therapist (PT) Hours]:[PT Aide Hours]])/Table2[[#This Row],[MDS Census]]</f>
        <v>0.15981414868105517</v>
      </c>
      <c r="AA135" s="3">
        <v>0</v>
      </c>
      <c r="AB135" s="3">
        <v>0</v>
      </c>
      <c r="AC135" s="3">
        <v>0</v>
      </c>
      <c r="AD135" s="3">
        <v>0</v>
      </c>
      <c r="AE135" s="3">
        <v>0</v>
      </c>
      <c r="AF135" s="3">
        <v>0</v>
      </c>
      <c r="AG135" s="3">
        <v>0</v>
      </c>
      <c r="AH135" s="1" t="s">
        <v>133</v>
      </c>
      <c r="AI135" s="17">
        <v>4</v>
      </c>
      <c r="AJ135" s="1"/>
    </row>
    <row r="136" spans="1:36" x14ac:dyDescent="0.2">
      <c r="A136" s="1" t="s">
        <v>201</v>
      </c>
      <c r="B136" s="1" t="s">
        <v>336</v>
      </c>
      <c r="C136" s="1" t="s">
        <v>407</v>
      </c>
      <c r="D136" s="1" t="s">
        <v>563</v>
      </c>
      <c r="E136" s="3">
        <v>67.511111111111106</v>
      </c>
      <c r="F136" s="3">
        <v>5.6</v>
      </c>
      <c r="G136" s="3">
        <v>0</v>
      </c>
      <c r="H136" s="3">
        <v>0</v>
      </c>
      <c r="I136" s="3">
        <v>0</v>
      </c>
      <c r="J136" s="3">
        <v>0</v>
      </c>
      <c r="K136" s="3">
        <v>3.888888888888889E-2</v>
      </c>
      <c r="L136" s="3">
        <v>6.6388888888888893</v>
      </c>
      <c r="M136" s="3">
        <v>0</v>
      </c>
      <c r="N136" s="3">
        <v>4.1208888888888877</v>
      </c>
      <c r="O136" s="3">
        <f>SUM(Table2[[#This Row],[Qualified Social Work Staff Hours]:[Other Social Work Staff Hours]])/Table2[[#This Row],[MDS Census]]</f>
        <v>6.1040157998683335E-2</v>
      </c>
      <c r="P136" s="3">
        <v>0</v>
      </c>
      <c r="Q136" s="3">
        <v>12.414777777777777</v>
      </c>
      <c r="R136" s="3">
        <f>SUM(Table2[[#This Row],[Qualified Activities Professional Hours]:[Other Activities Professional Hours]])/Table2[[#This Row],[MDS Census]]</f>
        <v>0.18389236339697171</v>
      </c>
      <c r="S136" s="3">
        <v>6.7305555555555552</v>
      </c>
      <c r="T136" s="3">
        <v>6.5638888888888891</v>
      </c>
      <c r="U136" s="3">
        <v>0</v>
      </c>
      <c r="V136" s="3">
        <f>SUM(Table2[[#This Row],[Occupational Therapist Hours]:[OT Aide Hours]])/Table2[[#This Row],[MDS Census]]</f>
        <v>0.1969223173140224</v>
      </c>
      <c r="W136" s="3">
        <v>7.5394444444444435</v>
      </c>
      <c r="X136" s="3">
        <v>6.6383333333333336</v>
      </c>
      <c r="Y136" s="3">
        <v>0</v>
      </c>
      <c r="Z136" s="3">
        <f>SUM(Table2[[#This Row],[Physical Therapist (PT) Hours]:[PT Aide Hours]])/Table2[[#This Row],[MDS Census]]</f>
        <v>0.21000658327847269</v>
      </c>
      <c r="AA136" s="3">
        <v>0</v>
      </c>
      <c r="AB136" s="3">
        <v>0</v>
      </c>
      <c r="AC136" s="3">
        <v>0</v>
      </c>
      <c r="AD136" s="3">
        <v>0</v>
      </c>
      <c r="AE136" s="3">
        <v>0</v>
      </c>
      <c r="AF136" s="3">
        <v>0</v>
      </c>
      <c r="AG136" s="3">
        <v>0</v>
      </c>
      <c r="AH136" s="1" t="s">
        <v>134</v>
      </c>
      <c r="AI136" s="17">
        <v>4</v>
      </c>
      <c r="AJ136" s="1"/>
    </row>
    <row r="137" spans="1:36" x14ac:dyDescent="0.2">
      <c r="A137" s="1" t="s">
        <v>201</v>
      </c>
      <c r="B137" s="1" t="s">
        <v>337</v>
      </c>
      <c r="C137" s="1" t="s">
        <v>470</v>
      </c>
      <c r="D137" s="1" t="s">
        <v>578</v>
      </c>
      <c r="E137" s="3">
        <v>43.56666666666667</v>
      </c>
      <c r="F137" s="3">
        <v>4.9003333333333332</v>
      </c>
      <c r="G137" s="3">
        <v>0</v>
      </c>
      <c r="H137" s="3">
        <v>0</v>
      </c>
      <c r="I137" s="3">
        <v>0</v>
      </c>
      <c r="J137" s="3">
        <v>0</v>
      </c>
      <c r="K137" s="3">
        <v>0</v>
      </c>
      <c r="L137" s="3">
        <v>10.841666666666667</v>
      </c>
      <c r="M137" s="3">
        <v>4.7173333333333343</v>
      </c>
      <c r="N137" s="3">
        <v>0</v>
      </c>
      <c r="O137" s="3">
        <f>SUM(Table2[[#This Row],[Qualified Social Work Staff Hours]:[Other Social Work Staff Hours]])/Table2[[#This Row],[MDS Census]]</f>
        <v>0.10827850038255549</v>
      </c>
      <c r="P137" s="3">
        <v>0</v>
      </c>
      <c r="Q137" s="3">
        <v>1.270111111111111</v>
      </c>
      <c r="R137" s="3">
        <f>SUM(Table2[[#This Row],[Qualified Activities Professional Hours]:[Other Activities Professional Hours]])/Table2[[#This Row],[MDS Census]]</f>
        <v>2.9153277225197647E-2</v>
      </c>
      <c r="S137" s="3">
        <v>9.2611111111111111</v>
      </c>
      <c r="T137" s="3">
        <v>0.16944444444444445</v>
      </c>
      <c r="U137" s="3">
        <v>0</v>
      </c>
      <c r="V137" s="3">
        <f>SUM(Table2[[#This Row],[Occupational Therapist Hours]:[OT Aide Hours]])/Table2[[#This Row],[MDS Census]]</f>
        <v>0.21646263708237692</v>
      </c>
      <c r="W137" s="3">
        <v>6.1944444444444446</v>
      </c>
      <c r="X137" s="3">
        <v>5.0085555555555556</v>
      </c>
      <c r="Y137" s="3">
        <v>0</v>
      </c>
      <c r="Z137" s="3">
        <f>SUM(Table2[[#This Row],[Physical Therapist (PT) Hours]:[PT Aide Hours]])/Table2[[#This Row],[MDS Census]]</f>
        <v>0.25714613618974747</v>
      </c>
      <c r="AA137" s="3">
        <v>0</v>
      </c>
      <c r="AB137" s="3">
        <v>0</v>
      </c>
      <c r="AC137" s="3">
        <v>0</v>
      </c>
      <c r="AD137" s="3">
        <v>0</v>
      </c>
      <c r="AE137" s="3">
        <v>0</v>
      </c>
      <c r="AF137" s="3">
        <v>0</v>
      </c>
      <c r="AG137" s="3">
        <v>0</v>
      </c>
      <c r="AH137" s="1" t="s">
        <v>135</v>
      </c>
      <c r="AI137" s="17">
        <v>4</v>
      </c>
      <c r="AJ137" s="1"/>
    </row>
    <row r="138" spans="1:36" x14ac:dyDescent="0.2">
      <c r="A138" s="1" t="s">
        <v>201</v>
      </c>
      <c r="B138" s="1" t="s">
        <v>338</v>
      </c>
      <c r="C138" s="1" t="s">
        <v>494</v>
      </c>
      <c r="D138" s="1" t="s">
        <v>588</v>
      </c>
      <c r="E138" s="3">
        <v>74.955555555555549</v>
      </c>
      <c r="F138" s="3">
        <v>0</v>
      </c>
      <c r="G138" s="3">
        <v>0.57777777777777772</v>
      </c>
      <c r="H138" s="3">
        <v>0.44444444444444442</v>
      </c>
      <c r="I138" s="3">
        <v>1.3383333333333336</v>
      </c>
      <c r="J138" s="3">
        <v>0</v>
      </c>
      <c r="K138" s="3">
        <v>5.6888888888888891</v>
      </c>
      <c r="L138" s="3">
        <v>11.310777777777783</v>
      </c>
      <c r="M138" s="3">
        <v>0</v>
      </c>
      <c r="N138" s="3">
        <v>11.347222222222221</v>
      </c>
      <c r="O138" s="3">
        <f>SUM(Table2[[#This Row],[Qualified Social Work Staff Hours]:[Other Social Work Staff Hours]])/Table2[[#This Row],[MDS Census]]</f>
        <v>0.15138600652238363</v>
      </c>
      <c r="P138" s="3">
        <v>0</v>
      </c>
      <c r="Q138" s="3">
        <v>6.6138888888888889</v>
      </c>
      <c r="R138" s="3">
        <f>SUM(Table2[[#This Row],[Qualified Activities Professional Hours]:[Other Activities Professional Hours]])/Table2[[#This Row],[MDS Census]]</f>
        <v>8.8237474058701457E-2</v>
      </c>
      <c r="S138" s="3">
        <v>6.5005555555555539</v>
      </c>
      <c r="T138" s="3">
        <v>12.653333333333331</v>
      </c>
      <c r="U138" s="3">
        <v>0</v>
      </c>
      <c r="V138" s="3">
        <f>SUM(Table2[[#This Row],[Occupational Therapist Hours]:[OT Aide Hours]])/Table2[[#This Row],[MDS Census]]</f>
        <v>0.25553661428994962</v>
      </c>
      <c r="W138" s="3">
        <v>5.524111111111111</v>
      </c>
      <c r="X138" s="3">
        <v>12.758222222222219</v>
      </c>
      <c r="Y138" s="3">
        <v>2.069666666666667</v>
      </c>
      <c r="Z138" s="3">
        <f>SUM(Table2[[#This Row],[Physical Therapist (PT) Hours]:[PT Aide Hours]])/Table2[[#This Row],[MDS Census]]</f>
        <v>0.27152090127482953</v>
      </c>
      <c r="AA138" s="3">
        <v>0</v>
      </c>
      <c r="AB138" s="3">
        <v>0</v>
      </c>
      <c r="AC138" s="3">
        <v>0</v>
      </c>
      <c r="AD138" s="3">
        <v>0</v>
      </c>
      <c r="AE138" s="3">
        <v>0</v>
      </c>
      <c r="AF138" s="3">
        <v>0</v>
      </c>
      <c r="AG138" s="3">
        <v>1.1555555555555554</v>
      </c>
      <c r="AH138" s="1" t="s">
        <v>136</v>
      </c>
      <c r="AI138" s="17">
        <v>4</v>
      </c>
      <c r="AJ138" s="1"/>
    </row>
    <row r="139" spans="1:36" x14ac:dyDescent="0.2">
      <c r="A139" s="1" t="s">
        <v>201</v>
      </c>
      <c r="B139" s="1" t="s">
        <v>339</v>
      </c>
      <c r="C139" s="1" t="s">
        <v>403</v>
      </c>
      <c r="D139" s="1" t="s">
        <v>565</v>
      </c>
      <c r="E139" s="3">
        <v>47.588888888888889</v>
      </c>
      <c r="F139" s="3">
        <v>5.6</v>
      </c>
      <c r="G139" s="3">
        <v>0</v>
      </c>
      <c r="H139" s="3">
        <v>0</v>
      </c>
      <c r="I139" s="3">
        <v>0</v>
      </c>
      <c r="J139" s="3">
        <v>0</v>
      </c>
      <c r="K139" s="3">
        <v>0</v>
      </c>
      <c r="L139" s="3">
        <v>6.7888888888888888</v>
      </c>
      <c r="M139" s="3">
        <v>0</v>
      </c>
      <c r="N139" s="3">
        <v>6.0588888888888874</v>
      </c>
      <c r="O139" s="3">
        <f>SUM(Table2[[#This Row],[Qualified Social Work Staff Hours]:[Other Social Work Staff Hours]])/Table2[[#This Row],[MDS Census]]</f>
        <v>0.12731730095727292</v>
      </c>
      <c r="P139" s="3">
        <v>0</v>
      </c>
      <c r="Q139" s="3">
        <v>10.085666666666667</v>
      </c>
      <c r="R139" s="3">
        <f>SUM(Table2[[#This Row],[Qualified Activities Professional Hours]:[Other Activities Professional Hours]])/Table2[[#This Row],[MDS Census]]</f>
        <v>0.21193322437543777</v>
      </c>
      <c r="S139" s="3">
        <v>5</v>
      </c>
      <c r="T139" s="3">
        <v>5.4844444444444447</v>
      </c>
      <c r="U139" s="3">
        <v>0</v>
      </c>
      <c r="V139" s="3">
        <f>SUM(Table2[[#This Row],[Occupational Therapist Hours]:[OT Aide Hours]])/Table2[[#This Row],[MDS Census]]</f>
        <v>0.22031286481438248</v>
      </c>
      <c r="W139" s="3">
        <v>6.05</v>
      </c>
      <c r="X139" s="3">
        <v>5.6888888888888891</v>
      </c>
      <c r="Y139" s="3">
        <v>0</v>
      </c>
      <c r="Z139" s="3">
        <f>SUM(Table2[[#This Row],[Physical Therapist (PT) Hours]:[PT Aide Hours]])/Table2[[#This Row],[MDS Census]]</f>
        <v>0.24667289283212701</v>
      </c>
      <c r="AA139" s="3">
        <v>0</v>
      </c>
      <c r="AB139" s="3">
        <v>0</v>
      </c>
      <c r="AC139" s="3">
        <v>0</v>
      </c>
      <c r="AD139" s="3">
        <v>0</v>
      </c>
      <c r="AE139" s="3">
        <v>0</v>
      </c>
      <c r="AF139" s="3">
        <v>0</v>
      </c>
      <c r="AG139" s="3">
        <v>0</v>
      </c>
      <c r="AH139" s="1" t="s">
        <v>137</v>
      </c>
      <c r="AI139" s="17">
        <v>4</v>
      </c>
      <c r="AJ139" s="1"/>
    </row>
    <row r="140" spans="1:36" x14ac:dyDescent="0.2">
      <c r="A140" s="1" t="s">
        <v>201</v>
      </c>
      <c r="B140" s="1" t="s">
        <v>340</v>
      </c>
      <c r="C140" s="1" t="s">
        <v>409</v>
      </c>
      <c r="D140" s="1" t="s">
        <v>521</v>
      </c>
      <c r="E140" s="3">
        <v>47.733333333333334</v>
      </c>
      <c r="F140" s="3">
        <v>8.1777777777777771</v>
      </c>
      <c r="G140" s="3">
        <v>0</v>
      </c>
      <c r="H140" s="3">
        <v>0</v>
      </c>
      <c r="I140" s="3">
        <v>0</v>
      </c>
      <c r="J140" s="3">
        <v>0</v>
      </c>
      <c r="K140" s="3">
        <v>0</v>
      </c>
      <c r="L140" s="3">
        <v>5.2611111111111111</v>
      </c>
      <c r="M140" s="3">
        <v>0</v>
      </c>
      <c r="N140" s="3">
        <v>5.7437777777777788</v>
      </c>
      <c r="O140" s="3">
        <f>SUM(Table2[[#This Row],[Qualified Social Work Staff Hours]:[Other Social Work Staff Hours]])/Table2[[#This Row],[MDS Census]]</f>
        <v>0.12033054003724397</v>
      </c>
      <c r="P140" s="3">
        <v>0</v>
      </c>
      <c r="Q140" s="3">
        <v>0.127</v>
      </c>
      <c r="R140" s="3">
        <f>SUM(Table2[[#This Row],[Qualified Activities Professional Hours]:[Other Activities Professional Hours]])/Table2[[#This Row],[MDS Census]]</f>
        <v>2.6606145251396648E-3</v>
      </c>
      <c r="S140" s="3">
        <v>4.1722222222222225</v>
      </c>
      <c r="T140" s="3">
        <v>6.0333333333333332</v>
      </c>
      <c r="U140" s="3">
        <v>0</v>
      </c>
      <c r="V140" s="3">
        <f>SUM(Table2[[#This Row],[Occupational Therapist Hours]:[OT Aide Hours]])/Table2[[#This Row],[MDS Census]]</f>
        <v>0.21380353817504655</v>
      </c>
      <c r="W140" s="3">
        <v>0.81944444444444442</v>
      </c>
      <c r="X140" s="3">
        <v>8.8305555555555557</v>
      </c>
      <c r="Y140" s="3">
        <v>0</v>
      </c>
      <c r="Z140" s="3">
        <f>SUM(Table2[[#This Row],[Physical Therapist (PT) Hours]:[PT Aide Hours]])/Table2[[#This Row],[MDS Census]]</f>
        <v>0.20216480446927373</v>
      </c>
      <c r="AA140" s="3">
        <v>0</v>
      </c>
      <c r="AB140" s="3">
        <v>0</v>
      </c>
      <c r="AC140" s="3">
        <v>0</v>
      </c>
      <c r="AD140" s="3">
        <v>0</v>
      </c>
      <c r="AE140" s="3">
        <v>0</v>
      </c>
      <c r="AF140" s="3">
        <v>0</v>
      </c>
      <c r="AG140" s="3">
        <v>0</v>
      </c>
      <c r="AH140" s="1" t="s">
        <v>138</v>
      </c>
      <c r="AI140" s="17">
        <v>4</v>
      </c>
      <c r="AJ140" s="1"/>
    </row>
    <row r="141" spans="1:36" x14ac:dyDescent="0.2">
      <c r="A141" s="1" t="s">
        <v>201</v>
      </c>
      <c r="B141" s="1" t="s">
        <v>341</v>
      </c>
      <c r="C141" s="1" t="s">
        <v>455</v>
      </c>
      <c r="D141" s="1" t="s">
        <v>534</v>
      </c>
      <c r="E141" s="3">
        <v>56.18888888888889</v>
      </c>
      <c r="F141" s="3">
        <v>5.6</v>
      </c>
      <c r="G141" s="3">
        <v>0</v>
      </c>
      <c r="H141" s="3">
        <v>0.19555555555555557</v>
      </c>
      <c r="I141" s="3">
        <v>5.5555555555555552E-2</v>
      </c>
      <c r="J141" s="3">
        <v>0</v>
      </c>
      <c r="K141" s="3">
        <v>0</v>
      </c>
      <c r="L141" s="3">
        <v>4.4794444444444439</v>
      </c>
      <c r="M141" s="3">
        <v>0</v>
      </c>
      <c r="N141" s="3">
        <v>5.2173333333333334</v>
      </c>
      <c r="O141" s="3">
        <f>SUM(Table2[[#This Row],[Qualified Social Work Staff Hours]:[Other Social Work Staff Hours]])/Table2[[#This Row],[MDS Census]]</f>
        <v>9.2853470437017999E-2</v>
      </c>
      <c r="P141" s="3">
        <v>0</v>
      </c>
      <c r="Q141" s="3">
        <v>9.9985555555555568</v>
      </c>
      <c r="R141" s="3">
        <f>SUM(Table2[[#This Row],[Qualified Activities Professional Hours]:[Other Activities Professional Hours]])/Table2[[#This Row],[MDS Census]]</f>
        <v>0.17794542218706744</v>
      </c>
      <c r="S141" s="3">
        <v>5.5138888888888893</v>
      </c>
      <c r="T141" s="3">
        <v>5.7027777777777775</v>
      </c>
      <c r="U141" s="3">
        <v>0</v>
      </c>
      <c r="V141" s="3">
        <f>SUM(Table2[[#This Row],[Occupational Therapist Hours]:[OT Aide Hours]])/Table2[[#This Row],[MDS Census]]</f>
        <v>0.199624283171841</v>
      </c>
      <c r="W141" s="3">
        <v>0.99722222222222223</v>
      </c>
      <c r="X141" s="3">
        <v>11.074999999999999</v>
      </c>
      <c r="Y141" s="3">
        <v>0</v>
      </c>
      <c r="Z141" s="3">
        <f>SUM(Table2[[#This Row],[Physical Therapist (PT) Hours]:[PT Aide Hours]])/Table2[[#This Row],[MDS Census]]</f>
        <v>0.21485070199723152</v>
      </c>
      <c r="AA141" s="3">
        <v>0</v>
      </c>
      <c r="AB141" s="3">
        <v>0</v>
      </c>
      <c r="AC141" s="3">
        <v>0</v>
      </c>
      <c r="AD141" s="3">
        <v>0</v>
      </c>
      <c r="AE141" s="3">
        <v>0</v>
      </c>
      <c r="AF141" s="3">
        <v>0</v>
      </c>
      <c r="AG141" s="3">
        <v>0</v>
      </c>
      <c r="AH141" s="1" t="s">
        <v>139</v>
      </c>
      <c r="AI141" s="17">
        <v>4</v>
      </c>
      <c r="AJ141" s="1"/>
    </row>
    <row r="142" spans="1:36" x14ac:dyDescent="0.2">
      <c r="A142" s="1" t="s">
        <v>201</v>
      </c>
      <c r="B142" s="1" t="s">
        <v>342</v>
      </c>
      <c r="C142" s="1" t="s">
        <v>440</v>
      </c>
      <c r="D142" s="1" t="s">
        <v>556</v>
      </c>
      <c r="E142" s="3">
        <v>41.18888888888889</v>
      </c>
      <c r="F142" s="3">
        <v>6.3517777777777802</v>
      </c>
      <c r="G142" s="3">
        <v>0</v>
      </c>
      <c r="H142" s="3">
        <v>0</v>
      </c>
      <c r="I142" s="3">
        <v>5.9213333333333331</v>
      </c>
      <c r="J142" s="3">
        <v>0</v>
      </c>
      <c r="K142" s="3">
        <v>0</v>
      </c>
      <c r="L142" s="3">
        <v>4.5167777777777767</v>
      </c>
      <c r="M142" s="3">
        <v>4.4720000000000004</v>
      </c>
      <c r="N142" s="3">
        <v>0</v>
      </c>
      <c r="O142" s="3">
        <f>SUM(Table2[[#This Row],[Qualified Social Work Staff Hours]:[Other Social Work Staff Hours]])/Table2[[#This Row],[MDS Census]]</f>
        <v>0.10857297005664959</v>
      </c>
      <c r="P142" s="3">
        <v>0</v>
      </c>
      <c r="Q142" s="3">
        <v>4.2988888888888885</v>
      </c>
      <c r="R142" s="3">
        <f>SUM(Table2[[#This Row],[Qualified Activities Professional Hours]:[Other Activities Professional Hours]])/Table2[[#This Row],[MDS Census]]</f>
        <v>0.10437011060156459</v>
      </c>
      <c r="S142" s="3">
        <v>7.4294444444444432</v>
      </c>
      <c r="T142" s="3">
        <v>0</v>
      </c>
      <c r="U142" s="3">
        <v>0</v>
      </c>
      <c r="V142" s="3">
        <f>SUM(Table2[[#This Row],[Occupational Therapist Hours]:[OT Aide Hours]])/Table2[[#This Row],[MDS Census]]</f>
        <v>0.18037496628001076</v>
      </c>
      <c r="W142" s="3">
        <v>9.6060000000000016</v>
      </c>
      <c r="X142" s="3">
        <v>4.5286666666666662</v>
      </c>
      <c r="Y142" s="3">
        <v>0</v>
      </c>
      <c r="Z142" s="3">
        <f>SUM(Table2[[#This Row],[Physical Therapist (PT) Hours]:[PT Aide Hours]])/Table2[[#This Row],[MDS Census]]</f>
        <v>0.34316698138656598</v>
      </c>
      <c r="AA142" s="3">
        <v>0</v>
      </c>
      <c r="AB142" s="3">
        <v>0</v>
      </c>
      <c r="AC142" s="3">
        <v>0</v>
      </c>
      <c r="AD142" s="3">
        <v>0</v>
      </c>
      <c r="AE142" s="3">
        <v>15.139111111111106</v>
      </c>
      <c r="AF142" s="3">
        <v>4.6554444444444432</v>
      </c>
      <c r="AG142" s="3">
        <v>0</v>
      </c>
      <c r="AH142" s="1" t="s">
        <v>140</v>
      </c>
      <c r="AI142" s="17">
        <v>4</v>
      </c>
      <c r="AJ142" s="1"/>
    </row>
    <row r="143" spans="1:36" x14ac:dyDescent="0.2">
      <c r="A143" s="1" t="s">
        <v>201</v>
      </c>
      <c r="B143" s="1" t="s">
        <v>343</v>
      </c>
      <c r="C143" s="1" t="s">
        <v>415</v>
      </c>
      <c r="D143" s="1" t="s">
        <v>576</v>
      </c>
      <c r="E143" s="3">
        <v>91.144444444444446</v>
      </c>
      <c r="F143" s="3">
        <v>9.75</v>
      </c>
      <c r="G143" s="3">
        <v>0.31111111111111112</v>
      </c>
      <c r="H143" s="3">
        <v>0.4</v>
      </c>
      <c r="I143" s="3">
        <v>9.0833333333333339</v>
      </c>
      <c r="J143" s="3">
        <v>0</v>
      </c>
      <c r="K143" s="3">
        <v>2.6222222222222222</v>
      </c>
      <c r="L143" s="3">
        <v>2.9868888888888896</v>
      </c>
      <c r="M143" s="3">
        <v>9.4166666666666661</v>
      </c>
      <c r="N143" s="3">
        <v>0</v>
      </c>
      <c r="O143" s="3">
        <f>SUM(Table2[[#This Row],[Qualified Social Work Staff Hours]:[Other Social Work Staff Hours]])/Table2[[#This Row],[MDS Census]]</f>
        <v>0.10331586005120078</v>
      </c>
      <c r="P143" s="3">
        <v>4.5</v>
      </c>
      <c r="Q143" s="3">
        <v>32.527777777777779</v>
      </c>
      <c r="R143" s="3">
        <f>SUM(Table2[[#This Row],[Qualified Activities Professional Hours]:[Other Activities Professional Hours]])/Table2[[#This Row],[MDS Census]]</f>
        <v>0.4062538095818603</v>
      </c>
      <c r="S143" s="3">
        <v>2.6881111111111111</v>
      </c>
      <c r="T143" s="3">
        <v>3.1079999999999997</v>
      </c>
      <c r="U143" s="3">
        <v>0</v>
      </c>
      <c r="V143" s="3">
        <f>SUM(Table2[[#This Row],[Occupational Therapist Hours]:[OT Aide Hours]])/Table2[[#This Row],[MDS Census]]</f>
        <v>6.3592588077532611E-2</v>
      </c>
      <c r="W143" s="3">
        <v>4.0634444444444444</v>
      </c>
      <c r="X143" s="3">
        <v>2.0497777777777775</v>
      </c>
      <c r="Y143" s="3">
        <v>0</v>
      </c>
      <c r="Z143" s="3">
        <f>SUM(Table2[[#This Row],[Physical Therapist (PT) Hours]:[PT Aide Hours]])/Table2[[#This Row],[MDS Census]]</f>
        <v>6.7071802998902835E-2</v>
      </c>
      <c r="AA143" s="3">
        <v>0</v>
      </c>
      <c r="AB143" s="3">
        <v>0</v>
      </c>
      <c r="AC143" s="3">
        <v>0</v>
      </c>
      <c r="AD143" s="3">
        <v>0</v>
      </c>
      <c r="AE143" s="3">
        <v>0</v>
      </c>
      <c r="AF143" s="3">
        <v>0</v>
      </c>
      <c r="AG143" s="3">
        <v>0</v>
      </c>
      <c r="AH143" s="1" t="s">
        <v>141</v>
      </c>
      <c r="AI143" s="17">
        <v>4</v>
      </c>
      <c r="AJ143" s="1"/>
    </row>
    <row r="144" spans="1:36" x14ac:dyDescent="0.2">
      <c r="A144" s="1" t="s">
        <v>201</v>
      </c>
      <c r="B144" s="1" t="s">
        <v>344</v>
      </c>
      <c r="C144" s="1" t="s">
        <v>480</v>
      </c>
      <c r="D144" s="1" t="s">
        <v>537</v>
      </c>
      <c r="E144" s="3">
        <v>34.81111111111111</v>
      </c>
      <c r="F144" s="3">
        <v>5.6888888888888891</v>
      </c>
      <c r="G144" s="3">
        <v>0</v>
      </c>
      <c r="H144" s="3">
        <v>0.2722222222222222</v>
      </c>
      <c r="I144" s="3">
        <v>0</v>
      </c>
      <c r="J144" s="3">
        <v>0</v>
      </c>
      <c r="K144" s="3">
        <v>0</v>
      </c>
      <c r="L144" s="3">
        <v>3.6965555555555554</v>
      </c>
      <c r="M144" s="3">
        <v>5.4083333333333332</v>
      </c>
      <c r="N144" s="3">
        <v>0</v>
      </c>
      <c r="O144" s="3">
        <f>SUM(Table2[[#This Row],[Qualified Social Work Staff Hours]:[Other Social Work Staff Hours]])/Table2[[#This Row],[MDS Census]]</f>
        <v>0.1553622725821896</v>
      </c>
      <c r="P144" s="3">
        <v>0</v>
      </c>
      <c r="Q144" s="3">
        <v>21.536111111111111</v>
      </c>
      <c r="R144" s="3">
        <f>SUM(Table2[[#This Row],[Qualified Activities Professional Hours]:[Other Activities Professional Hours]])/Table2[[#This Row],[MDS Census]]</f>
        <v>0.61865624002553465</v>
      </c>
      <c r="S144" s="3">
        <v>3.2645555555555563</v>
      </c>
      <c r="T144" s="3">
        <v>3.9094444444444436</v>
      </c>
      <c r="U144" s="3">
        <v>0</v>
      </c>
      <c r="V144" s="3">
        <f>SUM(Table2[[#This Row],[Occupational Therapist Hours]:[OT Aide Hours]])/Table2[[#This Row],[MDS Census]]</f>
        <v>0.20608362591765081</v>
      </c>
      <c r="W144" s="3">
        <v>1.037222222222222</v>
      </c>
      <c r="X144" s="3">
        <v>3.8632222222222228</v>
      </c>
      <c r="Y144" s="3">
        <v>0</v>
      </c>
      <c r="Z144" s="3">
        <f>SUM(Table2[[#This Row],[Physical Therapist (PT) Hours]:[PT Aide Hours]])/Table2[[#This Row],[MDS Census]]</f>
        <v>0.14077242259814876</v>
      </c>
      <c r="AA144" s="3">
        <v>0</v>
      </c>
      <c r="AB144" s="3">
        <v>4.822222222222222</v>
      </c>
      <c r="AC144" s="3">
        <v>0</v>
      </c>
      <c r="AD144" s="3">
        <v>0</v>
      </c>
      <c r="AE144" s="3">
        <v>0</v>
      </c>
      <c r="AF144" s="3">
        <v>0</v>
      </c>
      <c r="AG144" s="3">
        <v>0</v>
      </c>
      <c r="AH144" s="1" t="s">
        <v>142</v>
      </c>
      <c r="AI144" s="17">
        <v>4</v>
      </c>
      <c r="AJ144" s="1"/>
    </row>
    <row r="145" spans="1:36" x14ac:dyDescent="0.2">
      <c r="A145" s="1" t="s">
        <v>201</v>
      </c>
      <c r="B145" s="1" t="s">
        <v>345</v>
      </c>
      <c r="C145" s="1" t="s">
        <v>449</v>
      </c>
      <c r="D145" s="1" t="s">
        <v>530</v>
      </c>
      <c r="E145" s="3">
        <v>121.51111111111111</v>
      </c>
      <c r="F145" s="3">
        <v>9.9166666666666661</v>
      </c>
      <c r="G145" s="3">
        <v>2.2666666666666666</v>
      </c>
      <c r="H145" s="3">
        <v>0.8</v>
      </c>
      <c r="I145" s="3">
        <v>5.6888888888888891</v>
      </c>
      <c r="J145" s="3">
        <v>0</v>
      </c>
      <c r="K145" s="3">
        <v>5.6</v>
      </c>
      <c r="L145" s="3">
        <v>13.879888888888889</v>
      </c>
      <c r="M145" s="3">
        <v>10.790222222222223</v>
      </c>
      <c r="N145" s="3">
        <v>0</v>
      </c>
      <c r="O145" s="3">
        <f>SUM(Table2[[#This Row],[Qualified Social Work Staff Hours]:[Other Social Work Staff Hours]])/Table2[[#This Row],[MDS Census]]</f>
        <v>8.8800292611558168E-2</v>
      </c>
      <c r="P145" s="3">
        <v>5.543111111111112</v>
      </c>
      <c r="Q145" s="3">
        <v>11.737777777777779</v>
      </c>
      <c r="R145" s="3">
        <f>SUM(Table2[[#This Row],[Qualified Activities Professional Hours]:[Other Activities Professional Hours]])/Table2[[#This Row],[MDS Census]]</f>
        <v>0.14221653255303587</v>
      </c>
      <c r="S145" s="3">
        <v>15.430333333333332</v>
      </c>
      <c r="T145" s="3">
        <v>14.675111111111114</v>
      </c>
      <c r="U145" s="3">
        <v>0</v>
      </c>
      <c r="V145" s="3">
        <f>SUM(Table2[[#This Row],[Occupational Therapist Hours]:[OT Aide Hours]])/Table2[[#This Row],[MDS Census]]</f>
        <v>0.2477587783467447</v>
      </c>
      <c r="W145" s="3">
        <v>13.013777777777772</v>
      </c>
      <c r="X145" s="3">
        <v>13.594111111111111</v>
      </c>
      <c r="Y145" s="3">
        <v>13.494555555555563</v>
      </c>
      <c r="Z145" s="3">
        <f>SUM(Table2[[#This Row],[Physical Therapist (PT) Hours]:[PT Aide Hours]])/Table2[[#This Row],[MDS Census]]</f>
        <v>0.33003108997805414</v>
      </c>
      <c r="AA145" s="3">
        <v>0</v>
      </c>
      <c r="AB145" s="3">
        <v>0</v>
      </c>
      <c r="AC145" s="3">
        <v>0</v>
      </c>
      <c r="AD145" s="3">
        <v>0</v>
      </c>
      <c r="AE145" s="3">
        <v>0</v>
      </c>
      <c r="AF145" s="3">
        <v>0</v>
      </c>
      <c r="AG145" s="3">
        <v>0</v>
      </c>
      <c r="AH145" s="1" t="s">
        <v>143</v>
      </c>
      <c r="AI145" s="17">
        <v>4</v>
      </c>
      <c r="AJ145" s="1"/>
    </row>
    <row r="146" spans="1:36" x14ac:dyDescent="0.2">
      <c r="A146" s="1" t="s">
        <v>201</v>
      </c>
      <c r="B146" s="1" t="s">
        <v>346</v>
      </c>
      <c r="C146" s="1" t="s">
        <v>467</v>
      </c>
      <c r="D146" s="1" t="s">
        <v>542</v>
      </c>
      <c r="E146" s="3">
        <v>45.544444444444444</v>
      </c>
      <c r="F146" s="3">
        <v>5.6</v>
      </c>
      <c r="G146" s="3">
        <v>0.26666666666666666</v>
      </c>
      <c r="H146" s="3">
        <v>0.26666666666666666</v>
      </c>
      <c r="I146" s="3">
        <v>0.80555555555555558</v>
      </c>
      <c r="J146" s="3">
        <v>0</v>
      </c>
      <c r="K146" s="3">
        <v>0</v>
      </c>
      <c r="L146" s="3">
        <v>4.665</v>
      </c>
      <c r="M146" s="3">
        <v>5.822222222222222</v>
      </c>
      <c r="N146" s="3">
        <v>0</v>
      </c>
      <c r="O146" s="3">
        <f>SUM(Table2[[#This Row],[Qualified Social Work Staff Hours]:[Other Social Work Staff Hours]])/Table2[[#This Row],[MDS Census]]</f>
        <v>0.12783605757501829</v>
      </c>
      <c r="P146" s="3">
        <v>5.8972222222222221</v>
      </c>
      <c r="Q146" s="3">
        <v>2.6916666666666669</v>
      </c>
      <c r="R146" s="3">
        <f>SUM(Table2[[#This Row],[Qualified Activities Professional Hours]:[Other Activities Professional Hours]])/Table2[[#This Row],[MDS Census]]</f>
        <v>0.18858258111734569</v>
      </c>
      <c r="S146" s="3">
        <v>5.1969999999999992</v>
      </c>
      <c r="T146" s="3">
        <v>15.007777777777783</v>
      </c>
      <c r="U146" s="3">
        <v>0</v>
      </c>
      <c r="V146" s="3">
        <f>SUM(Table2[[#This Row],[Occupational Therapist Hours]:[OT Aide Hours]])/Table2[[#This Row],[MDS Census]]</f>
        <v>0.44362771407660412</v>
      </c>
      <c r="W146" s="3">
        <v>0.36888888888888893</v>
      </c>
      <c r="X146" s="3">
        <v>13.479333333333329</v>
      </c>
      <c r="Y146" s="3">
        <v>3.0343333333333335</v>
      </c>
      <c r="Z146" s="3">
        <f>SUM(Table2[[#This Row],[Physical Therapist (PT) Hours]:[PT Aide Hours]])/Table2[[#This Row],[MDS Census]]</f>
        <v>0.37068309343742367</v>
      </c>
      <c r="AA146" s="3">
        <v>0</v>
      </c>
      <c r="AB146" s="3">
        <v>0</v>
      </c>
      <c r="AC146" s="3">
        <v>0</v>
      </c>
      <c r="AD146" s="3">
        <v>0</v>
      </c>
      <c r="AE146" s="3">
        <v>0</v>
      </c>
      <c r="AF146" s="3">
        <v>0</v>
      </c>
      <c r="AG146" s="3">
        <v>0</v>
      </c>
      <c r="AH146" s="1" t="s">
        <v>144</v>
      </c>
      <c r="AI146" s="17">
        <v>4</v>
      </c>
      <c r="AJ146" s="1"/>
    </row>
    <row r="147" spans="1:36" x14ac:dyDescent="0.2">
      <c r="A147" s="1" t="s">
        <v>201</v>
      </c>
      <c r="B147" s="1" t="s">
        <v>347</v>
      </c>
      <c r="C147" s="1" t="s">
        <v>495</v>
      </c>
      <c r="D147" s="1" t="s">
        <v>518</v>
      </c>
      <c r="E147" s="3">
        <v>39.1</v>
      </c>
      <c r="F147" s="3">
        <v>5.6</v>
      </c>
      <c r="G147" s="3">
        <v>0.26666666666666666</v>
      </c>
      <c r="H147" s="3">
        <v>0.28611111111111109</v>
      </c>
      <c r="I147" s="3">
        <v>1.1333333333333333</v>
      </c>
      <c r="J147" s="3">
        <v>0</v>
      </c>
      <c r="K147" s="3">
        <v>0</v>
      </c>
      <c r="L147" s="3">
        <v>1.7558888888888893</v>
      </c>
      <c r="M147" s="3">
        <v>5.9362222222222236</v>
      </c>
      <c r="N147" s="3">
        <v>0</v>
      </c>
      <c r="O147" s="3">
        <f>SUM(Table2[[#This Row],[Qualified Social Work Staff Hours]:[Other Social Work Staff Hours]])/Table2[[#This Row],[MDS Census]]</f>
        <v>0.15182154021028704</v>
      </c>
      <c r="P147" s="3">
        <v>10.139111111111111</v>
      </c>
      <c r="Q147" s="3">
        <v>0</v>
      </c>
      <c r="R147" s="3">
        <f>SUM(Table2[[#This Row],[Qualified Activities Professional Hours]:[Other Activities Professional Hours]])/Table2[[#This Row],[MDS Census]]</f>
        <v>0.25931230463199773</v>
      </c>
      <c r="S147" s="3">
        <v>1.7751111111111113</v>
      </c>
      <c r="T147" s="3">
        <v>3.286111111111111</v>
      </c>
      <c r="U147" s="3">
        <v>0</v>
      </c>
      <c r="V147" s="3">
        <f>SUM(Table2[[#This Row],[Occupational Therapist Hours]:[OT Aide Hours]])/Table2[[#This Row],[MDS Census]]</f>
        <v>0.12944302358624607</v>
      </c>
      <c r="W147" s="3">
        <v>2.0865555555555555</v>
      </c>
      <c r="X147" s="3">
        <v>1.8964444444444442</v>
      </c>
      <c r="Y147" s="3">
        <v>0</v>
      </c>
      <c r="Z147" s="3">
        <f>SUM(Table2[[#This Row],[Physical Therapist (PT) Hours]:[PT Aide Hours]])/Table2[[#This Row],[MDS Census]]</f>
        <v>0.10186700767263426</v>
      </c>
      <c r="AA147" s="3">
        <v>0</v>
      </c>
      <c r="AB147" s="3">
        <v>0</v>
      </c>
      <c r="AC147" s="3">
        <v>0</v>
      </c>
      <c r="AD147" s="3">
        <v>0</v>
      </c>
      <c r="AE147" s="3">
        <v>0</v>
      </c>
      <c r="AF147" s="3">
        <v>0</v>
      </c>
      <c r="AG147" s="3">
        <v>0</v>
      </c>
      <c r="AH147" s="1" t="s">
        <v>145</v>
      </c>
      <c r="AI147" s="17">
        <v>4</v>
      </c>
      <c r="AJ147" s="1"/>
    </row>
    <row r="148" spans="1:36" x14ac:dyDescent="0.2">
      <c r="A148" s="1" t="s">
        <v>201</v>
      </c>
      <c r="B148" s="1" t="s">
        <v>348</v>
      </c>
      <c r="C148" s="1" t="s">
        <v>431</v>
      </c>
      <c r="D148" s="1" t="s">
        <v>539</v>
      </c>
      <c r="E148" s="3">
        <v>40.81111111111111</v>
      </c>
      <c r="F148" s="3">
        <v>16.933333333333334</v>
      </c>
      <c r="G148" s="3">
        <v>0.26666666666666666</v>
      </c>
      <c r="H148" s="3">
        <v>0.26666666666666666</v>
      </c>
      <c r="I148" s="3">
        <v>0.26666666666666666</v>
      </c>
      <c r="J148" s="3">
        <v>0</v>
      </c>
      <c r="K148" s="3">
        <v>0</v>
      </c>
      <c r="L148" s="3">
        <v>5.0155555555555562</v>
      </c>
      <c r="M148" s="3">
        <v>0</v>
      </c>
      <c r="N148" s="3">
        <v>5.3833333333333337</v>
      </c>
      <c r="O148" s="3">
        <f>SUM(Table2[[#This Row],[Qualified Social Work Staff Hours]:[Other Social Work Staff Hours]])/Table2[[#This Row],[MDS Census]]</f>
        <v>0.13190852164443237</v>
      </c>
      <c r="P148" s="3">
        <v>0</v>
      </c>
      <c r="Q148" s="3">
        <v>5.572222222222222</v>
      </c>
      <c r="R148" s="3">
        <f>SUM(Table2[[#This Row],[Qualified Activities Professional Hours]:[Other Activities Professional Hours]])/Table2[[#This Row],[MDS Census]]</f>
        <v>0.13653689082493875</v>
      </c>
      <c r="S148" s="3">
        <v>1.3156666666666663</v>
      </c>
      <c r="T148" s="3">
        <v>5.0021111111111125</v>
      </c>
      <c r="U148" s="3">
        <v>0</v>
      </c>
      <c r="V148" s="3">
        <f>SUM(Table2[[#This Row],[Occupational Therapist Hours]:[OT Aide Hours]])/Table2[[#This Row],[MDS Census]]</f>
        <v>0.15480533623740814</v>
      </c>
      <c r="W148" s="3">
        <v>1.0944444444444446</v>
      </c>
      <c r="X148" s="3">
        <v>6.7233333333333336</v>
      </c>
      <c r="Y148" s="3">
        <v>0</v>
      </c>
      <c r="Z148" s="3">
        <f>SUM(Table2[[#This Row],[Physical Therapist (PT) Hours]:[PT Aide Hours]])/Table2[[#This Row],[MDS Census]]</f>
        <v>0.19156003267084129</v>
      </c>
      <c r="AA148" s="3">
        <v>0</v>
      </c>
      <c r="AB148" s="3">
        <v>0</v>
      </c>
      <c r="AC148" s="3">
        <v>0</v>
      </c>
      <c r="AD148" s="3">
        <v>0</v>
      </c>
      <c r="AE148" s="3">
        <v>0</v>
      </c>
      <c r="AF148" s="3">
        <v>0</v>
      </c>
      <c r="AG148" s="3">
        <v>0</v>
      </c>
      <c r="AH148" s="1" t="s">
        <v>146</v>
      </c>
      <c r="AI148" s="17">
        <v>4</v>
      </c>
      <c r="AJ148" s="1"/>
    </row>
    <row r="149" spans="1:36" x14ac:dyDescent="0.2">
      <c r="A149" s="1" t="s">
        <v>201</v>
      </c>
      <c r="B149" s="1" t="s">
        <v>349</v>
      </c>
      <c r="C149" s="1" t="s">
        <v>434</v>
      </c>
      <c r="D149" s="1" t="s">
        <v>524</v>
      </c>
      <c r="E149" s="3">
        <v>52.088888888888889</v>
      </c>
      <c r="F149" s="3">
        <v>5.7416666666666663</v>
      </c>
      <c r="G149" s="3">
        <v>0.13333333333333333</v>
      </c>
      <c r="H149" s="3">
        <v>0.26666666666666666</v>
      </c>
      <c r="I149" s="3">
        <v>2.3555555555555556</v>
      </c>
      <c r="J149" s="3">
        <v>0</v>
      </c>
      <c r="K149" s="3">
        <v>0</v>
      </c>
      <c r="L149" s="3">
        <v>5.6581111111111104</v>
      </c>
      <c r="M149" s="3">
        <v>5.7647777777777769</v>
      </c>
      <c r="N149" s="3">
        <v>5.2989999999999995</v>
      </c>
      <c r="O149" s="3">
        <f>SUM(Table2[[#This Row],[Qualified Social Work Staff Hours]:[Other Social Work Staff Hours]])/Table2[[#This Row],[MDS Census]]</f>
        <v>0.21240187713310577</v>
      </c>
      <c r="P149" s="3">
        <v>5.3324444444444437</v>
      </c>
      <c r="Q149" s="3">
        <v>5.8845555555555542</v>
      </c>
      <c r="R149" s="3">
        <f>SUM(Table2[[#This Row],[Qualified Activities Professional Hours]:[Other Activities Professional Hours]])/Table2[[#This Row],[MDS Census]]</f>
        <v>0.21534343003412967</v>
      </c>
      <c r="S149" s="3">
        <v>2.7880000000000007</v>
      </c>
      <c r="T149" s="3">
        <v>4.0518888888888887</v>
      </c>
      <c r="U149" s="3">
        <v>0</v>
      </c>
      <c r="V149" s="3">
        <f>SUM(Table2[[#This Row],[Occupational Therapist Hours]:[OT Aide Hours]])/Table2[[#This Row],[MDS Census]]</f>
        <v>0.1313118600682594</v>
      </c>
      <c r="W149" s="3">
        <v>5.1687777777777759</v>
      </c>
      <c r="X149" s="3">
        <v>6.6601111111111111</v>
      </c>
      <c r="Y149" s="3">
        <v>0</v>
      </c>
      <c r="Z149" s="3">
        <f>SUM(Table2[[#This Row],[Physical Therapist (PT) Hours]:[PT Aide Hours]])/Table2[[#This Row],[MDS Census]]</f>
        <v>0.22709044368600678</v>
      </c>
      <c r="AA149" s="3">
        <v>0</v>
      </c>
      <c r="AB149" s="3">
        <v>0</v>
      </c>
      <c r="AC149" s="3">
        <v>0</v>
      </c>
      <c r="AD149" s="3">
        <v>0</v>
      </c>
      <c r="AE149" s="3">
        <v>0</v>
      </c>
      <c r="AF149" s="3">
        <v>0</v>
      </c>
      <c r="AG149" s="3">
        <v>0</v>
      </c>
      <c r="AH149" s="1" t="s">
        <v>147</v>
      </c>
      <c r="AI149" s="17">
        <v>4</v>
      </c>
      <c r="AJ149" s="1"/>
    </row>
    <row r="150" spans="1:36" x14ac:dyDescent="0.2">
      <c r="A150" s="1" t="s">
        <v>201</v>
      </c>
      <c r="B150" s="1" t="s">
        <v>350</v>
      </c>
      <c r="C150" s="1" t="s">
        <v>408</v>
      </c>
      <c r="D150" s="1" t="s">
        <v>523</v>
      </c>
      <c r="E150" s="3">
        <v>41.81111111111111</v>
      </c>
      <c r="F150" s="3">
        <v>0</v>
      </c>
      <c r="G150" s="3">
        <v>0</v>
      </c>
      <c r="H150" s="3">
        <v>0</v>
      </c>
      <c r="I150" s="3">
        <v>0</v>
      </c>
      <c r="J150" s="3">
        <v>0</v>
      </c>
      <c r="K150" s="3">
        <v>0</v>
      </c>
      <c r="L150" s="3">
        <v>5.1703333333333337</v>
      </c>
      <c r="M150" s="3">
        <v>0</v>
      </c>
      <c r="N150" s="3">
        <v>0</v>
      </c>
      <c r="O150" s="3">
        <f>SUM(Table2[[#This Row],[Qualified Social Work Staff Hours]:[Other Social Work Staff Hours]])/Table2[[#This Row],[MDS Census]]</f>
        <v>0</v>
      </c>
      <c r="P150" s="3">
        <v>0</v>
      </c>
      <c r="Q150" s="3">
        <v>0</v>
      </c>
      <c r="R150" s="3">
        <f>SUM(Table2[[#This Row],[Qualified Activities Professional Hours]:[Other Activities Professional Hours]])/Table2[[#This Row],[MDS Census]]</f>
        <v>0</v>
      </c>
      <c r="S150" s="3">
        <v>0.44188888888888894</v>
      </c>
      <c r="T150" s="3">
        <v>3.9397777777777789</v>
      </c>
      <c r="U150" s="3">
        <v>0</v>
      </c>
      <c r="V150" s="3">
        <f>SUM(Table2[[#This Row],[Occupational Therapist Hours]:[OT Aide Hours]])/Table2[[#This Row],[MDS Census]]</f>
        <v>0.10479670475684297</v>
      </c>
      <c r="W150" s="3">
        <v>0.33166666666666667</v>
      </c>
      <c r="X150" s="3">
        <v>2.8154444444444446</v>
      </c>
      <c r="Y150" s="3">
        <v>2.0343333333333331</v>
      </c>
      <c r="Z150" s="3">
        <f>SUM(Table2[[#This Row],[Physical Therapist (PT) Hours]:[PT Aide Hours]])/Table2[[#This Row],[MDS Census]]</f>
        <v>0.12392505979271859</v>
      </c>
      <c r="AA150" s="3">
        <v>0</v>
      </c>
      <c r="AB150" s="3">
        <v>0</v>
      </c>
      <c r="AC150" s="3">
        <v>0</v>
      </c>
      <c r="AD150" s="3">
        <v>0</v>
      </c>
      <c r="AE150" s="3">
        <v>0</v>
      </c>
      <c r="AF150" s="3">
        <v>0</v>
      </c>
      <c r="AG150" s="3">
        <v>0</v>
      </c>
      <c r="AH150" s="1" t="s">
        <v>148</v>
      </c>
      <c r="AI150" s="17">
        <v>4</v>
      </c>
      <c r="AJ150" s="1"/>
    </row>
    <row r="151" spans="1:36" x14ac:dyDescent="0.2">
      <c r="A151" s="1" t="s">
        <v>201</v>
      </c>
      <c r="B151" s="1" t="s">
        <v>351</v>
      </c>
      <c r="C151" s="1" t="s">
        <v>426</v>
      </c>
      <c r="D151" s="1" t="s">
        <v>516</v>
      </c>
      <c r="E151" s="3">
        <v>75.944444444444443</v>
      </c>
      <c r="F151" s="3">
        <v>5.6</v>
      </c>
      <c r="G151" s="3">
        <v>0.28888888888888886</v>
      </c>
      <c r="H151" s="3">
        <v>0.23333333333333334</v>
      </c>
      <c r="I151" s="3">
        <v>0.26666666666666666</v>
      </c>
      <c r="J151" s="3">
        <v>0</v>
      </c>
      <c r="K151" s="3">
        <v>0</v>
      </c>
      <c r="L151" s="3">
        <v>7.0694444444444446</v>
      </c>
      <c r="M151" s="3">
        <v>5.5750000000000002</v>
      </c>
      <c r="N151" s="3">
        <v>0</v>
      </c>
      <c r="O151" s="3">
        <f>SUM(Table2[[#This Row],[Qualified Social Work Staff Hours]:[Other Social Work Staff Hours]])/Table2[[#This Row],[MDS Census]]</f>
        <v>7.3408924652523785E-2</v>
      </c>
      <c r="P151" s="3">
        <v>5.4638888888888886</v>
      </c>
      <c r="Q151" s="3">
        <v>5.333333333333333</v>
      </c>
      <c r="R151" s="3">
        <f>SUM(Table2[[#This Row],[Qualified Activities Professional Hours]:[Other Activities Professional Hours]])/Table2[[#This Row],[MDS Census]]</f>
        <v>0.14217264081931236</v>
      </c>
      <c r="S151" s="3">
        <v>5.8155555555555551</v>
      </c>
      <c r="T151" s="3">
        <v>7.5277777777777777</v>
      </c>
      <c r="U151" s="3">
        <v>0</v>
      </c>
      <c r="V151" s="3">
        <f>SUM(Table2[[#This Row],[Occupational Therapist Hours]:[OT Aide Hours]])/Table2[[#This Row],[MDS Census]]</f>
        <v>0.17569861009509877</v>
      </c>
      <c r="W151" s="3">
        <v>1.2749999999999999</v>
      </c>
      <c r="X151" s="3">
        <v>13.630555555555556</v>
      </c>
      <c r="Y151" s="3">
        <v>0</v>
      </c>
      <c r="Z151" s="3">
        <f>SUM(Table2[[#This Row],[Physical Therapist (PT) Hours]:[PT Aide Hours]])/Table2[[#This Row],[MDS Census]]</f>
        <v>0.19626920263350403</v>
      </c>
      <c r="AA151" s="3">
        <v>0</v>
      </c>
      <c r="AB151" s="3">
        <v>0</v>
      </c>
      <c r="AC151" s="3">
        <v>0</v>
      </c>
      <c r="AD151" s="3">
        <v>0</v>
      </c>
      <c r="AE151" s="3">
        <v>0</v>
      </c>
      <c r="AF151" s="3">
        <v>0</v>
      </c>
      <c r="AG151" s="3">
        <v>0</v>
      </c>
      <c r="AH151" s="1" t="s">
        <v>149</v>
      </c>
      <c r="AI151" s="17">
        <v>4</v>
      </c>
      <c r="AJ151" s="1"/>
    </row>
    <row r="152" spans="1:36" x14ac:dyDescent="0.2">
      <c r="A152" s="1" t="s">
        <v>201</v>
      </c>
      <c r="B152" s="1" t="s">
        <v>352</v>
      </c>
      <c r="C152" s="1" t="s">
        <v>429</v>
      </c>
      <c r="D152" s="1" t="s">
        <v>527</v>
      </c>
      <c r="E152" s="3">
        <v>72.477777777777774</v>
      </c>
      <c r="F152" s="3">
        <v>0</v>
      </c>
      <c r="G152" s="3">
        <v>0</v>
      </c>
      <c r="H152" s="3">
        <v>0</v>
      </c>
      <c r="I152" s="3">
        <v>0</v>
      </c>
      <c r="J152" s="3">
        <v>0</v>
      </c>
      <c r="K152" s="3">
        <v>0</v>
      </c>
      <c r="L152" s="3">
        <v>3.4022222222222216</v>
      </c>
      <c r="M152" s="3">
        <v>0</v>
      </c>
      <c r="N152" s="3">
        <v>0</v>
      </c>
      <c r="O152" s="3">
        <f>SUM(Table2[[#This Row],[Qualified Social Work Staff Hours]:[Other Social Work Staff Hours]])/Table2[[#This Row],[MDS Census]]</f>
        <v>0</v>
      </c>
      <c r="P152" s="3">
        <v>4.5305555555555559</v>
      </c>
      <c r="Q152" s="3">
        <v>8.1694444444444443</v>
      </c>
      <c r="R152" s="3">
        <f>SUM(Table2[[#This Row],[Qualified Activities Professional Hours]:[Other Activities Professional Hours]])/Table2[[#This Row],[MDS Census]]</f>
        <v>0.17522612294956308</v>
      </c>
      <c r="S152" s="3">
        <v>4.315444444444446</v>
      </c>
      <c r="T152" s="3">
        <v>3.5149999999999983</v>
      </c>
      <c r="U152" s="3">
        <v>0</v>
      </c>
      <c r="V152" s="3">
        <f>SUM(Table2[[#This Row],[Occupational Therapist Hours]:[OT Aide Hours]])/Table2[[#This Row],[MDS Census]]</f>
        <v>0.10803924574582247</v>
      </c>
      <c r="W152" s="3">
        <v>2.3161111111111117</v>
      </c>
      <c r="X152" s="3">
        <v>4.4288888888888875</v>
      </c>
      <c r="Y152" s="3">
        <v>1.7256666666666665</v>
      </c>
      <c r="Z152" s="3">
        <f>SUM(Table2[[#This Row],[Physical Therapist (PT) Hours]:[PT Aide Hours]])/Table2[[#This Row],[MDS Census]]</f>
        <v>0.11687260462977157</v>
      </c>
      <c r="AA152" s="3">
        <v>0</v>
      </c>
      <c r="AB152" s="3">
        <v>0</v>
      </c>
      <c r="AC152" s="3">
        <v>0</v>
      </c>
      <c r="AD152" s="3">
        <v>0</v>
      </c>
      <c r="AE152" s="3">
        <v>0</v>
      </c>
      <c r="AF152" s="3">
        <v>0</v>
      </c>
      <c r="AG152" s="3">
        <v>0</v>
      </c>
      <c r="AH152" s="1" t="s">
        <v>150</v>
      </c>
      <c r="AI152" s="17">
        <v>4</v>
      </c>
      <c r="AJ152" s="1"/>
    </row>
    <row r="153" spans="1:36" x14ac:dyDescent="0.2">
      <c r="A153" s="1" t="s">
        <v>201</v>
      </c>
      <c r="B153" s="1" t="s">
        <v>353</v>
      </c>
      <c r="C153" s="1" t="s">
        <v>437</v>
      </c>
      <c r="D153" s="1" t="s">
        <v>543</v>
      </c>
      <c r="E153" s="3">
        <v>50.455555555555556</v>
      </c>
      <c r="F153" s="3">
        <v>0</v>
      </c>
      <c r="G153" s="3">
        <v>0.40555555555555556</v>
      </c>
      <c r="H153" s="3">
        <v>0.28888888888888886</v>
      </c>
      <c r="I153" s="3">
        <v>0</v>
      </c>
      <c r="J153" s="3">
        <v>0</v>
      </c>
      <c r="K153" s="3">
        <v>0</v>
      </c>
      <c r="L153" s="3">
        <v>2.4668888888888882</v>
      </c>
      <c r="M153" s="3">
        <v>0</v>
      </c>
      <c r="N153" s="3">
        <v>0</v>
      </c>
      <c r="O153" s="3">
        <f>SUM(Table2[[#This Row],[Qualified Social Work Staff Hours]:[Other Social Work Staff Hours]])/Table2[[#This Row],[MDS Census]]</f>
        <v>0</v>
      </c>
      <c r="P153" s="3">
        <v>7.1838888888888848</v>
      </c>
      <c r="Q153" s="3">
        <v>2.0966666666666667</v>
      </c>
      <c r="R153" s="3">
        <f>SUM(Table2[[#This Row],[Qualified Activities Professional Hours]:[Other Activities Professional Hours]])/Table2[[#This Row],[MDS Census]]</f>
        <v>0.18393525655142032</v>
      </c>
      <c r="S153" s="3">
        <v>0.61833333333333329</v>
      </c>
      <c r="T153" s="3">
        <v>3.1841111111111111</v>
      </c>
      <c r="U153" s="3">
        <v>0</v>
      </c>
      <c r="V153" s="3">
        <f>SUM(Table2[[#This Row],[Occupational Therapist Hours]:[OT Aide Hours]])/Table2[[#This Row],[MDS Census]]</f>
        <v>7.5362255009909715E-2</v>
      </c>
      <c r="W153" s="3">
        <v>0.74855555555555564</v>
      </c>
      <c r="X153" s="3">
        <v>4.129666666666667</v>
      </c>
      <c r="Y153" s="3">
        <v>0</v>
      </c>
      <c r="Z153" s="3">
        <f>SUM(Table2[[#This Row],[Physical Therapist (PT) Hours]:[PT Aide Hours]])/Table2[[#This Row],[MDS Census]]</f>
        <v>9.6683549878881322E-2</v>
      </c>
      <c r="AA153" s="3">
        <v>0</v>
      </c>
      <c r="AB153" s="3">
        <v>0</v>
      </c>
      <c r="AC153" s="3">
        <v>0</v>
      </c>
      <c r="AD153" s="3">
        <v>0</v>
      </c>
      <c r="AE153" s="3">
        <v>0</v>
      </c>
      <c r="AF153" s="3">
        <v>0</v>
      </c>
      <c r="AG153" s="3">
        <v>0</v>
      </c>
      <c r="AH153" s="1" t="s">
        <v>151</v>
      </c>
      <c r="AI153" s="17">
        <v>4</v>
      </c>
      <c r="AJ153" s="1"/>
    </row>
    <row r="154" spans="1:36" x14ac:dyDescent="0.2">
      <c r="A154" s="1" t="s">
        <v>201</v>
      </c>
      <c r="B154" s="1" t="s">
        <v>354</v>
      </c>
      <c r="C154" s="1" t="s">
        <v>484</v>
      </c>
      <c r="D154" s="1" t="s">
        <v>586</v>
      </c>
      <c r="E154" s="3">
        <v>45.833333333333336</v>
      </c>
      <c r="F154" s="3">
        <v>0</v>
      </c>
      <c r="G154" s="3">
        <v>0.26666666666666666</v>
      </c>
      <c r="H154" s="3">
        <v>0.26666666666666666</v>
      </c>
      <c r="I154" s="3">
        <v>0.26666666666666666</v>
      </c>
      <c r="J154" s="3">
        <v>0</v>
      </c>
      <c r="K154" s="3">
        <v>0</v>
      </c>
      <c r="L154" s="3">
        <v>4.3204444444444459</v>
      </c>
      <c r="M154" s="3">
        <v>0</v>
      </c>
      <c r="N154" s="3">
        <v>5.1472222222222221</v>
      </c>
      <c r="O154" s="3">
        <f>SUM(Table2[[#This Row],[Qualified Social Work Staff Hours]:[Other Social Work Staff Hours]])/Table2[[#This Row],[MDS Census]]</f>
        <v>0.11230303030303029</v>
      </c>
      <c r="P154" s="3">
        <v>5.7444444444444445</v>
      </c>
      <c r="Q154" s="3">
        <v>0</v>
      </c>
      <c r="R154" s="3">
        <f>SUM(Table2[[#This Row],[Qualified Activities Professional Hours]:[Other Activities Professional Hours]])/Table2[[#This Row],[MDS Census]]</f>
        <v>0.12533333333333332</v>
      </c>
      <c r="S154" s="3">
        <v>0.88100000000000012</v>
      </c>
      <c r="T154" s="3">
        <v>4.1227777777777783</v>
      </c>
      <c r="U154" s="3">
        <v>0</v>
      </c>
      <c r="V154" s="3">
        <f>SUM(Table2[[#This Row],[Occupational Therapist Hours]:[OT Aide Hours]])/Table2[[#This Row],[MDS Census]]</f>
        <v>0.10917333333333334</v>
      </c>
      <c r="W154" s="3">
        <v>0.5524444444444444</v>
      </c>
      <c r="X154" s="3">
        <v>3.5358888888888886</v>
      </c>
      <c r="Y154" s="3">
        <v>0</v>
      </c>
      <c r="Z154" s="3">
        <f>SUM(Table2[[#This Row],[Physical Therapist (PT) Hours]:[PT Aide Hours]])/Table2[[#This Row],[MDS Census]]</f>
        <v>8.9199999999999988E-2</v>
      </c>
      <c r="AA154" s="3">
        <v>0</v>
      </c>
      <c r="AB154" s="3">
        <v>0</v>
      </c>
      <c r="AC154" s="3">
        <v>0</v>
      </c>
      <c r="AD154" s="3">
        <v>0</v>
      </c>
      <c r="AE154" s="3">
        <v>0</v>
      </c>
      <c r="AF154" s="3">
        <v>0</v>
      </c>
      <c r="AG154" s="3">
        <v>0</v>
      </c>
      <c r="AH154" s="1" t="s">
        <v>152</v>
      </c>
      <c r="AI154" s="17">
        <v>4</v>
      </c>
      <c r="AJ154" s="1"/>
    </row>
    <row r="155" spans="1:36" x14ac:dyDescent="0.2">
      <c r="A155" s="1" t="s">
        <v>201</v>
      </c>
      <c r="B155" s="1" t="s">
        <v>355</v>
      </c>
      <c r="C155" s="1" t="s">
        <v>413</v>
      </c>
      <c r="D155" s="1" t="s">
        <v>584</v>
      </c>
      <c r="E155" s="3">
        <v>57.733333333333334</v>
      </c>
      <c r="F155" s="3">
        <v>5.6888888888888891</v>
      </c>
      <c r="G155" s="3">
        <v>1.1111111111111112E-2</v>
      </c>
      <c r="H155" s="3">
        <v>0.21111111111111111</v>
      </c>
      <c r="I155" s="3">
        <v>0.26666666666666666</v>
      </c>
      <c r="J155" s="3">
        <v>0</v>
      </c>
      <c r="K155" s="3">
        <v>0</v>
      </c>
      <c r="L155" s="3">
        <v>9.5664444444444428</v>
      </c>
      <c r="M155" s="3">
        <v>5.6888888888888891</v>
      </c>
      <c r="N155" s="3">
        <v>0</v>
      </c>
      <c r="O155" s="3">
        <f>SUM(Table2[[#This Row],[Qualified Social Work Staff Hours]:[Other Social Work Staff Hours]])/Table2[[#This Row],[MDS Census]]</f>
        <v>9.8537336412625104E-2</v>
      </c>
      <c r="P155" s="3">
        <v>5.6888888888888891</v>
      </c>
      <c r="Q155" s="3">
        <v>5.0083333333333337</v>
      </c>
      <c r="R155" s="3">
        <f>SUM(Table2[[#This Row],[Qualified Activities Professional Hours]:[Other Activities Professional Hours]])/Table2[[#This Row],[MDS Census]]</f>
        <v>0.18528675904541955</v>
      </c>
      <c r="S155" s="3">
        <v>4.6269999999999998</v>
      </c>
      <c r="T155" s="3">
        <v>4.3649999999999993</v>
      </c>
      <c r="U155" s="3">
        <v>0</v>
      </c>
      <c r="V155" s="3">
        <f>SUM(Table2[[#This Row],[Occupational Therapist Hours]:[OT Aide Hours]])/Table2[[#This Row],[MDS Census]]</f>
        <v>0.15575057736720552</v>
      </c>
      <c r="W155" s="3">
        <v>2.3406666666666669</v>
      </c>
      <c r="X155" s="3">
        <v>9.7783333333333324</v>
      </c>
      <c r="Y155" s="3">
        <v>0.29399999999999998</v>
      </c>
      <c r="Z155" s="3">
        <f>SUM(Table2[[#This Row],[Physical Therapist (PT) Hours]:[PT Aide Hours]])/Table2[[#This Row],[MDS Census]]</f>
        <v>0.21500577367205542</v>
      </c>
      <c r="AA155" s="3">
        <v>0</v>
      </c>
      <c r="AB155" s="3">
        <v>0</v>
      </c>
      <c r="AC155" s="3">
        <v>0</v>
      </c>
      <c r="AD155" s="3">
        <v>0</v>
      </c>
      <c r="AE155" s="3">
        <v>0</v>
      </c>
      <c r="AF155" s="3">
        <v>0</v>
      </c>
      <c r="AG155" s="3">
        <v>0</v>
      </c>
      <c r="AH155" s="1" t="s">
        <v>153</v>
      </c>
      <c r="AI155" s="17">
        <v>4</v>
      </c>
      <c r="AJ155" s="1"/>
    </row>
    <row r="156" spans="1:36" x14ac:dyDescent="0.2">
      <c r="A156" s="1" t="s">
        <v>201</v>
      </c>
      <c r="B156" s="1" t="s">
        <v>356</v>
      </c>
      <c r="C156" s="1" t="s">
        <v>464</v>
      </c>
      <c r="D156" s="1" t="s">
        <v>575</v>
      </c>
      <c r="E156" s="3">
        <v>141.85555555555555</v>
      </c>
      <c r="F156" s="3">
        <v>11.377777777777778</v>
      </c>
      <c r="G156" s="3">
        <v>0.35555555555555557</v>
      </c>
      <c r="H156" s="3">
        <v>1.0277777777777777</v>
      </c>
      <c r="I156" s="3">
        <v>1.4222222222222223</v>
      </c>
      <c r="J156" s="3">
        <v>0</v>
      </c>
      <c r="K156" s="3">
        <v>0</v>
      </c>
      <c r="L156" s="3">
        <v>9.2497777777777781</v>
      </c>
      <c r="M156" s="3">
        <v>5.0277777777777777</v>
      </c>
      <c r="N156" s="3">
        <v>5.9194444444444443</v>
      </c>
      <c r="O156" s="3">
        <f>SUM(Table2[[#This Row],[Qualified Social Work Staff Hours]:[Other Social Work Staff Hours]])/Table2[[#This Row],[MDS Census]]</f>
        <v>7.7171614318164022E-2</v>
      </c>
      <c r="P156" s="3">
        <v>5.6361111111111111</v>
      </c>
      <c r="Q156" s="3">
        <v>37.87222222222222</v>
      </c>
      <c r="R156" s="3">
        <f>SUM(Table2[[#This Row],[Qualified Activities Professional Hours]:[Other Activities Professional Hours]])/Table2[[#This Row],[MDS Census]]</f>
        <v>0.30670870212265999</v>
      </c>
      <c r="S156" s="3">
        <v>4.3883333333333336</v>
      </c>
      <c r="T156" s="3">
        <v>7.3289999999999997</v>
      </c>
      <c r="U156" s="3">
        <v>0</v>
      </c>
      <c r="V156" s="3">
        <f>SUM(Table2[[#This Row],[Occupational Therapist Hours]:[OT Aide Hours]])/Table2[[#This Row],[MDS Census]]</f>
        <v>8.2600454296232473E-2</v>
      </c>
      <c r="W156" s="3">
        <v>4.1351111111111116</v>
      </c>
      <c r="X156" s="3">
        <v>3.6685555555555558</v>
      </c>
      <c r="Y156" s="3">
        <v>0</v>
      </c>
      <c r="Z156" s="3">
        <f>SUM(Table2[[#This Row],[Physical Therapist (PT) Hours]:[PT Aide Hours]])/Table2[[#This Row],[MDS Census]]</f>
        <v>5.5011357405811867E-2</v>
      </c>
      <c r="AA156" s="3">
        <v>0</v>
      </c>
      <c r="AB156" s="3">
        <v>0</v>
      </c>
      <c r="AC156" s="3">
        <v>0</v>
      </c>
      <c r="AD156" s="3">
        <v>0</v>
      </c>
      <c r="AE156" s="3">
        <v>0</v>
      </c>
      <c r="AF156" s="3">
        <v>5.1638888888888888</v>
      </c>
      <c r="AG156" s="3">
        <v>0</v>
      </c>
      <c r="AH156" s="1" t="s">
        <v>154</v>
      </c>
      <c r="AI156" s="17">
        <v>4</v>
      </c>
      <c r="AJ156" s="1"/>
    </row>
    <row r="157" spans="1:36" x14ac:dyDescent="0.2">
      <c r="A157" s="1" t="s">
        <v>201</v>
      </c>
      <c r="B157" s="1" t="s">
        <v>357</v>
      </c>
      <c r="C157" s="1" t="s">
        <v>496</v>
      </c>
      <c r="D157" s="1" t="s">
        <v>548</v>
      </c>
      <c r="E157" s="3">
        <v>52.5</v>
      </c>
      <c r="F157" s="3">
        <v>11.485666666666667</v>
      </c>
      <c r="G157" s="3">
        <v>1.0111111111111111</v>
      </c>
      <c r="H157" s="3">
        <v>0.22777777777777777</v>
      </c>
      <c r="I157" s="3">
        <v>0.5</v>
      </c>
      <c r="J157" s="3">
        <v>0</v>
      </c>
      <c r="K157" s="3">
        <v>3.3777777777777778</v>
      </c>
      <c r="L157" s="3">
        <v>10.925000000000001</v>
      </c>
      <c r="M157" s="3">
        <v>0</v>
      </c>
      <c r="N157" s="3">
        <v>5.7539999999999987</v>
      </c>
      <c r="O157" s="3">
        <f>SUM(Table2[[#This Row],[Qualified Social Work Staff Hours]:[Other Social Work Staff Hours]])/Table2[[#This Row],[MDS Census]]</f>
        <v>0.10959999999999998</v>
      </c>
      <c r="P157" s="3">
        <v>0</v>
      </c>
      <c r="Q157" s="3">
        <v>5.4267777777777777</v>
      </c>
      <c r="R157" s="3">
        <f>SUM(Table2[[#This Row],[Qualified Activities Professional Hours]:[Other Activities Professional Hours]])/Table2[[#This Row],[MDS Census]]</f>
        <v>0.10336719576719576</v>
      </c>
      <c r="S157" s="3">
        <v>8.5888888888888886</v>
      </c>
      <c r="T157" s="3">
        <v>11.605444444444442</v>
      </c>
      <c r="U157" s="3">
        <v>0</v>
      </c>
      <c r="V157" s="3">
        <f>SUM(Table2[[#This Row],[Occupational Therapist Hours]:[OT Aide Hours]])/Table2[[#This Row],[MDS Census]]</f>
        <v>0.38465396825396825</v>
      </c>
      <c r="W157" s="3">
        <v>4.7413333333333352</v>
      </c>
      <c r="X157" s="3">
        <v>8.6449999999999996</v>
      </c>
      <c r="Y157" s="3">
        <v>4.4978888888888893</v>
      </c>
      <c r="Z157" s="3">
        <f>SUM(Table2[[#This Row],[Physical Therapist (PT) Hours]:[PT Aide Hours]])/Table2[[#This Row],[MDS Census]]</f>
        <v>0.34065185185185187</v>
      </c>
      <c r="AA157" s="3">
        <v>0</v>
      </c>
      <c r="AB157" s="3">
        <v>0</v>
      </c>
      <c r="AC157" s="3">
        <v>0</v>
      </c>
      <c r="AD157" s="3">
        <v>4.6227777777777765</v>
      </c>
      <c r="AE157" s="3">
        <v>0</v>
      </c>
      <c r="AF157" s="3">
        <v>0</v>
      </c>
      <c r="AG157" s="3">
        <v>0</v>
      </c>
      <c r="AH157" s="1" t="s">
        <v>155</v>
      </c>
      <c r="AI157" s="17">
        <v>4</v>
      </c>
      <c r="AJ157" s="1"/>
    </row>
    <row r="158" spans="1:36" x14ac:dyDescent="0.2">
      <c r="A158" s="1" t="s">
        <v>201</v>
      </c>
      <c r="B158" s="1" t="s">
        <v>358</v>
      </c>
      <c r="C158" s="1" t="s">
        <v>497</v>
      </c>
      <c r="D158" s="1" t="s">
        <v>554</v>
      </c>
      <c r="E158" s="3">
        <v>59.322222222222223</v>
      </c>
      <c r="F158" s="3">
        <v>8.7583333333333329</v>
      </c>
      <c r="G158" s="3">
        <v>0.49</v>
      </c>
      <c r="H158" s="3">
        <v>0.28333333333333333</v>
      </c>
      <c r="I158" s="3">
        <v>4.4361111111111109</v>
      </c>
      <c r="J158" s="3">
        <v>0</v>
      </c>
      <c r="K158" s="3">
        <v>0.73977777777777776</v>
      </c>
      <c r="L158" s="3">
        <v>4.4200000000000008</v>
      </c>
      <c r="M158" s="3">
        <v>0</v>
      </c>
      <c r="N158" s="3">
        <v>0</v>
      </c>
      <c r="O158" s="3">
        <f>SUM(Table2[[#This Row],[Qualified Social Work Staff Hours]:[Other Social Work Staff Hours]])/Table2[[#This Row],[MDS Census]]</f>
        <v>0</v>
      </c>
      <c r="P158" s="3">
        <v>3.2111111111111112</v>
      </c>
      <c r="Q158" s="3">
        <v>17.969444444444445</v>
      </c>
      <c r="R158" s="3">
        <f>SUM(Table2[[#This Row],[Qualified Activities Professional Hours]:[Other Activities Professional Hours]])/Table2[[#This Row],[MDS Census]]</f>
        <v>0.35704251732534187</v>
      </c>
      <c r="S158" s="3">
        <v>4.8222222222222211</v>
      </c>
      <c r="T158" s="3">
        <v>6.947222222222222</v>
      </c>
      <c r="U158" s="3">
        <v>0</v>
      </c>
      <c r="V158" s="3">
        <f>SUM(Table2[[#This Row],[Occupational Therapist Hours]:[OT Aide Hours]])/Table2[[#This Row],[MDS Census]]</f>
        <v>0.19839857651245549</v>
      </c>
      <c r="W158" s="3">
        <v>4.910000000000001</v>
      </c>
      <c r="X158" s="3">
        <v>5.3433333333333337</v>
      </c>
      <c r="Y158" s="3">
        <v>4.4135555555555559</v>
      </c>
      <c r="Z158" s="3">
        <f>SUM(Table2[[#This Row],[Physical Therapist (PT) Hours]:[PT Aide Hours]])/Table2[[#This Row],[MDS Census]]</f>
        <v>0.2472410563775988</v>
      </c>
      <c r="AA158" s="3">
        <v>0</v>
      </c>
      <c r="AB158" s="3">
        <v>0</v>
      </c>
      <c r="AC158" s="3">
        <v>0</v>
      </c>
      <c r="AD158" s="3">
        <v>0</v>
      </c>
      <c r="AE158" s="3">
        <v>0</v>
      </c>
      <c r="AF158" s="3">
        <v>0</v>
      </c>
      <c r="AG158" s="3">
        <v>0</v>
      </c>
      <c r="AH158" s="1" t="s">
        <v>156</v>
      </c>
      <c r="AI158" s="17">
        <v>4</v>
      </c>
      <c r="AJ158" s="1"/>
    </row>
    <row r="159" spans="1:36" x14ac:dyDescent="0.2">
      <c r="A159" s="1" t="s">
        <v>201</v>
      </c>
      <c r="B159" s="1" t="s">
        <v>359</v>
      </c>
      <c r="C159" s="1" t="s">
        <v>498</v>
      </c>
      <c r="D159" s="1" t="s">
        <v>522</v>
      </c>
      <c r="E159" s="3">
        <v>30.2</v>
      </c>
      <c r="F159" s="3">
        <v>5.333333333333333</v>
      </c>
      <c r="G159" s="3">
        <v>0.30722222222222223</v>
      </c>
      <c r="H159" s="3">
        <v>0</v>
      </c>
      <c r="I159" s="3">
        <v>0</v>
      </c>
      <c r="J159" s="3">
        <v>0</v>
      </c>
      <c r="K159" s="3">
        <v>0</v>
      </c>
      <c r="L159" s="3">
        <v>3.0124444444444451</v>
      </c>
      <c r="M159" s="3">
        <v>0</v>
      </c>
      <c r="N159" s="3">
        <v>3.1604444444444457</v>
      </c>
      <c r="O159" s="3">
        <f>SUM(Table2[[#This Row],[Qualified Social Work Staff Hours]:[Other Social Work Staff Hours]])/Table2[[#This Row],[MDS Census]]</f>
        <v>0.10465047829286245</v>
      </c>
      <c r="P159" s="3">
        <v>4.1163333333333334</v>
      </c>
      <c r="Q159" s="3">
        <v>0</v>
      </c>
      <c r="R159" s="3">
        <f>SUM(Table2[[#This Row],[Qualified Activities Professional Hours]:[Other Activities Professional Hours]])/Table2[[#This Row],[MDS Census]]</f>
        <v>0.13630242825607064</v>
      </c>
      <c r="S159" s="3">
        <v>0.79788888888888887</v>
      </c>
      <c r="T159" s="3">
        <v>0</v>
      </c>
      <c r="U159" s="3">
        <v>0</v>
      </c>
      <c r="V159" s="3">
        <f>SUM(Table2[[#This Row],[Occupational Therapist Hours]:[OT Aide Hours]])/Table2[[#This Row],[MDS Census]]</f>
        <v>2.6420161883738042E-2</v>
      </c>
      <c r="W159" s="3">
        <v>9.7901111111111092</v>
      </c>
      <c r="X159" s="3">
        <v>5.1531111111111105</v>
      </c>
      <c r="Y159" s="3">
        <v>0</v>
      </c>
      <c r="Z159" s="3">
        <f>SUM(Table2[[#This Row],[Physical Therapist (PT) Hours]:[PT Aide Hours]])/Table2[[#This Row],[MDS Census]]</f>
        <v>0.49480868285504043</v>
      </c>
      <c r="AA159" s="3">
        <v>0</v>
      </c>
      <c r="AB159" s="3">
        <v>0</v>
      </c>
      <c r="AC159" s="3">
        <v>0</v>
      </c>
      <c r="AD159" s="3">
        <v>0</v>
      </c>
      <c r="AE159" s="3">
        <v>0</v>
      </c>
      <c r="AF159" s="3">
        <v>0</v>
      </c>
      <c r="AG159" s="3">
        <v>0</v>
      </c>
      <c r="AH159" s="1" t="s">
        <v>157</v>
      </c>
      <c r="AI159" s="17">
        <v>4</v>
      </c>
      <c r="AJ159" s="1"/>
    </row>
    <row r="160" spans="1:36" x14ac:dyDescent="0.2">
      <c r="A160" s="1" t="s">
        <v>201</v>
      </c>
      <c r="B160" s="1" t="s">
        <v>360</v>
      </c>
      <c r="C160" s="1" t="s">
        <v>499</v>
      </c>
      <c r="D160" s="1" t="s">
        <v>565</v>
      </c>
      <c r="E160" s="3">
        <v>34.299999999999997</v>
      </c>
      <c r="F160" s="3">
        <v>11.086222222222222</v>
      </c>
      <c r="G160" s="3">
        <v>0.26666666666666666</v>
      </c>
      <c r="H160" s="3">
        <v>0.53333333333333333</v>
      </c>
      <c r="I160" s="3">
        <v>0.8</v>
      </c>
      <c r="J160" s="3">
        <v>0</v>
      </c>
      <c r="K160" s="3">
        <v>0</v>
      </c>
      <c r="L160" s="3">
        <v>9.9493333333333354</v>
      </c>
      <c r="M160" s="3">
        <v>4.9902222222222212</v>
      </c>
      <c r="N160" s="3">
        <v>0</v>
      </c>
      <c r="O160" s="3">
        <f>SUM(Table2[[#This Row],[Qualified Social Work Staff Hours]:[Other Social Work Staff Hours]])/Table2[[#This Row],[MDS Census]]</f>
        <v>0.14548752834467119</v>
      </c>
      <c r="P160" s="3">
        <v>3.9548888888888887</v>
      </c>
      <c r="Q160" s="3">
        <v>0</v>
      </c>
      <c r="R160" s="3">
        <f>SUM(Table2[[#This Row],[Qualified Activities Professional Hours]:[Other Activities Professional Hours]])/Table2[[#This Row],[MDS Census]]</f>
        <v>0.1153028830579851</v>
      </c>
      <c r="S160" s="3">
        <v>10.080444444444447</v>
      </c>
      <c r="T160" s="3">
        <v>9.3269999999999982</v>
      </c>
      <c r="U160" s="3">
        <v>0</v>
      </c>
      <c r="V160" s="3">
        <f>SUM(Table2[[#This Row],[Occupational Therapist Hours]:[OT Aide Hours]])/Table2[[#This Row],[MDS Census]]</f>
        <v>0.56581470683511503</v>
      </c>
      <c r="W160" s="3">
        <v>9.8387777777777767</v>
      </c>
      <c r="X160" s="3">
        <v>13.170666666666667</v>
      </c>
      <c r="Y160" s="3">
        <v>0</v>
      </c>
      <c r="Z160" s="3">
        <f>SUM(Table2[[#This Row],[Physical Therapist (PT) Hours]:[PT Aide Hours]])/Table2[[#This Row],[MDS Census]]</f>
        <v>0.67082928409459031</v>
      </c>
      <c r="AA160" s="3">
        <v>0</v>
      </c>
      <c r="AB160" s="3">
        <v>0</v>
      </c>
      <c r="AC160" s="3">
        <v>0</v>
      </c>
      <c r="AD160" s="3">
        <v>0</v>
      </c>
      <c r="AE160" s="3">
        <v>0</v>
      </c>
      <c r="AF160" s="3">
        <v>0</v>
      </c>
      <c r="AG160" s="3">
        <v>0</v>
      </c>
      <c r="AH160" s="1" t="s">
        <v>158</v>
      </c>
      <c r="AI160" s="17">
        <v>4</v>
      </c>
      <c r="AJ160" s="1"/>
    </row>
    <row r="161" spans="1:36" x14ac:dyDescent="0.2">
      <c r="A161" s="1" t="s">
        <v>201</v>
      </c>
      <c r="B161" s="1" t="s">
        <v>361</v>
      </c>
      <c r="C161" s="1" t="s">
        <v>407</v>
      </c>
      <c r="D161" s="1" t="s">
        <v>563</v>
      </c>
      <c r="E161" s="3">
        <v>65.733333333333334</v>
      </c>
      <c r="F161" s="3">
        <v>5.6</v>
      </c>
      <c r="G161" s="3">
        <v>0.57277777777777772</v>
      </c>
      <c r="H161" s="3">
        <v>0.55833333333333335</v>
      </c>
      <c r="I161" s="3">
        <v>1.0666666666666667</v>
      </c>
      <c r="J161" s="3">
        <v>0</v>
      </c>
      <c r="K161" s="3">
        <v>0</v>
      </c>
      <c r="L161" s="3">
        <v>0</v>
      </c>
      <c r="M161" s="3">
        <v>0</v>
      </c>
      <c r="N161" s="3">
        <v>10.399666666666663</v>
      </c>
      <c r="O161" s="3">
        <f>SUM(Table2[[#This Row],[Qualified Social Work Staff Hours]:[Other Social Work Staff Hours]])/Table2[[#This Row],[MDS Census]]</f>
        <v>0.15820993914807296</v>
      </c>
      <c r="P161" s="3">
        <v>0</v>
      </c>
      <c r="Q161" s="3">
        <v>9.8908888888888864</v>
      </c>
      <c r="R161" s="3">
        <f>SUM(Table2[[#This Row],[Qualified Activities Professional Hours]:[Other Activities Professional Hours]])/Table2[[#This Row],[MDS Census]]</f>
        <v>0.15046991210277211</v>
      </c>
      <c r="S161" s="3">
        <v>0</v>
      </c>
      <c r="T161" s="3">
        <v>0</v>
      </c>
      <c r="U161" s="3">
        <v>0</v>
      </c>
      <c r="V161" s="3">
        <f>SUM(Table2[[#This Row],[Occupational Therapist Hours]:[OT Aide Hours]])/Table2[[#This Row],[MDS Census]]</f>
        <v>0</v>
      </c>
      <c r="W161" s="3">
        <v>0</v>
      </c>
      <c r="X161" s="3">
        <v>0</v>
      </c>
      <c r="Y161" s="3">
        <v>0</v>
      </c>
      <c r="Z161" s="3">
        <f>SUM(Table2[[#This Row],[Physical Therapist (PT) Hours]:[PT Aide Hours]])/Table2[[#This Row],[MDS Census]]</f>
        <v>0</v>
      </c>
      <c r="AA161" s="3">
        <v>0</v>
      </c>
      <c r="AB161" s="3">
        <v>0</v>
      </c>
      <c r="AC161" s="3">
        <v>0</v>
      </c>
      <c r="AD161" s="3">
        <v>0</v>
      </c>
      <c r="AE161" s="3">
        <v>0</v>
      </c>
      <c r="AF161" s="3">
        <v>0</v>
      </c>
      <c r="AG161" s="3">
        <v>0</v>
      </c>
      <c r="AH161" s="1" t="s">
        <v>159</v>
      </c>
      <c r="AI161" s="17">
        <v>4</v>
      </c>
      <c r="AJ161" s="1"/>
    </row>
    <row r="162" spans="1:36" x14ac:dyDescent="0.2">
      <c r="A162" s="1" t="s">
        <v>201</v>
      </c>
      <c r="B162" s="1" t="s">
        <v>362</v>
      </c>
      <c r="C162" s="1" t="s">
        <v>461</v>
      </c>
      <c r="D162" s="1" t="s">
        <v>574</v>
      </c>
      <c r="E162" s="3">
        <v>49.62222222222222</v>
      </c>
      <c r="F162" s="3">
        <v>4.9666666666666668</v>
      </c>
      <c r="G162" s="3">
        <v>4.4444444444444446E-2</v>
      </c>
      <c r="H162" s="3">
        <v>0.17222222222222222</v>
      </c>
      <c r="I162" s="3">
        <v>0</v>
      </c>
      <c r="J162" s="3">
        <v>0</v>
      </c>
      <c r="K162" s="3">
        <v>0</v>
      </c>
      <c r="L162" s="3">
        <v>5.0788888888888888</v>
      </c>
      <c r="M162" s="3">
        <v>0</v>
      </c>
      <c r="N162" s="3">
        <v>5.6544444444444446</v>
      </c>
      <c r="O162" s="3">
        <f>SUM(Table2[[#This Row],[Qualified Social Work Staff Hours]:[Other Social Work Staff Hours]])/Table2[[#This Row],[MDS Census]]</f>
        <v>0.1139498432601881</v>
      </c>
      <c r="P162" s="3">
        <v>5.2585555555555539</v>
      </c>
      <c r="Q162" s="3">
        <v>0</v>
      </c>
      <c r="R162" s="3">
        <f>SUM(Table2[[#This Row],[Qualified Activities Professional Hours]:[Other Activities Professional Hours]])/Table2[[#This Row],[MDS Census]]</f>
        <v>0.10597178683385577</v>
      </c>
      <c r="S162" s="3">
        <v>5.3444444444444441</v>
      </c>
      <c r="T162" s="3">
        <v>5.6191111111111107</v>
      </c>
      <c r="U162" s="3">
        <v>0</v>
      </c>
      <c r="V162" s="3">
        <f>SUM(Table2[[#This Row],[Occupational Therapist Hours]:[OT Aide Hours]])/Table2[[#This Row],[MDS Census]]</f>
        <v>0.22094043887147335</v>
      </c>
      <c r="W162" s="3">
        <v>3.6438888888888887</v>
      </c>
      <c r="X162" s="3">
        <v>4.1251111111111101</v>
      </c>
      <c r="Y162" s="3">
        <v>0</v>
      </c>
      <c r="Z162" s="3">
        <f>SUM(Table2[[#This Row],[Physical Therapist (PT) Hours]:[PT Aide Hours]])/Table2[[#This Row],[MDS Census]]</f>
        <v>0.15656291983878187</v>
      </c>
      <c r="AA162" s="3">
        <v>0</v>
      </c>
      <c r="AB162" s="3">
        <v>0</v>
      </c>
      <c r="AC162" s="3">
        <v>0</v>
      </c>
      <c r="AD162" s="3">
        <v>0</v>
      </c>
      <c r="AE162" s="3">
        <v>0</v>
      </c>
      <c r="AF162" s="3">
        <v>0</v>
      </c>
      <c r="AG162" s="3">
        <v>0</v>
      </c>
      <c r="AH162" s="1" t="s">
        <v>160</v>
      </c>
      <c r="AI162" s="17">
        <v>4</v>
      </c>
      <c r="AJ162" s="1"/>
    </row>
    <row r="163" spans="1:36" x14ac:dyDescent="0.2">
      <c r="A163" s="1" t="s">
        <v>201</v>
      </c>
      <c r="B163" s="1" t="s">
        <v>363</v>
      </c>
      <c r="C163" s="1" t="s">
        <v>404</v>
      </c>
      <c r="D163" s="1" t="s">
        <v>516</v>
      </c>
      <c r="E163" s="3">
        <v>73.411111111111111</v>
      </c>
      <c r="F163" s="3">
        <v>4.3894444444444449</v>
      </c>
      <c r="G163" s="3">
        <v>0</v>
      </c>
      <c r="H163" s="3">
        <v>0.3972222222222222</v>
      </c>
      <c r="I163" s="3">
        <v>0.41666666666666669</v>
      </c>
      <c r="J163" s="3">
        <v>0</v>
      </c>
      <c r="K163" s="3">
        <v>0</v>
      </c>
      <c r="L163" s="3">
        <v>4.1056666666666661</v>
      </c>
      <c r="M163" s="3">
        <v>0</v>
      </c>
      <c r="N163" s="3">
        <v>0</v>
      </c>
      <c r="O163" s="3">
        <f>SUM(Table2[[#This Row],[Qualified Social Work Staff Hours]:[Other Social Work Staff Hours]])/Table2[[#This Row],[MDS Census]]</f>
        <v>0</v>
      </c>
      <c r="P163" s="3">
        <v>5.383111111111111</v>
      </c>
      <c r="Q163" s="3">
        <v>5.6853333333333325</v>
      </c>
      <c r="R163" s="3">
        <f>SUM(Table2[[#This Row],[Qualified Activities Professional Hours]:[Other Activities Professional Hours]])/Table2[[#This Row],[MDS Census]]</f>
        <v>0.15077342212804601</v>
      </c>
      <c r="S163" s="3">
        <v>5.9877777777777785</v>
      </c>
      <c r="T163" s="3">
        <v>4.6576666666666693</v>
      </c>
      <c r="U163" s="3">
        <v>0</v>
      </c>
      <c r="V163" s="3">
        <f>SUM(Table2[[#This Row],[Occupational Therapist Hours]:[OT Aide Hours]])/Table2[[#This Row],[MDS Census]]</f>
        <v>0.14501135159679132</v>
      </c>
      <c r="W163" s="3">
        <v>1.8808888888888893</v>
      </c>
      <c r="X163" s="3">
        <v>13.986888888888886</v>
      </c>
      <c r="Y163" s="3">
        <v>0</v>
      </c>
      <c r="Z163" s="3">
        <f>SUM(Table2[[#This Row],[Physical Therapist (PT) Hours]:[PT Aide Hours]])/Table2[[#This Row],[MDS Census]]</f>
        <v>0.21614953836839712</v>
      </c>
      <c r="AA163" s="3">
        <v>0</v>
      </c>
      <c r="AB163" s="3">
        <v>0</v>
      </c>
      <c r="AC163" s="3">
        <v>0</v>
      </c>
      <c r="AD163" s="3">
        <v>0</v>
      </c>
      <c r="AE163" s="3">
        <v>0</v>
      </c>
      <c r="AF163" s="3">
        <v>0</v>
      </c>
      <c r="AG163" s="3">
        <v>0</v>
      </c>
      <c r="AH163" s="1" t="s">
        <v>161</v>
      </c>
      <c r="AI163" s="17">
        <v>4</v>
      </c>
      <c r="AJ163" s="1"/>
    </row>
    <row r="164" spans="1:36" x14ac:dyDescent="0.2">
      <c r="A164" s="1" t="s">
        <v>201</v>
      </c>
      <c r="B164" s="1" t="s">
        <v>364</v>
      </c>
      <c r="C164" s="1" t="s">
        <v>423</v>
      </c>
      <c r="D164" s="1" t="s">
        <v>521</v>
      </c>
      <c r="E164" s="3">
        <v>86.233333333333334</v>
      </c>
      <c r="F164" s="3">
        <v>5.2008888888888887</v>
      </c>
      <c r="G164" s="3">
        <v>0.28888888888888886</v>
      </c>
      <c r="H164" s="3">
        <v>0.30833333333333335</v>
      </c>
      <c r="I164" s="3">
        <v>0.53333333333333333</v>
      </c>
      <c r="J164" s="3">
        <v>0</v>
      </c>
      <c r="K164" s="3">
        <v>0.20555555555555555</v>
      </c>
      <c r="L164" s="3">
        <v>3.5795555555555572</v>
      </c>
      <c r="M164" s="3">
        <v>4.0888888888888886</v>
      </c>
      <c r="N164" s="3">
        <v>0</v>
      </c>
      <c r="O164" s="3">
        <f>SUM(Table2[[#This Row],[Qualified Social Work Staff Hours]:[Other Social Work Staff Hours]])/Table2[[#This Row],[MDS Census]]</f>
        <v>4.7416570029635355E-2</v>
      </c>
      <c r="P164" s="3">
        <v>5.3474444444444442</v>
      </c>
      <c r="Q164" s="3">
        <v>4.2016666666666662</v>
      </c>
      <c r="R164" s="3">
        <f>SUM(Table2[[#This Row],[Qualified Activities Professional Hours]:[Other Activities Professional Hours]])/Table2[[#This Row],[MDS Census]]</f>
        <v>0.11073572993170981</v>
      </c>
      <c r="S164" s="3">
        <v>4.7944444444444452</v>
      </c>
      <c r="T164" s="3">
        <v>0.25</v>
      </c>
      <c r="U164" s="3">
        <v>0</v>
      </c>
      <c r="V164" s="3">
        <f>SUM(Table2[[#This Row],[Occupational Therapist Hours]:[OT Aide Hours]])/Table2[[#This Row],[MDS Census]]</f>
        <v>5.849761628656102E-2</v>
      </c>
      <c r="W164" s="3">
        <v>0.31800000000000006</v>
      </c>
      <c r="X164" s="3">
        <v>5.0684444444444461</v>
      </c>
      <c r="Y164" s="3">
        <v>0</v>
      </c>
      <c r="Z164" s="3">
        <f>SUM(Table2[[#This Row],[Physical Therapist (PT) Hours]:[PT Aide Hours]])/Table2[[#This Row],[MDS Census]]</f>
        <v>6.2463600051539774E-2</v>
      </c>
      <c r="AA164" s="3">
        <v>0</v>
      </c>
      <c r="AB164" s="3">
        <v>0.26666666666666666</v>
      </c>
      <c r="AC164" s="3">
        <v>0</v>
      </c>
      <c r="AD164" s="3">
        <v>0</v>
      </c>
      <c r="AE164" s="3">
        <v>0</v>
      </c>
      <c r="AF164" s="3">
        <v>0</v>
      </c>
      <c r="AG164" s="3">
        <v>0</v>
      </c>
      <c r="AH164" s="1" t="s">
        <v>162</v>
      </c>
      <c r="AI164" s="17">
        <v>4</v>
      </c>
      <c r="AJ164" s="1"/>
    </row>
    <row r="165" spans="1:36" x14ac:dyDescent="0.2">
      <c r="A165" s="1" t="s">
        <v>201</v>
      </c>
      <c r="B165" s="1" t="s">
        <v>365</v>
      </c>
      <c r="C165" s="1" t="s">
        <v>478</v>
      </c>
      <c r="D165" s="1" t="s">
        <v>531</v>
      </c>
      <c r="E165" s="3">
        <v>49.044444444444444</v>
      </c>
      <c r="F165" s="3">
        <v>4.677777777777778</v>
      </c>
      <c r="G165" s="3">
        <v>7.7777777777777779E-2</v>
      </c>
      <c r="H165" s="3">
        <v>0</v>
      </c>
      <c r="I165" s="3">
        <v>5.6888888888888891</v>
      </c>
      <c r="J165" s="3">
        <v>0</v>
      </c>
      <c r="K165" s="3">
        <v>0.3611111111111111</v>
      </c>
      <c r="L165" s="3">
        <v>7.7556666666666656</v>
      </c>
      <c r="M165" s="3">
        <v>0</v>
      </c>
      <c r="N165" s="3">
        <v>0</v>
      </c>
      <c r="O165" s="3">
        <f>SUM(Table2[[#This Row],[Qualified Social Work Staff Hours]:[Other Social Work Staff Hours]])/Table2[[#This Row],[MDS Census]]</f>
        <v>0</v>
      </c>
      <c r="P165" s="3">
        <v>5.05</v>
      </c>
      <c r="Q165" s="3">
        <v>0</v>
      </c>
      <c r="R165" s="3">
        <f>SUM(Table2[[#This Row],[Qualified Activities Professional Hours]:[Other Activities Professional Hours]])/Table2[[#This Row],[MDS Census]]</f>
        <v>0.10296782963298595</v>
      </c>
      <c r="S165" s="3">
        <v>4.230888888888888</v>
      </c>
      <c r="T165" s="3">
        <v>8.7616666666666649</v>
      </c>
      <c r="U165" s="3">
        <v>0</v>
      </c>
      <c r="V165" s="3">
        <f>SUM(Table2[[#This Row],[Occupational Therapist Hours]:[OT Aide Hours]])/Table2[[#This Row],[MDS Census]]</f>
        <v>0.2649139102854553</v>
      </c>
      <c r="W165" s="3">
        <v>0.97444444444444445</v>
      </c>
      <c r="X165" s="3">
        <v>9.0463333333333313</v>
      </c>
      <c r="Y165" s="3">
        <v>0</v>
      </c>
      <c r="Z165" s="3">
        <f>SUM(Table2[[#This Row],[Physical Therapist (PT) Hours]:[PT Aide Hours]])/Table2[[#This Row],[MDS Census]]</f>
        <v>0.20432034435885812</v>
      </c>
      <c r="AA165" s="3">
        <v>0</v>
      </c>
      <c r="AB165" s="3">
        <v>0</v>
      </c>
      <c r="AC165" s="3">
        <v>0</v>
      </c>
      <c r="AD165" s="3">
        <v>0</v>
      </c>
      <c r="AE165" s="3">
        <v>0</v>
      </c>
      <c r="AF165" s="3">
        <v>0</v>
      </c>
      <c r="AG165" s="3">
        <v>0</v>
      </c>
      <c r="AH165" s="1" t="s">
        <v>163</v>
      </c>
      <c r="AI165" s="17">
        <v>4</v>
      </c>
      <c r="AJ165" s="1"/>
    </row>
    <row r="166" spans="1:36" x14ac:dyDescent="0.2">
      <c r="A166" s="1" t="s">
        <v>201</v>
      </c>
      <c r="B166" s="1" t="s">
        <v>366</v>
      </c>
      <c r="C166" s="1" t="s">
        <v>500</v>
      </c>
      <c r="D166" s="1" t="s">
        <v>545</v>
      </c>
      <c r="E166" s="3">
        <v>77.24444444444444</v>
      </c>
      <c r="F166" s="3">
        <v>10.725</v>
      </c>
      <c r="G166" s="3">
        <v>0.28888888888888886</v>
      </c>
      <c r="H166" s="3">
        <v>0.25555555555555554</v>
      </c>
      <c r="I166" s="3">
        <v>0.26666666666666666</v>
      </c>
      <c r="J166" s="3">
        <v>0</v>
      </c>
      <c r="K166" s="3">
        <v>0</v>
      </c>
      <c r="L166" s="3">
        <v>5.8628888888888886</v>
      </c>
      <c r="M166" s="3">
        <v>5.6</v>
      </c>
      <c r="N166" s="3">
        <v>0</v>
      </c>
      <c r="O166" s="3">
        <f>SUM(Table2[[#This Row],[Qualified Social Work Staff Hours]:[Other Social Work Staff Hours]])/Table2[[#This Row],[MDS Census]]</f>
        <v>7.2497123130034521E-2</v>
      </c>
      <c r="P166" s="3">
        <v>0</v>
      </c>
      <c r="Q166" s="3">
        <v>5.4694444444444441</v>
      </c>
      <c r="R166" s="3">
        <f>SUM(Table2[[#This Row],[Qualified Activities Professional Hours]:[Other Activities Professional Hours]])/Table2[[#This Row],[MDS Census]]</f>
        <v>7.0806962025316458E-2</v>
      </c>
      <c r="S166" s="3">
        <v>0.41944444444444445</v>
      </c>
      <c r="T166" s="3">
        <v>5.9942222222222208</v>
      </c>
      <c r="U166" s="3">
        <v>0</v>
      </c>
      <c r="V166" s="3">
        <f>SUM(Table2[[#This Row],[Occupational Therapist Hours]:[OT Aide Hours]])/Table2[[#This Row],[MDS Census]]</f>
        <v>8.3030782508630593E-2</v>
      </c>
      <c r="W166" s="3">
        <v>7.6816666666666666</v>
      </c>
      <c r="X166" s="3">
        <v>2.0750000000000002</v>
      </c>
      <c r="Y166" s="3">
        <v>0</v>
      </c>
      <c r="Z166" s="3">
        <f>SUM(Table2[[#This Row],[Physical Therapist (PT) Hours]:[PT Aide Hours]])/Table2[[#This Row],[MDS Census]]</f>
        <v>0.12630897583429232</v>
      </c>
      <c r="AA166" s="3">
        <v>0</v>
      </c>
      <c r="AB166" s="3">
        <v>0</v>
      </c>
      <c r="AC166" s="3">
        <v>0</v>
      </c>
      <c r="AD166" s="3">
        <v>0</v>
      </c>
      <c r="AE166" s="3">
        <v>0</v>
      </c>
      <c r="AF166" s="3">
        <v>0</v>
      </c>
      <c r="AG166" s="3">
        <v>0</v>
      </c>
      <c r="AH166" s="1" t="s">
        <v>164</v>
      </c>
      <c r="AI166" s="17">
        <v>4</v>
      </c>
      <c r="AJ166" s="1"/>
    </row>
    <row r="167" spans="1:36" x14ac:dyDescent="0.2">
      <c r="A167" s="1" t="s">
        <v>201</v>
      </c>
      <c r="B167" s="1" t="s">
        <v>367</v>
      </c>
      <c r="C167" s="1" t="s">
        <v>473</v>
      </c>
      <c r="D167" s="1" t="s">
        <v>579</v>
      </c>
      <c r="E167" s="3">
        <v>35.211111111111109</v>
      </c>
      <c r="F167" s="3">
        <v>5.6888888888888891</v>
      </c>
      <c r="G167" s="3">
        <v>3.888888888888889E-2</v>
      </c>
      <c r="H167" s="3">
        <v>0.14444444444444443</v>
      </c>
      <c r="I167" s="3">
        <v>0.72222222222222221</v>
      </c>
      <c r="J167" s="3">
        <v>0</v>
      </c>
      <c r="K167" s="3">
        <v>0</v>
      </c>
      <c r="L167" s="3">
        <v>1.1361111111111111</v>
      </c>
      <c r="M167" s="3">
        <v>5.072222222222222</v>
      </c>
      <c r="N167" s="3">
        <v>4.7722222222222221</v>
      </c>
      <c r="O167" s="3">
        <f>SUM(Table2[[#This Row],[Qualified Social Work Staff Hours]:[Other Social Work Staff Hours]])/Table2[[#This Row],[MDS Census]]</f>
        <v>0.2795834648153992</v>
      </c>
      <c r="P167" s="3">
        <v>0</v>
      </c>
      <c r="Q167" s="3">
        <v>3.9416666666666669</v>
      </c>
      <c r="R167" s="3">
        <f>SUM(Table2[[#This Row],[Qualified Activities Professional Hours]:[Other Activities Professional Hours]])/Table2[[#This Row],[MDS Census]]</f>
        <v>0.11194383086147051</v>
      </c>
      <c r="S167" s="3">
        <v>0.46388888888888891</v>
      </c>
      <c r="T167" s="3">
        <v>3.4944444444444445</v>
      </c>
      <c r="U167" s="3">
        <v>0</v>
      </c>
      <c r="V167" s="3">
        <f>SUM(Table2[[#This Row],[Occupational Therapist Hours]:[OT Aide Hours]])/Table2[[#This Row],[MDS Census]]</f>
        <v>0.11241716629851689</v>
      </c>
      <c r="W167" s="3">
        <v>1.2861111111111112</v>
      </c>
      <c r="X167" s="3">
        <v>4.3499999999999996</v>
      </c>
      <c r="Y167" s="3">
        <v>0</v>
      </c>
      <c r="Z167" s="3">
        <f>SUM(Table2[[#This Row],[Physical Therapist (PT) Hours]:[PT Aide Hours]])/Table2[[#This Row],[MDS Census]]</f>
        <v>0.1600662669611865</v>
      </c>
      <c r="AA167" s="3">
        <v>0</v>
      </c>
      <c r="AB167" s="3">
        <v>0</v>
      </c>
      <c r="AC167" s="3">
        <v>0</v>
      </c>
      <c r="AD167" s="3">
        <v>0</v>
      </c>
      <c r="AE167" s="3">
        <v>0</v>
      </c>
      <c r="AF167" s="3">
        <v>0</v>
      </c>
      <c r="AG167" s="3">
        <v>0</v>
      </c>
      <c r="AH167" s="1" t="s">
        <v>165</v>
      </c>
      <c r="AI167" s="17">
        <v>4</v>
      </c>
      <c r="AJ167" s="1"/>
    </row>
    <row r="168" spans="1:36" x14ac:dyDescent="0.2">
      <c r="A168" s="1" t="s">
        <v>201</v>
      </c>
      <c r="B168" s="1" t="s">
        <v>368</v>
      </c>
      <c r="C168" s="1" t="s">
        <v>501</v>
      </c>
      <c r="D168" s="1" t="s">
        <v>589</v>
      </c>
      <c r="E168" s="3">
        <v>44.8</v>
      </c>
      <c r="F168" s="3">
        <v>21.616666666666667</v>
      </c>
      <c r="G168" s="3">
        <v>0.34444444444444444</v>
      </c>
      <c r="H168" s="3">
        <v>0.23333333333333334</v>
      </c>
      <c r="I168" s="3">
        <v>0.4</v>
      </c>
      <c r="J168" s="3">
        <v>0</v>
      </c>
      <c r="K168" s="3">
        <v>0</v>
      </c>
      <c r="L168" s="3">
        <v>2.019333333333333</v>
      </c>
      <c r="M168" s="3">
        <v>0</v>
      </c>
      <c r="N168" s="3">
        <v>4.916666666666667</v>
      </c>
      <c r="O168" s="3">
        <f>SUM(Table2[[#This Row],[Qualified Social Work Staff Hours]:[Other Social Work Staff Hours]])/Table2[[#This Row],[MDS Census]]</f>
        <v>0.10974702380952382</v>
      </c>
      <c r="P168" s="3">
        <v>8.8888888888888892E-2</v>
      </c>
      <c r="Q168" s="3">
        <v>0.46111111111111114</v>
      </c>
      <c r="R168" s="3">
        <f>SUM(Table2[[#This Row],[Qualified Activities Professional Hours]:[Other Activities Professional Hours]])/Table2[[#This Row],[MDS Census]]</f>
        <v>1.2276785714285716E-2</v>
      </c>
      <c r="S168" s="3">
        <v>0.84455555555555561</v>
      </c>
      <c r="T168" s="3">
        <v>2.1147777777777774</v>
      </c>
      <c r="U168" s="3">
        <v>0</v>
      </c>
      <c r="V168" s="3">
        <f>SUM(Table2[[#This Row],[Occupational Therapist Hours]:[OT Aide Hours]])/Table2[[#This Row],[MDS Census]]</f>
        <v>6.6056547619047612E-2</v>
      </c>
      <c r="W168" s="3">
        <v>0.40877777777777768</v>
      </c>
      <c r="X168" s="3">
        <v>2.4442222222222219</v>
      </c>
      <c r="Y168" s="3">
        <v>0</v>
      </c>
      <c r="Z168" s="3">
        <f>SUM(Table2[[#This Row],[Physical Therapist (PT) Hours]:[PT Aide Hours]])/Table2[[#This Row],[MDS Census]]</f>
        <v>6.3683035714285713E-2</v>
      </c>
      <c r="AA168" s="3">
        <v>0</v>
      </c>
      <c r="AB168" s="3">
        <v>0</v>
      </c>
      <c r="AC168" s="3">
        <v>0</v>
      </c>
      <c r="AD168" s="3">
        <v>0</v>
      </c>
      <c r="AE168" s="3">
        <v>0</v>
      </c>
      <c r="AF168" s="3">
        <v>0</v>
      </c>
      <c r="AG168" s="3">
        <v>0</v>
      </c>
      <c r="AH168" s="1" t="s">
        <v>166</v>
      </c>
      <c r="AI168" s="17">
        <v>4</v>
      </c>
      <c r="AJ168" s="1"/>
    </row>
    <row r="169" spans="1:36" x14ac:dyDescent="0.2">
      <c r="A169" s="1" t="s">
        <v>201</v>
      </c>
      <c r="B169" s="1" t="s">
        <v>369</v>
      </c>
      <c r="C169" s="1" t="s">
        <v>464</v>
      </c>
      <c r="D169" s="1" t="s">
        <v>575</v>
      </c>
      <c r="E169" s="3">
        <v>18.600000000000001</v>
      </c>
      <c r="F169" s="3">
        <v>5.6888888888888891</v>
      </c>
      <c r="G169" s="3">
        <v>2.7</v>
      </c>
      <c r="H169" s="3">
        <v>0.68388888888888866</v>
      </c>
      <c r="I169" s="3">
        <v>2.088888888888889</v>
      </c>
      <c r="J169" s="3">
        <v>0</v>
      </c>
      <c r="K169" s="3">
        <v>0</v>
      </c>
      <c r="L169" s="3">
        <v>0.69444444444444442</v>
      </c>
      <c r="M169" s="3">
        <v>5.1083333333333334</v>
      </c>
      <c r="N169" s="3">
        <v>0</v>
      </c>
      <c r="O169" s="3">
        <f>SUM(Table2[[#This Row],[Qualified Social Work Staff Hours]:[Other Social Work Staff Hours]])/Table2[[#This Row],[MDS Census]]</f>
        <v>0.2746415770609319</v>
      </c>
      <c r="P169" s="3">
        <v>4.1722222222222225</v>
      </c>
      <c r="Q169" s="3">
        <v>9.2277777777777779</v>
      </c>
      <c r="R169" s="3">
        <f>SUM(Table2[[#This Row],[Qualified Activities Professional Hours]:[Other Activities Professional Hours]])/Table2[[#This Row],[MDS Census]]</f>
        <v>0.72043010752688164</v>
      </c>
      <c r="S169" s="3">
        <v>7.2888888888888888</v>
      </c>
      <c r="T169" s="3">
        <v>6</v>
      </c>
      <c r="U169" s="3">
        <v>0</v>
      </c>
      <c r="V169" s="3">
        <f>SUM(Table2[[#This Row],[Occupational Therapist Hours]:[OT Aide Hours]])/Table2[[#This Row],[MDS Census]]</f>
        <v>0.71445639187574661</v>
      </c>
      <c r="W169" s="3">
        <v>6.3555555555555552</v>
      </c>
      <c r="X169" s="3">
        <v>13.655555555555555</v>
      </c>
      <c r="Y169" s="3">
        <v>4.3805555555555555</v>
      </c>
      <c r="Z169" s="3">
        <f>SUM(Table2[[#This Row],[Physical Therapist (PT) Hours]:[PT Aide Hours]])/Table2[[#This Row],[MDS Census]]</f>
        <v>1.3113799283154119</v>
      </c>
      <c r="AA169" s="3">
        <v>0</v>
      </c>
      <c r="AB169" s="3">
        <v>0</v>
      </c>
      <c r="AC169" s="3">
        <v>0</v>
      </c>
      <c r="AD169" s="3">
        <v>0</v>
      </c>
      <c r="AE169" s="3">
        <v>1.2555555555555554E-2</v>
      </c>
      <c r="AF169" s="3">
        <v>1.8728888888888886</v>
      </c>
      <c r="AG169" s="3">
        <v>0</v>
      </c>
      <c r="AH169" s="1" t="s">
        <v>167</v>
      </c>
      <c r="AI169" s="17">
        <v>4</v>
      </c>
      <c r="AJ169" s="1"/>
    </row>
    <row r="170" spans="1:36" x14ac:dyDescent="0.2">
      <c r="A170" s="1" t="s">
        <v>201</v>
      </c>
      <c r="B170" s="1" t="s">
        <v>370</v>
      </c>
      <c r="C170" s="1" t="s">
        <v>502</v>
      </c>
      <c r="D170" s="1" t="s">
        <v>551</v>
      </c>
      <c r="E170" s="3">
        <v>101.34444444444445</v>
      </c>
      <c r="F170" s="3">
        <v>7.7035555555555559</v>
      </c>
      <c r="G170" s="3">
        <v>1.8111111111111111</v>
      </c>
      <c r="H170" s="3">
        <v>0.76666666666666672</v>
      </c>
      <c r="I170" s="3">
        <v>5.3332222222222221</v>
      </c>
      <c r="J170" s="3">
        <v>0</v>
      </c>
      <c r="K170" s="3">
        <v>0</v>
      </c>
      <c r="L170" s="3">
        <v>0</v>
      </c>
      <c r="M170" s="3">
        <v>9.2063333333333333</v>
      </c>
      <c r="N170" s="3">
        <v>0</v>
      </c>
      <c r="O170" s="3">
        <f>SUM(Table2[[#This Row],[Qualified Social Work Staff Hours]:[Other Social Work Staff Hours]])/Table2[[#This Row],[MDS Census]]</f>
        <v>9.0842012937177932E-2</v>
      </c>
      <c r="P170" s="3">
        <v>5.1867777777777793</v>
      </c>
      <c r="Q170" s="3">
        <v>15.196555555555554</v>
      </c>
      <c r="R170" s="3">
        <f>SUM(Table2[[#This Row],[Qualified Activities Professional Hours]:[Other Activities Professional Hours]])/Table2[[#This Row],[MDS Census]]</f>
        <v>0.20112926214230895</v>
      </c>
      <c r="S170" s="3">
        <v>4.6194444444444445</v>
      </c>
      <c r="T170" s="3">
        <v>4.6611111111111114</v>
      </c>
      <c r="U170" s="3">
        <v>0</v>
      </c>
      <c r="V170" s="3">
        <f>SUM(Table2[[#This Row],[Occupational Therapist Hours]:[OT Aide Hours]])/Table2[[#This Row],[MDS Census]]</f>
        <v>9.1574388773160834E-2</v>
      </c>
      <c r="W170" s="3">
        <v>0</v>
      </c>
      <c r="X170" s="3">
        <v>6.7138888888888886</v>
      </c>
      <c r="Y170" s="3">
        <v>0</v>
      </c>
      <c r="Z170" s="3">
        <f>SUM(Table2[[#This Row],[Physical Therapist (PT) Hours]:[PT Aide Hours]])/Table2[[#This Row],[MDS Census]]</f>
        <v>6.6248218397105568E-2</v>
      </c>
      <c r="AA170" s="3">
        <v>0</v>
      </c>
      <c r="AB170" s="3">
        <v>0</v>
      </c>
      <c r="AC170" s="3">
        <v>0</v>
      </c>
      <c r="AD170" s="3">
        <v>0</v>
      </c>
      <c r="AE170" s="3">
        <v>0</v>
      </c>
      <c r="AF170" s="3">
        <v>0</v>
      </c>
      <c r="AG170" s="3">
        <v>4.4444444444444446E-2</v>
      </c>
      <c r="AH170" s="1" t="s">
        <v>168</v>
      </c>
      <c r="AI170" s="17">
        <v>4</v>
      </c>
      <c r="AJ170" s="1"/>
    </row>
    <row r="171" spans="1:36" x14ac:dyDescent="0.2">
      <c r="A171" s="1" t="s">
        <v>201</v>
      </c>
      <c r="B171" s="1" t="s">
        <v>371</v>
      </c>
      <c r="C171" s="1" t="s">
        <v>503</v>
      </c>
      <c r="D171" s="1" t="s">
        <v>533</v>
      </c>
      <c r="E171" s="3">
        <v>56.7</v>
      </c>
      <c r="F171" s="3">
        <v>5.6388888888888893</v>
      </c>
      <c r="G171" s="3">
        <v>0.72222222222222221</v>
      </c>
      <c r="H171" s="3">
        <v>0.46666666666666667</v>
      </c>
      <c r="I171" s="3">
        <v>0.48888888888888887</v>
      </c>
      <c r="J171" s="3">
        <v>0</v>
      </c>
      <c r="K171" s="3">
        <v>0</v>
      </c>
      <c r="L171" s="3">
        <v>4.4277777777777771</v>
      </c>
      <c r="M171" s="3">
        <v>0</v>
      </c>
      <c r="N171" s="3">
        <v>0</v>
      </c>
      <c r="O171" s="3">
        <f>SUM(Table2[[#This Row],[Qualified Social Work Staff Hours]:[Other Social Work Staff Hours]])/Table2[[#This Row],[MDS Census]]</f>
        <v>0</v>
      </c>
      <c r="P171" s="3">
        <v>5.7306666666666688</v>
      </c>
      <c r="Q171" s="3">
        <v>0</v>
      </c>
      <c r="R171" s="3">
        <f>SUM(Table2[[#This Row],[Qualified Activities Professional Hours]:[Other Activities Professional Hours]])/Table2[[#This Row],[MDS Census]]</f>
        <v>0.10106995884773666</v>
      </c>
      <c r="S171" s="3">
        <v>4.8898888888888887</v>
      </c>
      <c r="T171" s="3">
        <v>3.4881111111111105</v>
      </c>
      <c r="U171" s="3">
        <v>0</v>
      </c>
      <c r="V171" s="3">
        <f>SUM(Table2[[#This Row],[Occupational Therapist Hours]:[OT Aide Hours]])/Table2[[#This Row],[MDS Census]]</f>
        <v>0.14776014109347443</v>
      </c>
      <c r="W171" s="3">
        <v>0.46766666666666673</v>
      </c>
      <c r="X171" s="3">
        <v>3.6740000000000004</v>
      </c>
      <c r="Y171" s="3">
        <v>4.6123333333333338</v>
      </c>
      <c r="Z171" s="3">
        <f>SUM(Table2[[#This Row],[Physical Therapist (PT) Hours]:[PT Aide Hours]])/Table2[[#This Row],[MDS Census]]</f>
        <v>0.15439153439153441</v>
      </c>
      <c r="AA171" s="3">
        <v>0</v>
      </c>
      <c r="AB171" s="3">
        <v>0</v>
      </c>
      <c r="AC171" s="3">
        <v>0</v>
      </c>
      <c r="AD171" s="3">
        <v>0</v>
      </c>
      <c r="AE171" s="3">
        <v>0</v>
      </c>
      <c r="AF171" s="3">
        <v>0</v>
      </c>
      <c r="AG171" s="3">
        <v>0</v>
      </c>
      <c r="AH171" s="1" t="s">
        <v>169</v>
      </c>
      <c r="AI171" s="17">
        <v>4</v>
      </c>
      <c r="AJ171" s="1"/>
    </row>
    <row r="172" spans="1:36" x14ac:dyDescent="0.2">
      <c r="A172" s="1" t="s">
        <v>201</v>
      </c>
      <c r="B172" s="1" t="s">
        <v>372</v>
      </c>
      <c r="C172" s="1" t="s">
        <v>504</v>
      </c>
      <c r="D172" s="1" t="s">
        <v>571</v>
      </c>
      <c r="E172" s="3">
        <v>83.87777777777778</v>
      </c>
      <c r="F172" s="3">
        <v>5.2444444444444445</v>
      </c>
      <c r="G172" s="3">
        <v>0.35555555555555557</v>
      </c>
      <c r="H172" s="3">
        <v>0.42222222222222222</v>
      </c>
      <c r="I172" s="3">
        <v>0.53333333333333333</v>
      </c>
      <c r="J172" s="3">
        <v>0</v>
      </c>
      <c r="K172" s="3">
        <v>0</v>
      </c>
      <c r="L172" s="3">
        <v>5.5556666666666663</v>
      </c>
      <c r="M172" s="3">
        <v>0</v>
      </c>
      <c r="N172" s="3">
        <v>4.8972222222222221</v>
      </c>
      <c r="O172" s="3">
        <f>SUM(Table2[[#This Row],[Qualified Social Work Staff Hours]:[Other Social Work Staff Hours]])/Table2[[#This Row],[MDS Census]]</f>
        <v>5.8385216584978139E-2</v>
      </c>
      <c r="P172" s="3">
        <v>4.5777777777777775</v>
      </c>
      <c r="Q172" s="3">
        <v>3.7055555555555557</v>
      </c>
      <c r="R172" s="3">
        <f>SUM(Table2[[#This Row],[Qualified Activities Professional Hours]:[Other Activities Professional Hours]])/Table2[[#This Row],[MDS Census]]</f>
        <v>9.8754801960524566E-2</v>
      </c>
      <c r="S172" s="3">
        <v>5.4729999999999999</v>
      </c>
      <c r="T172" s="3">
        <v>5.458444444444444</v>
      </c>
      <c r="U172" s="3">
        <v>0</v>
      </c>
      <c r="V172" s="3">
        <f>SUM(Table2[[#This Row],[Occupational Therapist Hours]:[OT Aide Hours]])/Table2[[#This Row],[MDS Census]]</f>
        <v>0.13032587097628826</v>
      </c>
      <c r="W172" s="3">
        <v>5.0883333333333329</v>
      </c>
      <c r="X172" s="3">
        <v>5.7217777777777785</v>
      </c>
      <c r="Y172" s="3">
        <v>4.0626666666666669</v>
      </c>
      <c r="Z172" s="3">
        <f>SUM(Table2[[#This Row],[Physical Therapist (PT) Hours]:[PT Aide Hours]])/Table2[[#This Row],[MDS Census]]</f>
        <v>0.17731487614253544</v>
      </c>
      <c r="AA172" s="3">
        <v>0</v>
      </c>
      <c r="AB172" s="3">
        <v>0</v>
      </c>
      <c r="AC172" s="3">
        <v>0</v>
      </c>
      <c r="AD172" s="3">
        <v>0</v>
      </c>
      <c r="AE172" s="3">
        <v>0</v>
      </c>
      <c r="AF172" s="3">
        <v>0</v>
      </c>
      <c r="AG172" s="3">
        <v>0</v>
      </c>
      <c r="AH172" s="1" t="s">
        <v>170</v>
      </c>
      <c r="AI172" s="17">
        <v>4</v>
      </c>
      <c r="AJ172" s="1"/>
    </row>
    <row r="173" spans="1:36" x14ac:dyDescent="0.2">
      <c r="A173" s="1" t="s">
        <v>201</v>
      </c>
      <c r="B173" s="1" t="s">
        <v>373</v>
      </c>
      <c r="C173" s="1" t="s">
        <v>426</v>
      </c>
      <c r="D173" s="1" t="s">
        <v>516</v>
      </c>
      <c r="E173" s="3">
        <v>50.133333333333333</v>
      </c>
      <c r="F173" s="3">
        <v>4.958333333333333</v>
      </c>
      <c r="G173" s="3">
        <v>0.28888888888888886</v>
      </c>
      <c r="H173" s="3">
        <v>0.16666666666666666</v>
      </c>
      <c r="I173" s="3">
        <v>0.26666666666666666</v>
      </c>
      <c r="J173" s="3">
        <v>0</v>
      </c>
      <c r="K173" s="3">
        <v>0</v>
      </c>
      <c r="L173" s="3">
        <v>13.097444444444445</v>
      </c>
      <c r="M173" s="3">
        <v>8.3583333333333325</v>
      </c>
      <c r="N173" s="3">
        <v>0</v>
      </c>
      <c r="O173" s="3">
        <f>SUM(Table2[[#This Row],[Qualified Social Work Staff Hours]:[Other Social Work Staff Hours]])/Table2[[#This Row],[MDS Census]]</f>
        <v>0.1667220744680851</v>
      </c>
      <c r="P173" s="3">
        <v>0</v>
      </c>
      <c r="Q173" s="3">
        <v>4.2222222222222223</v>
      </c>
      <c r="R173" s="3">
        <f>SUM(Table2[[#This Row],[Qualified Activities Professional Hours]:[Other Activities Professional Hours]])/Table2[[#This Row],[MDS Census]]</f>
        <v>8.4219858156028365E-2</v>
      </c>
      <c r="S173" s="3">
        <v>7.6412222222222228</v>
      </c>
      <c r="T173" s="3">
        <v>9.8416666666666668</v>
      </c>
      <c r="U173" s="3">
        <v>0</v>
      </c>
      <c r="V173" s="3">
        <f>SUM(Table2[[#This Row],[Occupational Therapist Hours]:[OT Aide Hours]])/Table2[[#This Row],[MDS Census]]</f>
        <v>0.34872783687943265</v>
      </c>
      <c r="W173" s="3">
        <v>11.950888888888889</v>
      </c>
      <c r="X173" s="3">
        <v>7.7514444444444441</v>
      </c>
      <c r="Y173" s="3">
        <v>0</v>
      </c>
      <c r="Z173" s="3">
        <f>SUM(Table2[[#This Row],[Physical Therapist (PT) Hours]:[PT Aide Hours]])/Table2[[#This Row],[MDS Census]]</f>
        <v>0.39299867021276591</v>
      </c>
      <c r="AA173" s="3">
        <v>0</v>
      </c>
      <c r="AB173" s="3">
        <v>0</v>
      </c>
      <c r="AC173" s="3">
        <v>0</v>
      </c>
      <c r="AD173" s="3">
        <v>0</v>
      </c>
      <c r="AE173" s="3">
        <v>0</v>
      </c>
      <c r="AF173" s="3">
        <v>0</v>
      </c>
      <c r="AG173" s="3">
        <v>0</v>
      </c>
      <c r="AH173" s="1" t="s">
        <v>171</v>
      </c>
      <c r="AI173" s="17">
        <v>4</v>
      </c>
      <c r="AJ173" s="1"/>
    </row>
    <row r="174" spans="1:36" x14ac:dyDescent="0.2">
      <c r="A174" s="1" t="s">
        <v>201</v>
      </c>
      <c r="B174" s="1" t="s">
        <v>374</v>
      </c>
      <c r="C174" s="1" t="s">
        <v>417</v>
      </c>
      <c r="D174" s="1" t="s">
        <v>554</v>
      </c>
      <c r="E174" s="3">
        <v>53.644444444444446</v>
      </c>
      <c r="F174" s="3">
        <v>0</v>
      </c>
      <c r="G174" s="3">
        <v>1.2777777777777777</v>
      </c>
      <c r="H174" s="3">
        <v>0.2638888888888889</v>
      </c>
      <c r="I174" s="3">
        <v>0.1</v>
      </c>
      <c r="J174" s="3">
        <v>0</v>
      </c>
      <c r="K174" s="3">
        <v>0</v>
      </c>
      <c r="L174" s="3">
        <v>10.677111111111111</v>
      </c>
      <c r="M174" s="3">
        <v>0</v>
      </c>
      <c r="N174" s="3">
        <v>0</v>
      </c>
      <c r="O174" s="3">
        <f>SUM(Table2[[#This Row],[Qualified Social Work Staff Hours]:[Other Social Work Staff Hours]])/Table2[[#This Row],[MDS Census]]</f>
        <v>0</v>
      </c>
      <c r="P174" s="3">
        <v>0</v>
      </c>
      <c r="Q174" s="3">
        <v>0</v>
      </c>
      <c r="R174" s="3">
        <f>SUM(Table2[[#This Row],[Qualified Activities Professional Hours]:[Other Activities Professional Hours]])/Table2[[#This Row],[MDS Census]]</f>
        <v>0</v>
      </c>
      <c r="S174" s="3">
        <v>4.5778888888888885</v>
      </c>
      <c r="T174" s="3">
        <v>9.3154444444444398</v>
      </c>
      <c r="U174" s="3">
        <v>0</v>
      </c>
      <c r="V174" s="3">
        <f>SUM(Table2[[#This Row],[Occupational Therapist Hours]:[OT Aide Hours]])/Table2[[#This Row],[MDS Census]]</f>
        <v>0.25898922949461461</v>
      </c>
      <c r="W174" s="3">
        <v>5.3383333333333329</v>
      </c>
      <c r="X174" s="3">
        <v>9.0744444444444454</v>
      </c>
      <c r="Y174" s="3">
        <v>0.5825555555555556</v>
      </c>
      <c r="Z174" s="3">
        <f>SUM(Table2[[#This Row],[Physical Therapist (PT) Hours]:[PT Aide Hours]])/Table2[[#This Row],[MDS Census]]</f>
        <v>0.27953189726594863</v>
      </c>
      <c r="AA174" s="3">
        <v>0</v>
      </c>
      <c r="AB174" s="3">
        <v>0</v>
      </c>
      <c r="AC174" s="3">
        <v>0</v>
      </c>
      <c r="AD174" s="3">
        <v>0</v>
      </c>
      <c r="AE174" s="3">
        <v>0</v>
      </c>
      <c r="AF174" s="3">
        <v>0</v>
      </c>
      <c r="AG174" s="3">
        <v>0</v>
      </c>
      <c r="AH174" s="1" t="s">
        <v>172</v>
      </c>
      <c r="AI174" s="17">
        <v>4</v>
      </c>
      <c r="AJ174" s="1"/>
    </row>
    <row r="175" spans="1:36" x14ac:dyDescent="0.2">
      <c r="A175" s="1" t="s">
        <v>201</v>
      </c>
      <c r="B175" s="1" t="s">
        <v>375</v>
      </c>
      <c r="C175" s="1" t="s">
        <v>505</v>
      </c>
      <c r="D175" s="1" t="s">
        <v>557</v>
      </c>
      <c r="E175" s="3">
        <v>84.811111111111117</v>
      </c>
      <c r="F175" s="3">
        <v>27.391666666666666</v>
      </c>
      <c r="G175" s="3">
        <v>0.26666666666666666</v>
      </c>
      <c r="H175" s="3">
        <v>0.26666666666666666</v>
      </c>
      <c r="I175" s="3">
        <v>0.53333333333333333</v>
      </c>
      <c r="J175" s="3">
        <v>0</v>
      </c>
      <c r="K175" s="3">
        <v>4.4444444444444446</v>
      </c>
      <c r="L175" s="3">
        <v>1.823</v>
      </c>
      <c r="M175" s="3">
        <v>5.1722222222222225</v>
      </c>
      <c r="N175" s="3">
        <v>4.9805555555555552</v>
      </c>
      <c r="O175" s="3">
        <f>SUM(Table2[[#This Row],[Qualified Social Work Staff Hours]:[Other Social Work Staff Hours]])/Table2[[#This Row],[MDS Census]]</f>
        <v>0.11971046770601336</v>
      </c>
      <c r="P175" s="3">
        <v>0.17777777777777778</v>
      </c>
      <c r="Q175" s="3">
        <v>30.319444444444443</v>
      </c>
      <c r="R175" s="3">
        <f>SUM(Table2[[#This Row],[Qualified Activities Professional Hours]:[Other Activities Professional Hours]])/Table2[[#This Row],[MDS Census]]</f>
        <v>0.35958993842525871</v>
      </c>
      <c r="S175" s="3">
        <v>2.2376666666666662</v>
      </c>
      <c r="T175" s="3">
        <v>3.1358888888888892</v>
      </c>
      <c r="U175" s="3">
        <v>0</v>
      </c>
      <c r="V175" s="3">
        <f>SUM(Table2[[#This Row],[Occupational Therapist Hours]:[OT Aide Hours]])/Table2[[#This Row],[MDS Census]]</f>
        <v>6.335909865059608E-2</v>
      </c>
      <c r="W175" s="3">
        <v>0.67900000000000005</v>
      </c>
      <c r="X175" s="3">
        <v>5.9841111111111118</v>
      </c>
      <c r="Y175" s="3">
        <v>0</v>
      </c>
      <c r="Z175" s="3">
        <f>SUM(Table2[[#This Row],[Physical Therapist (PT) Hours]:[PT Aide Hours]])/Table2[[#This Row],[MDS Census]]</f>
        <v>7.8564129437966729E-2</v>
      </c>
      <c r="AA175" s="3">
        <v>0.22222222222222221</v>
      </c>
      <c r="AB175" s="3">
        <v>0</v>
      </c>
      <c r="AC175" s="3">
        <v>0</v>
      </c>
      <c r="AD175" s="3">
        <v>0</v>
      </c>
      <c r="AE175" s="3">
        <v>0</v>
      </c>
      <c r="AF175" s="3">
        <v>0</v>
      </c>
      <c r="AG175" s="3">
        <v>0</v>
      </c>
      <c r="AH175" s="1" t="s">
        <v>173</v>
      </c>
      <c r="AI175" s="17">
        <v>4</v>
      </c>
      <c r="AJ175" s="1"/>
    </row>
    <row r="176" spans="1:36" x14ac:dyDescent="0.2">
      <c r="A176" s="1" t="s">
        <v>201</v>
      </c>
      <c r="B176" s="1" t="s">
        <v>376</v>
      </c>
      <c r="C176" s="1" t="s">
        <v>459</v>
      </c>
      <c r="D176" s="1" t="s">
        <v>573</v>
      </c>
      <c r="E176" s="3">
        <v>50.888888888888886</v>
      </c>
      <c r="F176" s="3">
        <v>5.7888888888888888</v>
      </c>
      <c r="G176" s="3">
        <v>0</v>
      </c>
      <c r="H176" s="3">
        <v>0</v>
      </c>
      <c r="I176" s="3">
        <v>8.3333333333333329E-2</v>
      </c>
      <c r="J176" s="3">
        <v>0</v>
      </c>
      <c r="K176" s="3">
        <v>0</v>
      </c>
      <c r="L176" s="3">
        <v>6.001777777777777</v>
      </c>
      <c r="M176" s="3">
        <v>0</v>
      </c>
      <c r="N176" s="3">
        <v>0</v>
      </c>
      <c r="O176" s="3">
        <f>SUM(Table2[[#This Row],[Qualified Social Work Staff Hours]:[Other Social Work Staff Hours]])/Table2[[#This Row],[MDS Census]]</f>
        <v>0</v>
      </c>
      <c r="P176" s="3">
        <v>5.3524444444444432</v>
      </c>
      <c r="Q176" s="3">
        <v>0</v>
      </c>
      <c r="R176" s="3">
        <f>SUM(Table2[[#This Row],[Qualified Activities Professional Hours]:[Other Activities Professional Hours]])/Table2[[#This Row],[MDS Census]]</f>
        <v>0.10517903930131002</v>
      </c>
      <c r="S176" s="3">
        <v>5.3206666666666669</v>
      </c>
      <c r="T176" s="3">
        <v>6.1277777777777782</v>
      </c>
      <c r="U176" s="3">
        <v>0</v>
      </c>
      <c r="V176" s="3">
        <f>SUM(Table2[[#This Row],[Occupational Therapist Hours]:[OT Aide Hours]])/Table2[[#This Row],[MDS Census]]</f>
        <v>0.22496943231441049</v>
      </c>
      <c r="W176" s="3">
        <v>2.2223333333333337</v>
      </c>
      <c r="X176" s="3">
        <v>13.717999999999996</v>
      </c>
      <c r="Y176" s="3">
        <v>0</v>
      </c>
      <c r="Z176" s="3">
        <f>SUM(Table2[[#This Row],[Physical Therapist (PT) Hours]:[PT Aide Hours]])/Table2[[#This Row],[MDS Census]]</f>
        <v>0.31323799126637547</v>
      </c>
      <c r="AA176" s="3">
        <v>0</v>
      </c>
      <c r="AB176" s="3">
        <v>0</v>
      </c>
      <c r="AC176" s="3">
        <v>0</v>
      </c>
      <c r="AD176" s="3">
        <v>0</v>
      </c>
      <c r="AE176" s="3">
        <v>0</v>
      </c>
      <c r="AF176" s="3">
        <v>0</v>
      </c>
      <c r="AG176" s="3">
        <v>0</v>
      </c>
      <c r="AH176" s="1" t="s">
        <v>174</v>
      </c>
      <c r="AI176" s="17">
        <v>4</v>
      </c>
      <c r="AJ176" s="1"/>
    </row>
    <row r="177" spans="1:36" x14ac:dyDescent="0.2">
      <c r="A177" s="1" t="s">
        <v>201</v>
      </c>
      <c r="B177" s="1" t="s">
        <v>377</v>
      </c>
      <c r="C177" s="1" t="s">
        <v>506</v>
      </c>
      <c r="D177" s="1" t="s">
        <v>590</v>
      </c>
      <c r="E177" s="3">
        <v>35.5</v>
      </c>
      <c r="F177" s="3">
        <v>17.533333333333335</v>
      </c>
      <c r="G177" s="3">
        <v>0.36666666666666664</v>
      </c>
      <c r="H177" s="3">
        <v>0.53333333333333333</v>
      </c>
      <c r="I177" s="3">
        <v>0.4</v>
      </c>
      <c r="J177" s="3">
        <v>0</v>
      </c>
      <c r="K177" s="3">
        <v>0</v>
      </c>
      <c r="L177" s="3">
        <v>2.4324444444444442</v>
      </c>
      <c r="M177" s="3">
        <v>8.8888888888888892E-2</v>
      </c>
      <c r="N177" s="3">
        <v>5.3416666666666668</v>
      </c>
      <c r="O177" s="3">
        <f>SUM(Table2[[#This Row],[Qualified Social Work Staff Hours]:[Other Social Work Staff Hours]])/Table2[[#This Row],[MDS Census]]</f>
        <v>0.1529733959311424</v>
      </c>
      <c r="P177" s="3">
        <v>4.9027777777777777</v>
      </c>
      <c r="Q177" s="3">
        <v>0</v>
      </c>
      <c r="R177" s="3">
        <f>SUM(Table2[[#This Row],[Qualified Activities Professional Hours]:[Other Activities Professional Hours]])/Table2[[#This Row],[MDS Census]]</f>
        <v>0.13810641627543035</v>
      </c>
      <c r="S177" s="3">
        <v>2.2786666666666662</v>
      </c>
      <c r="T177" s="3">
        <v>4.2992222222222223</v>
      </c>
      <c r="U177" s="3">
        <v>0</v>
      </c>
      <c r="V177" s="3">
        <f>SUM(Table2[[#This Row],[Occupational Therapist Hours]:[OT Aide Hours]])/Table2[[#This Row],[MDS Census]]</f>
        <v>0.18529264475743348</v>
      </c>
      <c r="W177" s="3">
        <v>0.67522222222222217</v>
      </c>
      <c r="X177" s="3">
        <v>5.687777777777776</v>
      </c>
      <c r="Y177" s="3">
        <v>0</v>
      </c>
      <c r="Z177" s="3">
        <f>SUM(Table2[[#This Row],[Physical Therapist (PT) Hours]:[PT Aide Hours]])/Table2[[#This Row],[MDS Census]]</f>
        <v>0.17923943661971825</v>
      </c>
      <c r="AA177" s="3">
        <v>0</v>
      </c>
      <c r="AB177" s="3">
        <v>0</v>
      </c>
      <c r="AC177" s="3">
        <v>0</v>
      </c>
      <c r="AD177" s="3">
        <v>0</v>
      </c>
      <c r="AE177" s="3">
        <v>0</v>
      </c>
      <c r="AF177" s="3">
        <v>0</v>
      </c>
      <c r="AG177" s="3">
        <v>0</v>
      </c>
      <c r="AH177" s="1" t="s">
        <v>175</v>
      </c>
      <c r="AI177" s="17">
        <v>4</v>
      </c>
      <c r="AJ177" s="1"/>
    </row>
    <row r="178" spans="1:36" x14ac:dyDescent="0.2">
      <c r="A178" s="1" t="s">
        <v>201</v>
      </c>
      <c r="B178" s="1" t="s">
        <v>378</v>
      </c>
      <c r="C178" s="1" t="s">
        <v>450</v>
      </c>
      <c r="D178" s="1" t="s">
        <v>566</v>
      </c>
      <c r="E178" s="3">
        <v>33.744444444444447</v>
      </c>
      <c r="F178" s="3">
        <v>6.1333333333333337</v>
      </c>
      <c r="G178" s="3">
        <v>5.5555555555555558E-3</v>
      </c>
      <c r="H178" s="3">
        <v>0.23055555555555557</v>
      </c>
      <c r="I178" s="3">
        <v>0.22222222222222221</v>
      </c>
      <c r="J178" s="3">
        <v>0</v>
      </c>
      <c r="K178" s="3">
        <v>0</v>
      </c>
      <c r="L178" s="3">
        <v>4.7107777777777784</v>
      </c>
      <c r="M178" s="3">
        <v>0</v>
      </c>
      <c r="N178" s="3">
        <v>4.5277777777777777</v>
      </c>
      <c r="O178" s="3">
        <f>SUM(Table2[[#This Row],[Qualified Social Work Staff Hours]:[Other Social Work Staff Hours]])/Table2[[#This Row],[MDS Census]]</f>
        <v>0.13417846559104377</v>
      </c>
      <c r="P178" s="3">
        <v>0</v>
      </c>
      <c r="Q178" s="3">
        <v>6.708333333333333</v>
      </c>
      <c r="R178" s="3">
        <f>SUM(Table2[[#This Row],[Qualified Activities Professional Hours]:[Other Activities Professional Hours]])/Table2[[#This Row],[MDS Census]]</f>
        <v>0.19879815607507406</v>
      </c>
      <c r="S178" s="3">
        <v>0.58077777777777784</v>
      </c>
      <c r="T178" s="3">
        <v>5.3268888888888899</v>
      </c>
      <c r="U178" s="3">
        <v>0</v>
      </c>
      <c r="V178" s="3">
        <f>SUM(Table2[[#This Row],[Occupational Therapist Hours]:[OT Aide Hours]])/Table2[[#This Row],[MDS Census]]</f>
        <v>0.17507079354626276</v>
      </c>
      <c r="W178" s="3">
        <v>0.60311111111111115</v>
      </c>
      <c r="X178" s="3">
        <v>5.6336666666666666</v>
      </c>
      <c r="Y178" s="3">
        <v>0.23466666666666669</v>
      </c>
      <c r="Z178" s="3">
        <f>SUM(Table2[[#This Row],[Physical Therapist (PT) Hours]:[PT Aide Hours]])/Table2[[#This Row],[MDS Census]]</f>
        <v>0.19177807046427395</v>
      </c>
      <c r="AA178" s="3">
        <v>0</v>
      </c>
      <c r="AB178" s="3">
        <v>0</v>
      </c>
      <c r="AC178" s="3">
        <v>0</v>
      </c>
      <c r="AD178" s="3">
        <v>0</v>
      </c>
      <c r="AE178" s="3">
        <v>0</v>
      </c>
      <c r="AF178" s="3">
        <v>0</v>
      </c>
      <c r="AG178" s="3">
        <v>0</v>
      </c>
      <c r="AH178" s="1" t="s">
        <v>176</v>
      </c>
      <c r="AI178" s="17">
        <v>4</v>
      </c>
      <c r="AJ178" s="1"/>
    </row>
    <row r="179" spans="1:36" x14ac:dyDescent="0.2">
      <c r="A179" s="1" t="s">
        <v>201</v>
      </c>
      <c r="B179" s="1" t="s">
        <v>379</v>
      </c>
      <c r="C179" s="1" t="s">
        <v>476</v>
      </c>
      <c r="D179" s="1" t="s">
        <v>515</v>
      </c>
      <c r="E179" s="3">
        <v>28.822222222222223</v>
      </c>
      <c r="F179" s="3">
        <v>0</v>
      </c>
      <c r="G179" s="3">
        <v>0.14444444444444443</v>
      </c>
      <c r="H179" s="3">
        <v>0.19444444444444445</v>
      </c>
      <c r="I179" s="3">
        <v>2.6333333333333333</v>
      </c>
      <c r="J179" s="3">
        <v>0</v>
      </c>
      <c r="K179" s="3">
        <v>0</v>
      </c>
      <c r="L179" s="3">
        <v>0</v>
      </c>
      <c r="M179" s="3">
        <v>0</v>
      </c>
      <c r="N179" s="3">
        <v>4.9921111111111118</v>
      </c>
      <c r="O179" s="3">
        <f>SUM(Table2[[#This Row],[Qualified Social Work Staff Hours]:[Other Social Work Staff Hours]])/Table2[[#This Row],[MDS Census]]</f>
        <v>0.17320354664610643</v>
      </c>
      <c r="P179" s="3">
        <v>0</v>
      </c>
      <c r="Q179" s="3">
        <v>0</v>
      </c>
      <c r="R179" s="3">
        <f>SUM(Table2[[#This Row],[Qualified Activities Professional Hours]:[Other Activities Professional Hours]])/Table2[[#This Row],[MDS Census]]</f>
        <v>0</v>
      </c>
      <c r="S179" s="3">
        <v>12.114999999999998</v>
      </c>
      <c r="T179" s="3">
        <v>5.3122222222222222</v>
      </c>
      <c r="U179" s="3">
        <v>0</v>
      </c>
      <c r="V179" s="3">
        <f>SUM(Table2[[#This Row],[Occupational Therapist Hours]:[OT Aide Hours]])/Table2[[#This Row],[MDS Census]]</f>
        <v>0.60464533538935994</v>
      </c>
      <c r="W179" s="3">
        <v>6.2418888888888908</v>
      </c>
      <c r="X179" s="3">
        <v>20.147777777777769</v>
      </c>
      <c r="Y179" s="3">
        <v>0</v>
      </c>
      <c r="Z179" s="3">
        <f>SUM(Table2[[#This Row],[Physical Therapist (PT) Hours]:[PT Aide Hours]])/Table2[[#This Row],[MDS Census]]</f>
        <v>0.91560138781804135</v>
      </c>
      <c r="AA179" s="3">
        <v>0</v>
      </c>
      <c r="AB179" s="3">
        <v>0</v>
      </c>
      <c r="AC179" s="3">
        <v>0</v>
      </c>
      <c r="AD179" s="3">
        <v>0</v>
      </c>
      <c r="AE179" s="3">
        <v>0</v>
      </c>
      <c r="AF179" s="3">
        <v>0</v>
      </c>
      <c r="AG179" s="3">
        <v>0</v>
      </c>
      <c r="AH179" s="1" t="s">
        <v>177</v>
      </c>
      <c r="AI179" s="17">
        <v>4</v>
      </c>
      <c r="AJ179" s="1"/>
    </row>
    <row r="180" spans="1:36" x14ac:dyDescent="0.2">
      <c r="A180" s="1" t="s">
        <v>201</v>
      </c>
      <c r="B180" s="1" t="s">
        <v>380</v>
      </c>
      <c r="C180" s="1" t="s">
        <v>507</v>
      </c>
      <c r="D180" s="1" t="s">
        <v>528</v>
      </c>
      <c r="E180" s="3">
        <v>44.522222222222226</v>
      </c>
      <c r="F180" s="3">
        <v>11.28888888888889</v>
      </c>
      <c r="G180" s="3">
        <v>0.26666666666666666</v>
      </c>
      <c r="H180" s="3">
        <v>0.22777777777777777</v>
      </c>
      <c r="I180" s="3">
        <v>0.46111111111111114</v>
      </c>
      <c r="J180" s="3">
        <v>0</v>
      </c>
      <c r="K180" s="3">
        <v>0</v>
      </c>
      <c r="L180" s="3">
        <v>0</v>
      </c>
      <c r="M180" s="3">
        <v>0</v>
      </c>
      <c r="N180" s="3">
        <v>5.4222222222222225</v>
      </c>
      <c r="O180" s="3">
        <f>SUM(Table2[[#This Row],[Qualified Social Work Staff Hours]:[Other Social Work Staff Hours]])/Table2[[#This Row],[MDS Census]]</f>
        <v>0.12178687297229847</v>
      </c>
      <c r="P180" s="3">
        <v>5.5111111111111111</v>
      </c>
      <c r="Q180" s="3">
        <v>0</v>
      </c>
      <c r="R180" s="3">
        <f>SUM(Table2[[#This Row],[Qualified Activities Professional Hours]:[Other Activities Professional Hours]])/Table2[[#This Row],[MDS Census]]</f>
        <v>0.12378337908659844</v>
      </c>
      <c r="S180" s="3">
        <v>0</v>
      </c>
      <c r="T180" s="3">
        <v>0</v>
      </c>
      <c r="U180" s="3">
        <v>0</v>
      </c>
      <c r="V180" s="3">
        <f>SUM(Table2[[#This Row],[Occupational Therapist Hours]:[OT Aide Hours]])/Table2[[#This Row],[MDS Census]]</f>
        <v>0</v>
      </c>
      <c r="W180" s="3">
        <v>0.5033333333333333</v>
      </c>
      <c r="X180" s="3">
        <v>0</v>
      </c>
      <c r="Y180" s="3">
        <v>0</v>
      </c>
      <c r="Z180" s="3">
        <f>SUM(Table2[[#This Row],[Physical Therapist (PT) Hours]:[PT Aide Hours]])/Table2[[#This Row],[MDS Census]]</f>
        <v>1.1305215872223606E-2</v>
      </c>
      <c r="AA180" s="3">
        <v>0</v>
      </c>
      <c r="AB180" s="3">
        <v>0</v>
      </c>
      <c r="AC180" s="3">
        <v>0</v>
      </c>
      <c r="AD180" s="3">
        <v>0</v>
      </c>
      <c r="AE180" s="3">
        <v>0</v>
      </c>
      <c r="AF180" s="3">
        <v>0</v>
      </c>
      <c r="AG180" s="3">
        <v>0.13333333333333333</v>
      </c>
      <c r="AH180" s="1" t="s">
        <v>178</v>
      </c>
      <c r="AI180" s="17">
        <v>4</v>
      </c>
      <c r="AJ180" s="1"/>
    </row>
    <row r="181" spans="1:36" x14ac:dyDescent="0.2">
      <c r="A181" s="1" t="s">
        <v>201</v>
      </c>
      <c r="B181" s="1" t="s">
        <v>381</v>
      </c>
      <c r="C181" s="1" t="s">
        <v>426</v>
      </c>
      <c r="D181" s="1" t="s">
        <v>516</v>
      </c>
      <c r="E181" s="3">
        <v>40.255555555555553</v>
      </c>
      <c r="F181" s="3">
        <v>5.6</v>
      </c>
      <c r="G181" s="3">
        <v>0.28888888888888886</v>
      </c>
      <c r="H181" s="3">
        <v>0.13333333333333333</v>
      </c>
      <c r="I181" s="3">
        <v>0.26666666666666666</v>
      </c>
      <c r="J181" s="3">
        <v>0</v>
      </c>
      <c r="K181" s="3">
        <v>0</v>
      </c>
      <c r="L181" s="3">
        <v>7.5777777777777775</v>
      </c>
      <c r="M181" s="3">
        <v>0</v>
      </c>
      <c r="N181" s="3">
        <v>10.463888888888889</v>
      </c>
      <c r="O181" s="3">
        <f>SUM(Table2[[#This Row],[Qualified Social Work Staff Hours]:[Other Social Work Staff Hours]])/Table2[[#This Row],[MDS Census]]</f>
        <v>0.25993651669886836</v>
      </c>
      <c r="P181" s="3">
        <v>3.5805555555555557</v>
      </c>
      <c r="Q181" s="3">
        <v>0</v>
      </c>
      <c r="R181" s="3">
        <f>SUM(Table2[[#This Row],[Qualified Activities Professional Hours]:[Other Activities Professional Hours]])/Table2[[#This Row],[MDS Census]]</f>
        <v>8.894562517250898E-2</v>
      </c>
      <c r="S181" s="3">
        <v>1.7060000000000002</v>
      </c>
      <c r="T181" s="3">
        <v>7.8266666666666698</v>
      </c>
      <c r="U181" s="3">
        <v>0</v>
      </c>
      <c r="V181" s="3">
        <f>SUM(Table2[[#This Row],[Occupational Therapist Hours]:[OT Aide Hours]])/Table2[[#This Row],[MDS Census]]</f>
        <v>0.23680375379519744</v>
      </c>
      <c r="W181" s="3">
        <v>0.92355555555555557</v>
      </c>
      <c r="X181" s="3">
        <v>10.970222222222217</v>
      </c>
      <c r="Y181" s="3">
        <v>0</v>
      </c>
      <c r="Z181" s="3">
        <f>SUM(Table2[[#This Row],[Physical Therapist (PT) Hours]:[PT Aide Hours]])/Table2[[#This Row],[MDS Census]]</f>
        <v>0.29545680375379507</v>
      </c>
      <c r="AA181" s="3">
        <v>0</v>
      </c>
      <c r="AB181" s="3">
        <v>0</v>
      </c>
      <c r="AC181" s="3">
        <v>0</v>
      </c>
      <c r="AD181" s="3">
        <v>0</v>
      </c>
      <c r="AE181" s="3">
        <v>0</v>
      </c>
      <c r="AF181" s="3">
        <v>0</v>
      </c>
      <c r="AG181" s="3">
        <v>0</v>
      </c>
      <c r="AH181" s="1" t="s">
        <v>179</v>
      </c>
      <c r="AI181" s="17">
        <v>4</v>
      </c>
      <c r="AJ181" s="1"/>
    </row>
    <row r="182" spans="1:36" x14ac:dyDescent="0.2">
      <c r="A182" s="1" t="s">
        <v>201</v>
      </c>
      <c r="B182" s="1" t="s">
        <v>382</v>
      </c>
      <c r="C182" s="1" t="s">
        <v>426</v>
      </c>
      <c r="D182" s="1" t="s">
        <v>516</v>
      </c>
      <c r="E182" s="3">
        <v>45.4</v>
      </c>
      <c r="F182" s="3">
        <v>10.147222222222222</v>
      </c>
      <c r="G182" s="3">
        <v>0</v>
      </c>
      <c r="H182" s="3">
        <v>5.2777777777777777</v>
      </c>
      <c r="I182" s="3">
        <v>0</v>
      </c>
      <c r="J182" s="3">
        <v>0</v>
      </c>
      <c r="K182" s="3">
        <v>13.241666666666667</v>
      </c>
      <c r="L182" s="3">
        <v>0.16344444444444445</v>
      </c>
      <c r="M182" s="3">
        <v>2.9555555555555557</v>
      </c>
      <c r="N182" s="3">
        <v>0</v>
      </c>
      <c r="O182" s="3">
        <f>SUM(Table2[[#This Row],[Qualified Social Work Staff Hours]:[Other Social Work Staff Hours]])/Table2[[#This Row],[MDS Census]]</f>
        <v>6.5100342633382283E-2</v>
      </c>
      <c r="P182" s="3">
        <v>0</v>
      </c>
      <c r="Q182" s="3">
        <v>37.711111111111109</v>
      </c>
      <c r="R182" s="3">
        <f>SUM(Table2[[#This Row],[Qualified Activities Professional Hours]:[Other Activities Professional Hours]])/Table2[[#This Row],[MDS Census]]</f>
        <v>0.83064121390112577</v>
      </c>
      <c r="S182" s="3">
        <v>0.21077777777777773</v>
      </c>
      <c r="T182" s="3">
        <v>0.30988888888888877</v>
      </c>
      <c r="U182" s="3">
        <v>0</v>
      </c>
      <c r="V182" s="3">
        <f>SUM(Table2[[#This Row],[Occupational Therapist Hours]:[OT Aide Hours]])/Table2[[#This Row],[MDS Census]]</f>
        <v>1.1468428781204108E-2</v>
      </c>
      <c r="W182" s="3">
        <v>0.16377777777777777</v>
      </c>
      <c r="X182" s="3">
        <v>1.2353333333333332</v>
      </c>
      <c r="Y182" s="3">
        <v>0</v>
      </c>
      <c r="Z182" s="3">
        <f>SUM(Table2[[#This Row],[Physical Therapist (PT) Hours]:[PT Aide Hours]])/Table2[[#This Row],[MDS Census]]</f>
        <v>3.0817425354870288E-2</v>
      </c>
      <c r="AA182" s="3">
        <v>4.9000000000000004</v>
      </c>
      <c r="AB182" s="3">
        <v>0</v>
      </c>
      <c r="AC182" s="3">
        <v>0</v>
      </c>
      <c r="AD182" s="3">
        <v>0</v>
      </c>
      <c r="AE182" s="3">
        <v>0</v>
      </c>
      <c r="AF182" s="3">
        <v>0</v>
      </c>
      <c r="AG182" s="3">
        <v>0</v>
      </c>
      <c r="AH182" s="1" t="s">
        <v>180</v>
      </c>
      <c r="AI182" s="17">
        <v>4</v>
      </c>
      <c r="AJ182" s="1"/>
    </row>
    <row r="183" spans="1:36" x14ac:dyDescent="0.2">
      <c r="A183" s="1" t="s">
        <v>201</v>
      </c>
      <c r="B183" s="1" t="s">
        <v>383</v>
      </c>
      <c r="C183" s="1" t="s">
        <v>508</v>
      </c>
      <c r="D183" s="1" t="s">
        <v>556</v>
      </c>
      <c r="E183" s="3">
        <v>65.8</v>
      </c>
      <c r="F183" s="3">
        <v>5.0666666666666664</v>
      </c>
      <c r="G183" s="3">
        <v>0.26666666666666666</v>
      </c>
      <c r="H183" s="3">
        <v>0.26666666666666666</v>
      </c>
      <c r="I183" s="3">
        <v>0.53333333333333333</v>
      </c>
      <c r="J183" s="3">
        <v>0</v>
      </c>
      <c r="K183" s="3">
        <v>0.93333333333333335</v>
      </c>
      <c r="L183" s="3">
        <v>4.2716666666666674</v>
      </c>
      <c r="M183" s="3">
        <v>0</v>
      </c>
      <c r="N183" s="3">
        <v>5.2444444444444445</v>
      </c>
      <c r="O183" s="3">
        <f>SUM(Table2[[#This Row],[Qualified Social Work Staff Hours]:[Other Social Work Staff Hours]])/Table2[[#This Row],[MDS Census]]</f>
        <v>7.9702803107058434E-2</v>
      </c>
      <c r="P183" s="3">
        <v>4.541666666666667</v>
      </c>
      <c r="Q183" s="3">
        <v>0</v>
      </c>
      <c r="R183" s="3">
        <f>SUM(Table2[[#This Row],[Qualified Activities Professional Hours]:[Other Activities Professional Hours]])/Table2[[#This Row],[MDS Census]]</f>
        <v>6.9022289766970626E-2</v>
      </c>
      <c r="S183" s="3">
        <v>0.93355555555555547</v>
      </c>
      <c r="T183" s="3">
        <v>4.5451111111111127</v>
      </c>
      <c r="U183" s="3">
        <v>0</v>
      </c>
      <c r="V183" s="3">
        <f>SUM(Table2[[#This Row],[Occupational Therapist Hours]:[OT Aide Hours]])/Table2[[#This Row],[MDS Census]]</f>
        <v>8.3262411347517759E-2</v>
      </c>
      <c r="W183" s="3">
        <v>5.4127777777777775</v>
      </c>
      <c r="X183" s="3">
        <v>0.10766666666666666</v>
      </c>
      <c r="Y183" s="3">
        <v>3.8368888888888892</v>
      </c>
      <c r="Z183" s="3">
        <f>SUM(Table2[[#This Row],[Physical Therapist (PT) Hours]:[PT Aide Hours]])/Table2[[#This Row],[MDS Census]]</f>
        <v>0.14220871327254306</v>
      </c>
      <c r="AA183" s="3">
        <v>0</v>
      </c>
      <c r="AB183" s="3">
        <v>0</v>
      </c>
      <c r="AC183" s="3">
        <v>0.4</v>
      </c>
      <c r="AD183" s="3">
        <v>0</v>
      </c>
      <c r="AE183" s="3">
        <v>0</v>
      </c>
      <c r="AF183" s="3">
        <v>0</v>
      </c>
      <c r="AG183" s="3">
        <v>0.24444444444444444</v>
      </c>
      <c r="AH183" s="1" t="s">
        <v>181</v>
      </c>
      <c r="AI183" s="17">
        <v>4</v>
      </c>
      <c r="AJ183" s="1"/>
    </row>
    <row r="184" spans="1:36" x14ac:dyDescent="0.2">
      <c r="A184" s="1" t="s">
        <v>201</v>
      </c>
      <c r="B184" s="1" t="s">
        <v>384</v>
      </c>
      <c r="C184" s="1" t="s">
        <v>509</v>
      </c>
      <c r="D184" s="1" t="s">
        <v>591</v>
      </c>
      <c r="E184" s="3">
        <v>82.955555555555549</v>
      </c>
      <c r="F184" s="3">
        <v>5.6888888888888891</v>
      </c>
      <c r="G184" s="3">
        <v>1.4222222222222223</v>
      </c>
      <c r="H184" s="3">
        <v>4.9827777777777778</v>
      </c>
      <c r="I184" s="3">
        <v>3.8296666666666668</v>
      </c>
      <c r="J184" s="3">
        <v>0</v>
      </c>
      <c r="K184" s="3">
        <v>0</v>
      </c>
      <c r="L184" s="3">
        <v>10.339333333333336</v>
      </c>
      <c r="M184" s="3">
        <v>0</v>
      </c>
      <c r="N184" s="3">
        <v>10.504222222222221</v>
      </c>
      <c r="O184" s="3">
        <f>SUM(Table2[[#This Row],[Qualified Social Work Staff Hours]:[Other Social Work Staff Hours]])/Table2[[#This Row],[MDS Census]]</f>
        <v>0.1266246986338066</v>
      </c>
      <c r="P184" s="3">
        <v>0</v>
      </c>
      <c r="Q184" s="3">
        <v>9.0492222222222249</v>
      </c>
      <c r="R184" s="3">
        <f>SUM(Table2[[#This Row],[Qualified Activities Professional Hours]:[Other Activities Professional Hours]])/Table2[[#This Row],[MDS Census]]</f>
        <v>0.1090851861773373</v>
      </c>
      <c r="S184" s="3">
        <v>10.916888888888888</v>
      </c>
      <c r="T184" s="3">
        <v>0</v>
      </c>
      <c r="U184" s="3">
        <v>0</v>
      </c>
      <c r="V184" s="3">
        <f>SUM(Table2[[#This Row],[Occupational Therapist Hours]:[OT Aide Hours]])/Table2[[#This Row],[MDS Census]]</f>
        <v>0.13159924993302974</v>
      </c>
      <c r="W184" s="3">
        <v>6.830555555555553</v>
      </c>
      <c r="X184" s="3">
        <v>12.719555555555559</v>
      </c>
      <c r="Y184" s="3">
        <v>8.6548888888888911</v>
      </c>
      <c r="Z184" s="3">
        <f>SUM(Table2[[#This Row],[Physical Therapist (PT) Hours]:[PT Aide Hours]])/Table2[[#This Row],[MDS Census]]</f>
        <v>0.34000133940530408</v>
      </c>
      <c r="AA184" s="3">
        <v>4.7203333333333335</v>
      </c>
      <c r="AB184" s="3">
        <v>0</v>
      </c>
      <c r="AC184" s="3">
        <v>0</v>
      </c>
      <c r="AD184" s="3">
        <v>0</v>
      </c>
      <c r="AE184" s="3">
        <v>0</v>
      </c>
      <c r="AF184" s="3">
        <v>4.7011111111111124</v>
      </c>
      <c r="AG184" s="3">
        <v>0</v>
      </c>
      <c r="AH184" s="1" t="s">
        <v>182</v>
      </c>
      <c r="AI184" s="17">
        <v>4</v>
      </c>
      <c r="AJ184" s="1"/>
    </row>
    <row r="185" spans="1:36" x14ac:dyDescent="0.2">
      <c r="A185" s="1" t="s">
        <v>201</v>
      </c>
      <c r="B185" s="1" t="s">
        <v>385</v>
      </c>
      <c r="C185" s="1" t="s">
        <v>510</v>
      </c>
      <c r="D185" s="1" t="s">
        <v>552</v>
      </c>
      <c r="E185" s="3">
        <v>98.433333333333337</v>
      </c>
      <c r="F185" s="3">
        <v>4.9777777777777779</v>
      </c>
      <c r="G185" s="3">
        <v>0</v>
      </c>
      <c r="H185" s="3">
        <v>0</v>
      </c>
      <c r="I185" s="3">
        <v>0</v>
      </c>
      <c r="J185" s="3">
        <v>0</v>
      </c>
      <c r="K185" s="3">
        <v>0</v>
      </c>
      <c r="L185" s="3">
        <v>4.1419999999999995</v>
      </c>
      <c r="M185" s="3">
        <v>0</v>
      </c>
      <c r="N185" s="3">
        <v>0</v>
      </c>
      <c r="O185" s="3">
        <f>SUM(Table2[[#This Row],[Qualified Social Work Staff Hours]:[Other Social Work Staff Hours]])/Table2[[#This Row],[MDS Census]]</f>
        <v>0</v>
      </c>
      <c r="P185" s="3">
        <v>0</v>
      </c>
      <c r="Q185" s="3">
        <v>5.8955555555555561</v>
      </c>
      <c r="R185" s="3">
        <f>SUM(Table2[[#This Row],[Qualified Activities Professional Hours]:[Other Activities Professional Hours]])/Table2[[#This Row],[MDS Census]]</f>
        <v>5.9893893215938597E-2</v>
      </c>
      <c r="S185" s="3">
        <v>3.8648888888888893</v>
      </c>
      <c r="T185" s="3">
        <v>5.1962222222222225</v>
      </c>
      <c r="U185" s="3">
        <v>0</v>
      </c>
      <c r="V185" s="3">
        <f>SUM(Table2[[#This Row],[Occupational Therapist Hours]:[OT Aide Hours]])/Table2[[#This Row],[MDS Census]]</f>
        <v>9.2053279151145737E-2</v>
      </c>
      <c r="W185" s="3">
        <v>1.3174444444444444</v>
      </c>
      <c r="X185" s="3">
        <v>9.1238888888888905</v>
      </c>
      <c r="Y185" s="3">
        <v>0</v>
      </c>
      <c r="Z185" s="3">
        <f>SUM(Table2[[#This Row],[Physical Therapist (PT) Hours]:[PT Aide Hours]])/Table2[[#This Row],[MDS Census]]</f>
        <v>0.10607517778530309</v>
      </c>
      <c r="AA185" s="3">
        <v>0</v>
      </c>
      <c r="AB185" s="3">
        <v>0</v>
      </c>
      <c r="AC185" s="3">
        <v>0</v>
      </c>
      <c r="AD185" s="3">
        <v>0</v>
      </c>
      <c r="AE185" s="3">
        <v>0</v>
      </c>
      <c r="AF185" s="3">
        <v>0</v>
      </c>
      <c r="AG185" s="3">
        <v>0</v>
      </c>
      <c r="AH185" s="1" t="s">
        <v>183</v>
      </c>
      <c r="AI185" s="17">
        <v>4</v>
      </c>
      <c r="AJ185" s="1"/>
    </row>
    <row r="186" spans="1:36" x14ac:dyDescent="0.2">
      <c r="A186" s="1" t="s">
        <v>201</v>
      </c>
      <c r="B186" s="1" t="s">
        <v>386</v>
      </c>
      <c r="C186" s="1" t="s">
        <v>424</v>
      </c>
      <c r="D186" s="1" t="s">
        <v>569</v>
      </c>
      <c r="E186" s="3">
        <v>28.933333333333334</v>
      </c>
      <c r="F186" s="3">
        <v>5.333333333333333</v>
      </c>
      <c r="G186" s="3">
        <v>0.38055555555555554</v>
      </c>
      <c r="H186" s="3">
        <v>0.1111111111111111</v>
      </c>
      <c r="I186" s="3">
        <v>0.23333333333333334</v>
      </c>
      <c r="J186" s="3">
        <v>0</v>
      </c>
      <c r="K186" s="3">
        <v>0</v>
      </c>
      <c r="L186" s="3">
        <v>1.911111111111111E-2</v>
      </c>
      <c r="M186" s="3">
        <v>5.3888888888888893</v>
      </c>
      <c r="N186" s="3">
        <v>0</v>
      </c>
      <c r="O186" s="3">
        <f>SUM(Table2[[#This Row],[Qualified Social Work Staff Hours]:[Other Social Work Staff Hours]])/Table2[[#This Row],[MDS Census]]</f>
        <v>0.18625192012288788</v>
      </c>
      <c r="P186" s="3">
        <v>7.8666666666666663</v>
      </c>
      <c r="Q186" s="3">
        <v>4.7222222222222221E-2</v>
      </c>
      <c r="R186" s="3">
        <f>SUM(Table2[[#This Row],[Qualified Activities Professional Hours]:[Other Activities Professional Hours]])/Table2[[#This Row],[MDS Census]]</f>
        <v>0.27352150537634407</v>
      </c>
      <c r="S186" s="3">
        <v>1.3096666666666665</v>
      </c>
      <c r="T186" s="3">
        <v>0</v>
      </c>
      <c r="U186" s="3">
        <v>0</v>
      </c>
      <c r="V186" s="3">
        <f>SUM(Table2[[#This Row],[Occupational Therapist Hours]:[OT Aide Hours]])/Table2[[#This Row],[MDS Census]]</f>
        <v>4.5264976958525341E-2</v>
      </c>
      <c r="W186" s="3">
        <v>0.86511111111111094</v>
      </c>
      <c r="X186" s="3">
        <v>0</v>
      </c>
      <c r="Y186" s="3">
        <v>0</v>
      </c>
      <c r="Z186" s="3">
        <f>SUM(Table2[[#This Row],[Physical Therapist (PT) Hours]:[PT Aide Hours]])/Table2[[#This Row],[MDS Census]]</f>
        <v>2.9900153609831025E-2</v>
      </c>
      <c r="AA186" s="3">
        <v>0</v>
      </c>
      <c r="AB186" s="3">
        <v>0</v>
      </c>
      <c r="AC186" s="3">
        <v>0</v>
      </c>
      <c r="AD186" s="3">
        <v>0</v>
      </c>
      <c r="AE186" s="3">
        <v>0</v>
      </c>
      <c r="AF186" s="3">
        <v>0</v>
      </c>
      <c r="AG186" s="3">
        <v>0</v>
      </c>
      <c r="AH186" s="1" t="s">
        <v>184</v>
      </c>
      <c r="AI186" s="17">
        <v>4</v>
      </c>
      <c r="AJ186" s="1"/>
    </row>
    <row r="187" spans="1:36" x14ac:dyDescent="0.2">
      <c r="A187" s="1" t="s">
        <v>201</v>
      </c>
      <c r="B187" s="1" t="s">
        <v>387</v>
      </c>
      <c r="C187" s="1" t="s">
        <v>428</v>
      </c>
      <c r="D187" s="1" t="s">
        <v>592</v>
      </c>
      <c r="E187" s="3">
        <v>69.75555555555556</v>
      </c>
      <c r="F187" s="3">
        <v>5.2444444444444445</v>
      </c>
      <c r="G187" s="3">
        <v>0</v>
      </c>
      <c r="H187" s="3">
        <v>0.21666666666666667</v>
      </c>
      <c r="I187" s="3">
        <v>0.55000000000000004</v>
      </c>
      <c r="J187" s="3">
        <v>0</v>
      </c>
      <c r="K187" s="3">
        <v>0</v>
      </c>
      <c r="L187" s="3">
        <v>0.50366666666666671</v>
      </c>
      <c r="M187" s="3">
        <v>5.5111111111111111</v>
      </c>
      <c r="N187" s="3">
        <v>0</v>
      </c>
      <c r="O187" s="3">
        <f>SUM(Table2[[#This Row],[Qualified Social Work Staff Hours]:[Other Social Work Staff Hours]])/Table2[[#This Row],[MDS Census]]</f>
        <v>7.900605288308378E-2</v>
      </c>
      <c r="P187" s="3">
        <v>1.6111111111111112</v>
      </c>
      <c r="Q187" s="3">
        <v>9.5522222222222215</v>
      </c>
      <c r="R187" s="3">
        <f>SUM(Table2[[#This Row],[Qualified Activities Professional Hours]:[Other Activities Professional Hours]])/Table2[[#This Row],[MDS Census]]</f>
        <v>0.16003504300732715</v>
      </c>
      <c r="S187" s="3">
        <v>1.0874444444444444</v>
      </c>
      <c r="T187" s="3">
        <v>0</v>
      </c>
      <c r="U187" s="3">
        <v>0</v>
      </c>
      <c r="V187" s="3">
        <f>SUM(Table2[[#This Row],[Occupational Therapist Hours]:[OT Aide Hours]])/Table2[[#This Row],[MDS Census]]</f>
        <v>1.5589359668684293E-2</v>
      </c>
      <c r="W187" s="3">
        <v>1.0461111111111108</v>
      </c>
      <c r="X187" s="3">
        <v>0.76633333333333353</v>
      </c>
      <c r="Y187" s="3">
        <v>0</v>
      </c>
      <c r="Z187" s="3">
        <f>SUM(Table2[[#This Row],[Physical Therapist (PT) Hours]:[PT Aide Hours]])/Table2[[#This Row],[MDS Census]]</f>
        <v>2.5982797069130294E-2</v>
      </c>
      <c r="AA187" s="3">
        <v>0</v>
      </c>
      <c r="AB187" s="3">
        <v>0</v>
      </c>
      <c r="AC187" s="3">
        <v>0</v>
      </c>
      <c r="AD187" s="3">
        <v>0</v>
      </c>
      <c r="AE187" s="3">
        <v>0</v>
      </c>
      <c r="AF187" s="3">
        <v>0</v>
      </c>
      <c r="AG187" s="3">
        <v>0</v>
      </c>
      <c r="AH187" s="1" t="s">
        <v>185</v>
      </c>
      <c r="AI187" s="17">
        <v>4</v>
      </c>
      <c r="AJ187" s="1"/>
    </row>
    <row r="188" spans="1:36" x14ac:dyDescent="0.2">
      <c r="A188" s="1" t="s">
        <v>201</v>
      </c>
      <c r="B188" s="1" t="s">
        <v>388</v>
      </c>
      <c r="C188" s="1" t="s">
        <v>511</v>
      </c>
      <c r="D188" s="1" t="s">
        <v>565</v>
      </c>
      <c r="E188" s="3">
        <v>43.144444444444446</v>
      </c>
      <c r="F188" s="3">
        <v>5.8166666666666664</v>
      </c>
      <c r="G188" s="3">
        <v>0.15111111111111122</v>
      </c>
      <c r="H188" s="3">
        <v>3.5508888888888892</v>
      </c>
      <c r="I188" s="3">
        <v>0.58333333333333337</v>
      </c>
      <c r="J188" s="3">
        <v>0</v>
      </c>
      <c r="K188" s="3">
        <v>0</v>
      </c>
      <c r="L188" s="3">
        <v>2.1068888888888879</v>
      </c>
      <c r="M188" s="3">
        <v>5.9283333333333328</v>
      </c>
      <c r="N188" s="3">
        <v>0</v>
      </c>
      <c r="O188" s="3">
        <f>SUM(Table2[[#This Row],[Qualified Social Work Staff Hours]:[Other Social Work Staff Hours]])/Table2[[#This Row],[MDS Census]]</f>
        <v>0.13740664434715424</v>
      </c>
      <c r="P188" s="3">
        <v>5.8591111111111118</v>
      </c>
      <c r="Q188" s="3">
        <v>7.9194444444444443</v>
      </c>
      <c r="R188" s="3">
        <f>SUM(Table2[[#This Row],[Qualified Activities Professional Hours]:[Other Activities Professional Hours]])/Table2[[#This Row],[MDS Census]]</f>
        <v>0.3193587432397631</v>
      </c>
      <c r="S188" s="3">
        <v>1.8749999999999993</v>
      </c>
      <c r="T188" s="3">
        <v>2.3673333333333328</v>
      </c>
      <c r="U188" s="3">
        <v>0</v>
      </c>
      <c r="V188" s="3">
        <f>SUM(Table2[[#This Row],[Occupational Therapist Hours]:[OT Aide Hours]])/Table2[[#This Row],[MDS Census]]</f>
        <v>9.8328611898016963E-2</v>
      </c>
      <c r="W188" s="3">
        <v>2.1559999999999993</v>
      </c>
      <c r="X188" s="3">
        <v>1.8056666666666672</v>
      </c>
      <c r="Y188" s="3">
        <v>0</v>
      </c>
      <c r="Z188" s="3">
        <f>SUM(Table2[[#This Row],[Physical Therapist (PT) Hours]:[PT Aide Hours]])/Table2[[#This Row],[MDS Census]]</f>
        <v>9.1823332474890537E-2</v>
      </c>
      <c r="AA188" s="3">
        <v>6.0037777777777785</v>
      </c>
      <c r="AB188" s="3">
        <v>0</v>
      </c>
      <c r="AC188" s="3">
        <v>0</v>
      </c>
      <c r="AD188" s="3">
        <v>0</v>
      </c>
      <c r="AE188" s="3">
        <v>0</v>
      </c>
      <c r="AF188" s="3">
        <v>0</v>
      </c>
      <c r="AG188" s="3">
        <v>2.6991111111111099</v>
      </c>
      <c r="AH188" s="1" t="s">
        <v>186</v>
      </c>
      <c r="AI188" s="17">
        <v>4</v>
      </c>
      <c r="AJ188" s="1"/>
    </row>
    <row r="189" spans="1:36" x14ac:dyDescent="0.2">
      <c r="A189" s="1" t="s">
        <v>201</v>
      </c>
      <c r="B189" s="1" t="s">
        <v>389</v>
      </c>
      <c r="C189" s="1" t="s">
        <v>512</v>
      </c>
      <c r="D189" s="1" t="s">
        <v>522</v>
      </c>
      <c r="E189" s="3">
        <v>87.844444444444449</v>
      </c>
      <c r="F189" s="3">
        <v>5.6888888888888891</v>
      </c>
      <c r="G189" s="3">
        <v>0.5</v>
      </c>
      <c r="H189" s="3">
        <v>0.66666666666666663</v>
      </c>
      <c r="I189" s="3">
        <v>5.6888888888888891</v>
      </c>
      <c r="J189" s="3">
        <v>0</v>
      </c>
      <c r="K189" s="3">
        <v>0</v>
      </c>
      <c r="L189" s="3">
        <v>2.7444444444444445</v>
      </c>
      <c r="M189" s="3">
        <v>8.8388888888888886</v>
      </c>
      <c r="N189" s="3">
        <v>5.0333333333333332</v>
      </c>
      <c r="O189" s="3">
        <f>SUM(Table2[[#This Row],[Qualified Social Work Staff Hours]:[Other Social Work Staff Hours]])/Table2[[#This Row],[MDS Census]]</f>
        <v>0.15791803693397419</v>
      </c>
      <c r="P189" s="3">
        <v>18.394444444444446</v>
      </c>
      <c r="Q189" s="3">
        <v>0</v>
      </c>
      <c r="R189" s="3">
        <f>SUM(Table2[[#This Row],[Qualified Activities Professional Hours]:[Other Activities Professional Hours]])/Table2[[#This Row],[MDS Census]]</f>
        <v>0.20939792562610676</v>
      </c>
      <c r="S189" s="3">
        <v>4.9777777777777779</v>
      </c>
      <c r="T189" s="3">
        <v>4.197222222222222</v>
      </c>
      <c r="U189" s="3">
        <v>0</v>
      </c>
      <c r="V189" s="3">
        <f>SUM(Table2[[#This Row],[Occupational Therapist Hours]:[OT Aide Hours]])/Table2[[#This Row],[MDS Census]]</f>
        <v>0.10444599038704781</v>
      </c>
      <c r="W189" s="3">
        <v>3.5277777777777777</v>
      </c>
      <c r="X189" s="3">
        <v>7.5555555555555554</v>
      </c>
      <c r="Y189" s="3">
        <v>0</v>
      </c>
      <c r="Z189" s="3">
        <f>SUM(Table2[[#This Row],[Physical Therapist (PT) Hours]:[PT Aide Hours]])/Table2[[#This Row],[MDS Census]]</f>
        <v>0.12616999747027571</v>
      </c>
      <c r="AA189" s="3">
        <v>0</v>
      </c>
      <c r="AB189" s="3">
        <v>0</v>
      </c>
      <c r="AC189" s="3">
        <v>0</v>
      </c>
      <c r="AD189" s="3">
        <v>0</v>
      </c>
      <c r="AE189" s="3">
        <v>0</v>
      </c>
      <c r="AF189" s="3">
        <v>0</v>
      </c>
      <c r="AG189" s="3">
        <v>0</v>
      </c>
      <c r="AH189" s="1" t="s">
        <v>187</v>
      </c>
      <c r="AI189" s="17">
        <v>4</v>
      </c>
      <c r="AJ189" s="1"/>
    </row>
    <row r="190" spans="1:36" x14ac:dyDescent="0.2">
      <c r="A190" s="1" t="s">
        <v>201</v>
      </c>
      <c r="B190" s="1" t="s">
        <v>390</v>
      </c>
      <c r="C190" s="1" t="s">
        <v>420</v>
      </c>
      <c r="D190" s="1" t="s">
        <v>593</v>
      </c>
      <c r="E190" s="3">
        <v>51.611111111111114</v>
      </c>
      <c r="F190" s="3">
        <v>5.6888888888888891</v>
      </c>
      <c r="G190" s="3">
        <v>7.7777777777777779E-2</v>
      </c>
      <c r="H190" s="3">
        <v>0.23055555555555557</v>
      </c>
      <c r="I190" s="3">
        <v>0.35555555555555557</v>
      </c>
      <c r="J190" s="3">
        <v>0</v>
      </c>
      <c r="K190" s="3">
        <v>0</v>
      </c>
      <c r="L190" s="3">
        <v>0.96400000000000041</v>
      </c>
      <c r="M190" s="3">
        <v>5.45</v>
      </c>
      <c r="N190" s="3">
        <v>0</v>
      </c>
      <c r="O190" s="3">
        <f>SUM(Table2[[#This Row],[Qualified Social Work Staff Hours]:[Other Social Work Staff Hours]])/Table2[[#This Row],[MDS Census]]</f>
        <v>0.10559741657696448</v>
      </c>
      <c r="P190" s="3">
        <v>5.3555555555555552</v>
      </c>
      <c r="Q190" s="3">
        <v>0</v>
      </c>
      <c r="R190" s="3">
        <f>SUM(Table2[[#This Row],[Qualified Activities Professional Hours]:[Other Activities Professional Hours]])/Table2[[#This Row],[MDS Census]]</f>
        <v>0.103767491926803</v>
      </c>
      <c r="S190" s="3">
        <v>3.0720000000000001</v>
      </c>
      <c r="T190" s="3">
        <v>4.1378888888888881</v>
      </c>
      <c r="U190" s="3">
        <v>0</v>
      </c>
      <c r="V190" s="3">
        <f>SUM(Table2[[#This Row],[Occupational Therapist Hours]:[OT Aide Hours]])/Table2[[#This Row],[MDS Census]]</f>
        <v>0.13969644779332613</v>
      </c>
      <c r="W190" s="3">
        <v>2.3491111111111103</v>
      </c>
      <c r="X190" s="3">
        <v>3.603444444444444</v>
      </c>
      <c r="Y190" s="3">
        <v>10.005888888888888</v>
      </c>
      <c r="Z190" s="3">
        <f>SUM(Table2[[#This Row],[Physical Therapist (PT) Hours]:[PT Aide Hours]])/Table2[[#This Row],[MDS Census]]</f>
        <v>0.30920559741657688</v>
      </c>
      <c r="AA190" s="3">
        <v>0</v>
      </c>
      <c r="AB190" s="3">
        <v>0</v>
      </c>
      <c r="AC190" s="3">
        <v>0</v>
      </c>
      <c r="AD190" s="3">
        <v>0</v>
      </c>
      <c r="AE190" s="3">
        <v>0</v>
      </c>
      <c r="AF190" s="3">
        <v>0</v>
      </c>
      <c r="AG190" s="3">
        <v>0</v>
      </c>
      <c r="AH190" s="1" t="s">
        <v>188</v>
      </c>
      <c r="AI190" s="17">
        <v>4</v>
      </c>
      <c r="AJ190" s="1"/>
    </row>
    <row r="191" spans="1:36" x14ac:dyDescent="0.2">
      <c r="A191" s="1" t="s">
        <v>201</v>
      </c>
      <c r="B191" s="1" t="s">
        <v>391</v>
      </c>
      <c r="C191" s="1" t="s">
        <v>484</v>
      </c>
      <c r="D191" s="1" t="s">
        <v>586</v>
      </c>
      <c r="E191" s="3">
        <v>38.533333333333331</v>
      </c>
      <c r="F191" s="3">
        <v>5.6</v>
      </c>
      <c r="G191" s="3">
        <v>0.2722222222222222</v>
      </c>
      <c r="H191" s="3">
        <v>0.24166666666666667</v>
      </c>
      <c r="I191" s="3">
        <v>2.8583333333333334</v>
      </c>
      <c r="J191" s="3">
        <v>0</v>
      </c>
      <c r="K191" s="3">
        <v>0</v>
      </c>
      <c r="L191" s="3">
        <v>0.12988888888888886</v>
      </c>
      <c r="M191" s="3">
        <v>4.1055555555555552</v>
      </c>
      <c r="N191" s="3">
        <v>0</v>
      </c>
      <c r="O191" s="3">
        <f>SUM(Table2[[#This Row],[Qualified Social Work Staff Hours]:[Other Social Work Staff Hours]])/Table2[[#This Row],[MDS Census]]</f>
        <v>0.10654555940023068</v>
      </c>
      <c r="P191" s="3">
        <v>4.7194444444444441</v>
      </c>
      <c r="Q191" s="3">
        <v>2.5305555555555554</v>
      </c>
      <c r="R191" s="3">
        <f>SUM(Table2[[#This Row],[Qualified Activities Professional Hours]:[Other Activities Professional Hours]])/Table2[[#This Row],[MDS Census]]</f>
        <v>0.18814878892733564</v>
      </c>
      <c r="S191" s="3">
        <v>0.33477777777777779</v>
      </c>
      <c r="T191" s="3">
        <v>0</v>
      </c>
      <c r="U191" s="3">
        <v>0</v>
      </c>
      <c r="V191" s="3">
        <f>SUM(Table2[[#This Row],[Occupational Therapist Hours]:[OT Aide Hours]])/Table2[[#This Row],[MDS Census]]</f>
        <v>8.6880046136101497E-3</v>
      </c>
      <c r="W191" s="3">
        <v>0.27933333333333332</v>
      </c>
      <c r="X191" s="3">
        <v>0</v>
      </c>
      <c r="Y191" s="3">
        <v>0</v>
      </c>
      <c r="Z191" s="3">
        <f>SUM(Table2[[#This Row],[Physical Therapist (PT) Hours]:[PT Aide Hours]])/Table2[[#This Row],[MDS Census]]</f>
        <v>7.2491349480968857E-3</v>
      </c>
      <c r="AA191" s="3">
        <v>0</v>
      </c>
      <c r="AB191" s="3">
        <v>0</v>
      </c>
      <c r="AC191" s="3">
        <v>0</v>
      </c>
      <c r="AD191" s="3">
        <v>0</v>
      </c>
      <c r="AE191" s="3">
        <v>0</v>
      </c>
      <c r="AF191" s="3">
        <v>0</v>
      </c>
      <c r="AG191" s="3">
        <v>0</v>
      </c>
      <c r="AH191" s="1" t="s">
        <v>189</v>
      </c>
      <c r="AI191" s="17">
        <v>4</v>
      </c>
      <c r="AJ191" s="1"/>
    </row>
    <row r="192" spans="1:36" x14ac:dyDescent="0.2">
      <c r="A192" s="1" t="s">
        <v>201</v>
      </c>
      <c r="B192" s="1" t="s">
        <v>392</v>
      </c>
      <c r="C192" s="1" t="s">
        <v>438</v>
      </c>
      <c r="D192" s="1" t="s">
        <v>551</v>
      </c>
      <c r="E192" s="3">
        <v>117.1</v>
      </c>
      <c r="F192" s="3">
        <v>9.0072222222222216</v>
      </c>
      <c r="G192" s="3">
        <v>0</v>
      </c>
      <c r="H192" s="3">
        <v>0.39444444444444443</v>
      </c>
      <c r="I192" s="3">
        <v>0</v>
      </c>
      <c r="J192" s="3">
        <v>0</v>
      </c>
      <c r="K192" s="3">
        <v>0</v>
      </c>
      <c r="L192" s="3">
        <v>6.1111111111111109E-2</v>
      </c>
      <c r="M192" s="3">
        <v>10.467222222222226</v>
      </c>
      <c r="N192" s="3">
        <v>0</v>
      </c>
      <c r="O192" s="3">
        <f>SUM(Table2[[#This Row],[Qualified Social Work Staff Hours]:[Other Social Work Staff Hours]])/Table2[[#This Row],[MDS Census]]</f>
        <v>8.9387038618464781E-2</v>
      </c>
      <c r="P192" s="3">
        <v>5.620000000000001</v>
      </c>
      <c r="Q192" s="3">
        <v>14.916444444444453</v>
      </c>
      <c r="R192" s="3">
        <f>SUM(Table2[[#This Row],[Qualified Activities Professional Hours]:[Other Activities Professional Hours]])/Table2[[#This Row],[MDS Census]]</f>
        <v>0.1753752727962806</v>
      </c>
      <c r="S192" s="3">
        <v>4.8411111111111111</v>
      </c>
      <c r="T192" s="3">
        <v>0</v>
      </c>
      <c r="U192" s="3">
        <v>0</v>
      </c>
      <c r="V192" s="3">
        <f>SUM(Table2[[#This Row],[Occupational Therapist Hours]:[OT Aide Hours]])/Table2[[#This Row],[MDS Census]]</f>
        <v>4.1341683271657652E-2</v>
      </c>
      <c r="W192" s="3">
        <v>2.6322222222222216</v>
      </c>
      <c r="X192" s="3">
        <v>5.3555555555555552</v>
      </c>
      <c r="Y192" s="3">
        <v>0</v>
      </c>
      <c r="Z192" s="3">
        <f>SUM(Table2[[#This Row],[Physical Therapist (PT) Hours]:[PT Aide Hours]])/Table2[[#This Row],[MDS Census]]</f>
        <v>6.8213302969921244E-2</v>
      </c>
      <c r="AA192" s="3">
        <v>0</v>
      </c>
      <c r="AB192" s="3">
        <v>0</v>
      </c>
      <c r="AC192" s="3">
        <v>0</v>
      </c>
      <c r="AD192" s="3">
        <v>0</v>
      </c>
      <c r="AE192" s="3">
        <v>0</v>
      </c>
      <c r="AF192" s="3">
        <v>0</v>
      </c>
      <c r="AG192" s="3">
        <v>1.4888888888888889</v>
      </c>
      <c r="AH192" s="1" t="s">
        <v>190</v>
      </c>
      <c r="AI192" s="17">
        <v>4</v>
      </c>
      <c r="AJ192" s="1"/>
    </row>
    <row r="193" spans="1:36" x14ac:dyDescent="0.2">
      <c r="A193" s="1" t="s">
        <v>201</v>
      </c>
      <c r="B193" s="1" t="s">
        <v>393</v>
      </c>
      <c r="C193" s="1" t="s">
        <v>454</v>
      </c>
      <c r="D193" s="1" t="s">
        <v>555</v>
      </c>
      <c r="E193" s="3">
        <v>33.822222222222223</v>
      </c>
      <c r="F193" s="3">
        <v>5.6888888888888891</v>
      </c>
      <c r="G193" s="3">
        <v>0.26666666666666666</v>
      </c>
      <c r="H193" s="3">
        <v>0.12411111111111112</v>
      </c>
      <c r="I193" s="3">
        <v>0.92222222222222228</v>
      </c>
      <c r="J193" s="3">
        <v>0</v>
      </c>
      <c r="K193" s="3">
        <v>0.1</v>
      </c>
      <c r="L193" s="3">
        <v>3.0488888888888885</v>
      </c>
      <c r="M193" s="3">
        <v>1.8972222222222221</v>
      </c>
      <c r="N193" s="3">
        <v>0.60555555555555551</v>
      </c>
      <c r="O193" s="3">
        <f>SUM(Table2[[#This Row],[Qualified Social Work Staff Hours]:[Other Social Work Staff Hours]])/Table2[[#This Row],[MDS Census]]</f>
        <v>7.3998028909329827E-2</v>
      </c>
      <c r="P193" s="3">
        <v>0</v>
      </c>
      <c r="Q193" s="3">
        <v>3.4750000000000001</v>
      </c>
      <c r="R193" s="3">
        <f>SUM(Table2[[#This Row],[Qualified Activities Professional Hours]:[Other Activities Professional Hours]])/Table2[[#This Row],[MDS Census]]</f>
        <v>0.10274310118265441</v>
      </c>
      <c r="S193" s="3">
        <v>5.9578888888888901</v>
      </c>
      <c r="T193" s="3">
        <v>2.7666666666666666E-2</v>
      </c>
      <c r="U193" s="3">
        <v>0</v>
      </c>
      <c r="V193" s="3">
        <f>SUM(Table2[[#This Row],[Occupational Therapist Hours]:[OT Aide Hours]])/Table2[[#This Row],[MDS Census]]</f>
        <v>0.17697109067017086</v>
      </c>
      <c r="W193" s="3">
        <v>3.7145555555555569</v>
      </c>
      <c r="X193" s="3">
        <v>3.1396666666666664</v>
      </c>
      <c r="Y193" s="3">
        <v>8.3696666666666726</v>
      </c>
      <c r="Z193" s="3">
        <f>SUM(Table2[[#This Row],[Physical Therapist (PT) Hours]:[PT Aide Hours]])/Table2[[#This Row],[MDS Census]]</f>
        <v>0.45011498028909347</v>
      </c>
      <c r="AA193" s="3">
        <v>0</v>
      </c>
      <c r="AB193" s="3">
        <v>0</v>
      </c>
      <c r="AC193" s="3">
        <v>0</v>
      </c>
      <c r="AD193" s="3">
        <v>0</v>
      </c>
      <c r="AE193" s="3">
        <v>0</v>
      </c>
      <c r="AF193" s="3">
        <v>0</v>
      </c>
      <c r="AG193" s="3">
        <v>0.46666666666666667</v>
      </c>
      <c r="AH193" s="1" t="s">
        <v>191</v>
      </c>
      <c r="AI193" s="17">
        <v>4</v>
      </c>
      <c r="AJ193" s="1"/>
    </row>
    <row r="194" spans="1:36" x14ac:dyDescent="0.2">
      <c r="A194" s="1" t="s">
        <v>201</v>
      </c>
      <c r="B194" s="1" t="s">
        <v>394</v>
      </c>
      <c r="C194" s="1" t="s">
        <v>511</v>
      </c>
      <c r="D194" s="1" t="s">
        <v>565</v>
      </c>
      <c r="E194" s="3">
        <v>44.633333333333333</v>
      </c>
      <c r="F194" s="3">
        <v>4.6277777777777782</v>
      </c>
      <c r="G194" s="3">
        <v>0.1511111111111112</v>
      </c>
      <c r="H194" s="3">
        <v>3.5508888888888888</v>
      </c>
      <c r="I194" s="3">
        <v>0.71111111111111114</v>
      </c>
      <c r="J194" s="3">
        <v>0</v>
      </c>
      <c r="K194" s="3">
        <v>0</v>
      </c>
      <c r="L194" s="3">
        <v>0.5237777777777779</v>
      </c>
      <c r="M194" s="3">
        <v>5.7366666666666664</v>
      </c>
      <c r="N194" s="3">
        <v>0</v>
      </c>
      <c r="O194" s="3">
        <f>SUM(Table2[[#This Row],[Qualified Social Work Staff Hours]:[Other Social Work Staff Hours]])/Table2[[#This Row],[MDS Census]]</f>
        <v>0.12852875280059745</v>
      </c>
      <c r="P194" s="3">
        <v>1.1257777777777778</v>
      </c>
      <c r="Q194" s="3">
        <v>0</v>
      </c>
      <c r="R194" s="3">
        <f>SUM(Table2[[#This Row],[Qualified Activities Professional Hours]:[Other Activities Professional Hours]])/Table2[[#This Row],[MDS Census]]</f>
        <v>2.5222803086880758E-2</v>
      </c>
      <c r="S194" s="3">
        <v>0.54233333333333322</v>
      </c>
      <c r="T194" s="3">
        <v>0.99022222222222211</v>
      </c>
      <c r="U194" s="3">
        <v>0</v>
      </c>
      <c r="V194" s="3">
        <f>SUM(Table2[[#This Row],[Occupational Therapist Hours]:[OT Aide Hours]])/Table2[[#This Row],[MDS Census]]</f>
        <v>3.4336569579288018E-2</v>
      </c>
      <c r="W194" s="3">
        <v>1.9675555555555557</v>
      </c>
      <c r="X194" s="3">
        <v>0.88888888888888906</v>
      </c>
      <c r="Y194" s="3">
        <v>0</v>
      </c>
      <c r="Z194" s="3">
        <f>SUM(Table2[[#This Row],[Physical Therapist (PT) Hours]:[PT Aide Hours]])/Table2[[#This Row],[MDS Census]]</f>
        <v>6.3998008464027881E-2</v>
      </c>
      <c r="AA194" s="3">
        <v>6.0621111111111086</v>
      </c>
      <c r="AB194" s="3">
        <v>0</v>
      </c>
      <c r="AC194" s="3">
        <v>0</v>
      </c>
      <c r="AD194" s="3">
        <v>0</v>
      </c>
      <c r="AE194" s="3">
        <v>0</v>
      </c>
      <c r="AF194" s="3">
        <v>0</v>
      </c>
      <c r="AG194" s="3">
        <v>2.1116666666666677</v>
      </c>
      <c r="AH194" s="1" t="s">
        <v>192</v>
      </c>
      <c r="AI194" s="17">
        <v>4</v>
      </c>
      <c r="AJ194" s="1"/>
    </row>
    <row r="195" spans="1:36" x14ac:dyDescent="0.2">
      <c r="A195" s="1" t="s">
        <v>201</v>
      </c>
      <c r="B195" s="1" t="s">
        <v>395</v>
      </c>
      <c r="C195" s="1" t="s">
        <v>511</v>
      </c>
      <c r="D195" s="1" t="s">
        <v>565</v>
      </c>
      <c r="E195" s="3">
        <v>32.422222222222224</v>
      </c>
      <c r="F195" s="3">
        <v>5.2666666666666666</v>
      </c>
      <c r="G195" s="3">
        <v>0.1511111111111112</v>
      </c>
      <c r="H195" s="3">
        <v>3.5508888888888888</v>
      </c>
      <c r="I195" s="3">
        <v>1.2333333333333334</v>
      </c>
      <c r="J195" s="3">
        <v>0</v>
      </c>
      <c r="K195" s="3">
        <v>0</v>
      </c>
      <c r="L195" s="3">
        <v>0.48744444444444451</v>
      </c>
      <c r="M195" s="3">
        <v>6.0061111111111121</v>
      </c>
      <c r="N195" s="3">
        <v>0</v>
      </c>
      <c r="O195" s="3">
        <f>SUM(Table2[[#This Row],[Qualified Social Work Staff Hours]:[Other Social Work Staff Hours]])/Table2[[#This Row],[MDS Census]]</f>
        <v>0.18524674434544211</v>
      </c>
      <c r="P195" s="3">
        <v>1.1257777777777778</v>
      </c>
      <c r="Q195" s="3">
        <v>9.6861111111111118</v>
      </c>
      <c r="R195" s="3">
        <f>SUM(Table2[[#This Row],[Qualified Activities Professional Hours]:[Other Activities Professional Hours]])/Table2[[#This Row],[MDS Census]]</f>
        <v>0.33347155586017818</v>
      </c>
      <c r="S195" s="3">
        <v>0.79522222222222216</v>
      </c>
      <c r="T195" s="3">
        <v>1.266111111111111</v>
      </c>
      <c r="U195" s="3">
        <v>0</v>
      </c>
      <c r="V195" s="3">
        <f>SUM(Table2[[#This Row],[Occupational Therapist Hours]:[OT Aide Hours]])/Table2[[#This Row],[MDS Census]]</f>
        <v>6.3577793008910199E-2</v>
      </c>
      <c r="W195" s="3">
        <v>7.6888888888888882E-2</v>
      </c>
      <c r="X195" s="3">
        <v>0</v>
      </c>
      <c r="Y195" s="3">
        <v>0</v>
      </c>
      <c r="Z195" s="3">
        <f>SUM(Table2[[#This Row],[Physical Therapist (PT) Hours]:[PT Aide Hours]])/Table2[[#This Row],[MDS Census]]</f>
        <v>2.3714873200822478E-3</v>
      </c>
      <c r="AA195" s="3">
        <v>6.3426666666666653</v>
      </c>
      <c r="AB195" s="3">
        <v>0</v>
      </c>
      <c r="AC195" s="3">
        <v>0</v>
      </c>
      <c r="AD195" s="3">
        <v>0</v>
      </c>
      <c r="AE195" s="3">
        <v>0</v>
      </c>
      <c r="AF195" s="3">
        <v>0</v>
      </c>
      <c r="AG195" s="3">
        <v>2.3242222222222222</v>
      </c>
      <c r="AH195" s="1" t="s">
        <v>193</v>
      </c>
      <c r="AI195" s="17">
        <v>4</v>
      </c>
      <c r="AJ195" s="1"/>
    </row>
    <row r="196" spans="1:36" x14ac:dyDescent="0.2">
      <c r="A196" s="1" t="s">
        <v>201</v>
      </c>
      <c r="B196" s="1" t="s">
        <v>396</v>
      </c>
      <c r="C196" s="1" t="s">
        <v>511</v>
      </c>
      <c r="D196" s="1" t="s">
        <v>565</v>
      </c>
      <c r="E196" s="3">
        <v>64.733333333333334</v>
      </c>
      <c r="F196" s="3">
        <v>5.2527777777777782</v>
      </c>
      <c r="G196" s="3">
        <v>0.1511111111111112</v>
      </c>
      <c r="H196" s="3">
        <v>3.5508888888888901</v>
      </c>
      <c r="I196" s="3">
        <v>1.038888888888889</v>
      </c>
      <c r="J196" s="3">
        <v>0</v>
      </c>
      <c r="K196" s="3">
        <v>0</v>
      </c>
      <c r="L196" s="3">
        <v>0.53066666666666673</v>
      </c>
      <c r="M196" s="3">
        <v>6.078333333333334</v>
      </c>
      <c r="N196" s="3">
        <v>0</v>
      </c>
      <c r="O196" s="3">
        <f>SUM(Table2[[#This Row],[Qualified Social Work Staff Hours]:[Other Social Work Staff Hours]])/Table2[[#This Row],[MDS Census]]</f>
        <v>9.3898043254376937E-2</v>
      </c>
      <c r="P196" s="3">
        <v>2.8146666666666667</v>
      </c>
      <c r="Q196" s="3">
        <v>3.2749999999999999</v>
      </c>
      <c r="R196" s="3">
        <f>SUM(Table2[[#This Row],[Qualified Activities Professional Hours]:[Other Activities Professional Hours]])/Table2[[#This Row],[MDS Census]]</f>
        <v>9.4073120494335721E-2</v>
      </c>
      <c r="S196" s="3">
        <v>0.26100000000000001</v>
      </c>
      <c r="T196" s="3">
        <v>0.95388888888888901</v>
      </c>
      <c r="U196" s="3">
        <v>0</v>
      </c>
      <c r="V196" s="3">
        <f>SUM(Table2[[#This Row],[Occupational Therapist Hours]:[OT Aide Hours]])/Table2[[#This Row],[MDS Census]]</f>
        <v>1.8767593546172332E-2</v>
      </c>
      <c r="W196" s="3">
        <v>0.67744444444444429</v>
      </c>
      <c r="X196" s="3">
        <v>0.77455555555555566</v>
      </c>
      <c r="Y196" s="3">
        <v>0</v>
      </c>
      <c r="Z196" s="3">
        <f>SUM(Table2[[#This Row],[Physical Therapist (PT) Hours]:[PT Aide Hours]])/Table2[[#This Row],[MDS Census]]</f>
        <v>2.243048403707518E-2</v>
      </c>
      <c r="AA196" s="3">
        <v>9.6148888888888902</v>
      </c>
      <c r="AB196" s="3">
        <v>0</v>
      </c>
      <c r="AC196" s="3">
        <v>0</v>
      </c>
      <c r="AD196" s="3">
        <v>0</v>
      </c>
      <c r="AE196" s="3">
        <v>0</v>
      </c>
      <c r="AF196" s="3">
        <v>0</v>
      </c>
      <c r="AG196" s="3">
        <v>5.0577777777777779</v>
      </c>
      <c r="AH196" s="1" t="s">
        <v>194</v>
      </c>
      <c r="AI196" s="17">
        <v>4</v>
      </c>
      <c r="AJ196" s="1"/>
    </row>
    <row r="197" spans="1:36" x14ac:dyDescent="0.2">
      <c r="A197" s="1" t="s">
        <v>201</v>
      </c>
      <c r="B197" s="1" t="s">
        <v>397</v>
      </c>
      <c r="C197" s="1" t="s">
        <v>513</v>
      </c>
      <c r="D197" s="1" t="s">
        <v>565</v>
      </c>
      <c r="E197" s="3">
        <v>57.577777777777776</v>
      </c>
      <c r="F197" s="3">
        <v>10.281777777777778</v>
      </c>
      <c r="G197" s="3">
        <v>0.43333333333333335</v>
      </c>
      <c r="H197" s="3">
        <v>0.26666666666666666</v>
      </c>
      <c r="I197" s="3">
        <v>0</v>
      </c>
      <c r="J197" s="3">
        <v>0</v>
      </c>
      <c r="K197" s="3">
        <v>0</v>
      </c>
      <c r="L197" s="3">
        <v>4.4444444444444446E-2</v>
      </c>
      <c r="M197" s="3">
        <v>0</v>
      </c>
      <c r="N197" s="3">
        <v>0</v>
      </c>
      <c r="O197" s="3">
        <f>SUM(Table2[[#This Row],[Qualified Social Work Staff Hours]:[Other Social Work Staff Hours]])/Table2[[#This Row],[MDS Census]]</f>
        <v>0</v>
      </c>
      <c r="P197" s="3">
        <v>10.320777777777776</v>
      </c>
      <c r="Q197" s="3">
        <v>0</v>
      </c>
      <c r="R197" s="3">
        <f>SUM(Table2[[#This Row],[Qualified Activities Professional Hours]:[Other Activities Professional Hours]])/Table2[[#This Row],[MDS Census]]</f>
        <v>0.17924932458510226</v>
      </c>
      <c r="S197" s="3">
        <v>0</v>
      </c>
      <c r="T197" s="3">
        <v>0</v>
      </c>
      <c r="U197" s="3">
        <v>0</v>
      </c>
      <c r="V197" s="3">
        <f>SUM(Table2[[#This Row],[Occupational Therapist Hours]:[OT Aide Hours]])/Table2[[#This Row],[MDS Census]]</f>
        <v>0</v>
      </c>
      <c r="W197" s="3">
        <v>1.6487777777777777</v>
      </c>
      <c r="X197" s="3">
        <v>0</v>
      </c>
      <c r="Y197" s="3">
        <v>0</v>
      </c>
      <c r="Z197" s="3">
        <f>SUM(Table2[[#This Row],[Physical Therapist (PT) Hours]:[PT Aide Hours]])/Table2[[#This Row],[MDS Census]]</f>
        <v>2.8635661906599767E-2</v>
      </c>
      <c r="AA197" s="3">
        <v>0</v>
      </c>
      <c r="AB197" s="3">
        <v>4.5750000000000002</v>
      </c>
      <c r="AC197" s="3">
        <v>0</v>
      </c>
      <c r="AD197" s="3">
        <v>0</v>
      </c>
      <c r="AE197" s="3">
        <v>1.3111111111111113E-2</v>
      </c>
      <c r="AF197" s="3">
        <v>65.401444444444451</v>
      </c>
      <c r="AG197" s="3">
        <v>0</v>
      </c>
      <c r="AH197" s="1" t="s">
        <v>195</v>
      </c>
      <c r="AI197" s="17">
        <v>4</v>
      </c>
      <c r="AJ197" s="1"/>
    </row>
    <row r="198" spans="1:36" x14ac:dyDescent="0.2">
      <c r="A198" s="1" t="s">
        <v>201</v>
      </c>
      <c r="B198" s="1" t="s">
        <v>398</v>
      </c>
      <c r="C198" s="1" t="s">
        <v>464</v>
      </c>
      <c r="D198" s="1" t="s">
        <v>575</v>
      </c>
      <c r="E198" s="3">
        <v>45.233333333333334</v>
      </c>
      <c r="F198" s="3">
        <v>5.7024444444444446</v>
      </c>
      <c r="G198" s="3">
        <v>4.1666666666666664E-2</v>
      </c>
      <c r="H198" s="3">
        <v>0.2722222222222222</v>
      </c>
      <c r="I198" s="3">
        <v>0</v>
      </c>
      <c r="J198" s="3">
        <v>0</v>
      </c>
      <c r="K198" s="3">
        <v>0</v>
      </c>
      <c r="L198" s="3">
        <v>7.7777777777777784E-4</v>
      </c>
      <c r="M198" s="3">
        <v>0</v>
      </c>
      <c r="N198" s="3">
        <v>0</v>
      </c>
      <c r="O198" s="3">
        <f>SUM(Table2[[#This Row],[Qualified Social Work Staff Hours]:[Other Social Work Staff Hours]])/Table2[[#This Row],[MDS Census]]</f>
        <v>0</v>
      </c>
      <c r="P198" s="3">
        <v>4.9742222222222212</v>
      </c>
      <c r="Q198" s="3">
        <v>4.6542222222222218</v>
      </c>
      <c r="R198" s="3">
        <f>SUM(Table2[[#This Row],[Qualified Activities Professional Hours]:[Other Activities Professional Hours]])/Table2[[#This Row],[MDS Census]]</f>
        <v>0.21286170474084989</v>
      </c>
      <c r="S198" s="3">
        <v>0</v>
      </c>
      <c r="T198" s="3">
        <v>0</v>
      </c>
      <c r="U198" s="3">
        <v>0</v>
      </c>
      <c r="V198" s="3">
        <f>SUM(Table2[[#This Row],[Occupational Therapist Hours]:[OT Aide Hours]])/Table2[[#This Row],[MDS Census]]</f>
        <v>0</v>
      </c>
      <c r="W198" s="3">
        <v>4.2777777777777776E-2</v>
      </c>
      <c r="X198" s="3">
        <v>0</v>
      </c>
      <c r="Y198" s="3">
        <v>0</v>
      </c>
      <c r="Z198" s="3">
        <f>SUM(Table2[[#This Row],[Physical Therapist (PT) Hours]:[PT Aide Hours]])/Table2[[#This Row],[MDS Census]]</f>
        <v>9.4571358388602302E-4</v>
      </c>
      <c r="AA198" s="3">
        <v>0</v>
      </c>
      <c r="AB198" s="3">
        <v>0</v>
      </c>
      <c r="AC198" s="3">
        <v>0</v>
      </c>
      <c r="AD198" s="3">
        <v>0</v>
      </c>
      <c r="AE198" s="3">
        <v>0</v>
      </c>
      <c r="AF198" s="3">
        <v>0</v>
      </c>
      <c r="AG198" s="3">
        <v>0</v>
      </c>
      <c r="AH198" s="1" t="s">
        <v>196</v>
      </c>
      <c r="AI198" s="17">
        <v>4</v>
      </c>
      <c r="AJ198" s="1"/>
    </row>
    <row r="199" spans="1:36" x14ac:dyDescent="0.2">
      <c r="A199" s="1" t="s">
        <v>201</v>
      </c>
      <c r="B199" s="1" t="s">
        <v>399</v>
      </c>
      <c r="C199" s="1" t="s">
        <v>426</v>
      </c>
      <c r="D199" s="1" t="s">
        <v>516</v>
      </c>
      <c r="E199" s="3">
        <v>60.37777777777778</v>
      </c>
      <c r="F199" s="3">
        <v>20.561666666666667</v>
      </c>
      <c r="G199" s="3">
        <v>0</v>
      </c>
      <c r="H199" s="3">
        <v>4.8083333333333336</v>
      </c>
      <c r="I199" s="3">
        <v>0</v>
      </c>
      <c r="J199" s="3">
        <v>0</v>
      </c>
      <c r="K199" s="3">
        <v>15.469444444444445</v>
      </c>
      <c r="L199" s="3">
        <v>0.45133333333333348</v>
      </c>
      <c r="M199" s="3">
        <v>9.8861111111111111</v>
      </c>
      <c r="N199" s="3">
        <v>0</v>
      </c>
      <c r="O199" s="3">
        <f>SUM(Table2[[#This Row],[Qualified Social Work Staff Hours]:[Other Social Work Staff Hours]])/Table2[[#This Row],[MDS Census]]</f>
        <v>0.16373757821126242</v>
      </c>
      <c r="P199" s="3">
        <v>0</v>
      </c>
      <c r="Q199" s="3">
        <v>28.680555555555557</v>
      </c>
      <c r="R199" s="3">
        <f>SUM(Table2[[#This Row],[Qualified Activities Professional Hours]:[Other Activities Professional Hours]])/Table2[[#This Row],[MDS Census]]</f>
        <v>0.47501840264998163</v>
      </c>
      <c r="S199" s="3">
        <v>0.28899999999999992</v>
      </c>
      <c r="T199" s="3">
        <v>0.31599999999999995</v>
      </c>
      <c r="U199" s="3">
        <v>0</v>
      </c>
      <c r="V199" s="3">
        <f>SUM(Table2[[#This Row],[Occupational Therapist Hours]:[OT Aide Hours]])/Table2[[#This Row],[MDS Census]]</f>
        <v>1.0020242914979754E-2</v>
      </c>
      <c r="W199" s="3">
        <v>0.15411111111111112</v>
      </c>
      <c r="X199" s="3">
        <v>1.6838888888888894</v>
      </c>
      <c r="Y199" s="3">
        <v>0</v>
      </c>
      <c r="Z199" s="3">
        <f>SUM(Table2[[#This Row],[Physical Therapist (PT) Hours]:[PT Aide Hours]])/Table2[[#This Row],[MDS Census]]</f>
        <v>3.0441663599558345E-2</v>
      </c>
      <c r="AA199" s="3">
        <v>7.7111111111111112</v>
      </c>
      <c r="AB199" s="3">
        <v>0</v>
      </c>
      <c r="AC199" s="3">
        <v>0</v>
      </c>
      <c r="AD199" s="3">
        <v>0</v>
      </c>
      <c r="AE199" s="3">
        <v>0</v>
      </c>
      <c r="AF199" s="3">
        <v>0</v>
      </c>
      <c r="AG199" s="3">
        <v>0</v>
      </c>
      <c r="AH199" s="1" t="s">
        <v>197</v>
      </c>
      <c r="AI199" s="17">
        <v>4</v>
      </c>
      <c r="AJ199" s="1"/>
    </row>
    <row r="200" spans="1:36" x14ac:dyDescent="0.2">
      <c r="A200" s="1" t="s">
        <v>201</v>
      </c>
      <c r="B200" s="1" t="s">
        <v>400</v>
      </c>
      <c r="C200" s="1" t="s">
        <v>453</v>
      </c>
      <c r="D200" s="1" t="s">
        <v>568</v>
      </c>
      <c r="E200" s="3">
        <v>54.611111111111114</v>
      </c>
      <c r="F200" s="3">
        <v>0</v>
      </c>
      <c r="G200" s="3">
        <v>0</v>
      </c>
      <c r="H200" s="3">
        <v>0</v>
      </c>
      <c r="I200" s="3">
        <v>0</v>
      </c>
      <c r="J200" s="3">
        <v>0</v>
      </c>
      <c r="K200" s="3">
        <v>0</v>
      </c>
      <c r="L200" s="3">
        <v>3.4668888888888887</v>
      </c>
      <c r="M200" s="3">
        <v>0</v>
      </c>
      <c r="N200" s="3">
        <v>0</v>
      </c>
      <c r="O200" s="3">
        <f>SUM(Table2[[#This Row],[Qualified Social Work Staff Hours]:[Other Social Work Staff Hours]])/Table2[[#This Row],[MDS Census]]</f>
        <v>0</v>
      </c>
      <c r="P200" s="3">
        <v>0</v>
      </c>
      <c r="Q200" s="3">
        <v>0</v>
      </c>
      <c r="R200" s="3">
        <f>SUM(Table2[[#This Row],[Qualified Activities Professional Hours]:[Other Activities Professional Hours]])/Table2[[#This Row],[MDS Census]]</f>
        <v>0</v>
      </c>
      <c r="S200" s="3">
        <v>5.6888888888888891</v>
      </c>
      <c r="T200" s="3">
        <v>0</v>
      </c>
      <c r="U200" s="3">
        <v>0</v>
      </c>
      <c r="V200" s="3">
        <f>SUM(Table2[[#This Row],[Occupational Therapist Hours]:[OT Aide Hours]])/Table2[[#This Row],[MDS Census]]</f>
        <v>0.10417090539165819</v>
      </c>
      <c r="W200" s="3">
        <v>5.6915555555555555</v>
      </c>
      <c r="X200" s="3">
        <v>0</v>
      </c>
      <c r="Y200" s="3">
        <v>0</v>
      </c>
      <c r="Z200" s="3">
        <f>SUM(Table2[[#This Row],[Physical Therapist (PT) Hours]:[PT Aide Hours]])/Table2[[#This Row],[MDS Census]]</f>
        <v>0.10421973550356052</v>
      </c>
      <c r="AA200" s="3">
        <v>0</v>
      </c>
      <c r="AB200" s="3">
        <v>0</v>
      </c>
      <c r="AC200" s="3">
        <v>0</v>
      </c>
      <c r="AD200" s="3">
        <v>0</v>
      </c>
      <c r="AE200" s="3">
        <v>0</v>
      </c>
      <c r="AF200" s="3">
        <v>0</v>
      </c>
      <c r="AG200" s="3">
        <v>0</v>
      </c>
      <c r="AH200" s="1" t="s">
        <v>198</v>
      </c>
      <c r="AI200" s="17">
        <v>4</v>
      </c>
      <c r="AJ200" s="1"/>
    </row>
    <row r="201" spans="1:36" x14ac:dyDescent="0.2">
      <c r="A201" s="1" t="s">
        <v>201</v>
      </c>
      <c r="B201" s="1" t="s">
        <v>401</v>
      </c>
      <c r="C201" s="1" t="s">
        <v>452</v>
      </c>
      <c r="D201" s="1" t="s">
        <v>567</v>
      </c>
      <c r="E201" s="3">
        <v>21.077777777777779</v>
      </c>
      <c r="F201" s="3">
        <v>5.7333333333333334</v>
      </c>
      <c r="G201" s="3">
        <v>0.1</v>
      </c>
      <c r="H201" s="3">
        <v>0.13333333333333333</v>
      </c>
      <c r="I201" s="3">
        <v>4.5222222222222221</v>
      </c>
      <c r="J201" s="3">
        <v>0</v>
      </c>
      <c r="K201" s="3">
        <v>0</v>
      </c>
      <c r="L201" s="3">
        <v>0</v>
      </c>
      <c r="M201" s="3">
        <v>3.9055555555555554</v>
      </c>
      <c r="N201" s="3">
        <v>0</v>
      </c>
      <c r="O201" s="3">
        <f>SUM(Table2[[#This Row],[Qualified Social Work Staff Hours]:[Other Social Work Staff Hours]])/Table2[[#This Row],[MDS Census]]</f>
        <v>0.18529256721138637</v>
      </c>
      <c r="P201" s="3">
        <v>2.4194444444444443</v>
      </c>
      <c r="Q201" s="3">
        <v>0</v>
      </c>
      <c r="R201" s="3">
        <f>SUM(Table2[[#This Row],[Qualified Activities Professional Hours]:[Other Activities Professional Hours]])/Table2[[#This Row],[MDS Census]]</f>
        <v>0.1147865050079072</v>
      </c>
      <c r="S201" s="3">
        <v>2.7333333333333334</v>
      </c>
      <c r="T201" s="3">
        <v>0</v>
      </c>
      <c r="U201" s="3">
        <v>0</v>
      </c>
      <c r="V201" s="3">
        <f>SUM(Table2[[#This Row],[Occupational Therapist Hours]:[OT Aide Hours]])/Table2[[#This Row],[MDS Census]]</f>
        <v>0.12967843964153927</v>
      </c>
      <c r="W201" s="3">
        <v>0</v>
      </c>
      <c r="X201" s="3">
        <v>2.8</v>
      </c>
      <c r="Y201" s="3">
        <v>0</v>
      </c>
      <c r="Z201" s="3">
        <f>SUM(Table2[[#This Row],[Physical Therapist (PT) Hours]:[PT Aide Hours]])/Table2[[#This Row],[MDS Census]]</f>
        <v>0.13284132841328411</v>
      </c>
      <c r="AA201" s="3">
        <v>0</v>
      </c>
      <c r="AB201" s="3">
        <v>0</v>
      </c>
      <c r="AC201" s="3">
        <v>0</v>
      </c>
      <c r="AD201" s="3">
        <v>0</v>
      </c>
      <c r="AE201" s="3">
        <v>0</v>
      </c>
      <c r="AF201" s="3">
        <v>0</v>
      </c>
      <c r="AG201" s="3">
        <v>0</v>
      </c>
      <c r="AH201" s="1" t="s">
        <v>199</v>
      </c>
      <c r="AI201" s="17">
        <v>4</v>
      </c>
      <c r="AJ201" s="1"/>
    </row>
    <row r="202" spans="1:36" x14ac:dyDescent="0.2">
      <c r="A202" s="1" t="s">
        <v>201</v>
      </c>
      <c r="B202" s="1" t="s">
        <v>402</v>
      </c>
      <c r="C202" s="1" t="s">
        <v>514</v>
      </c>
      <c r="D202" s="1" t="s">
        <v>569</v>
      </c>
      <c r="E202" s="3">
        <v>58.1</v>
      </c>
      <c r="F202" s="3">
        <v>5.6888888888888891</v>
      </c>
      <c r="G202" s="3">
        <v>6.6666666666666666E-2</v>
      </c>
      <c r="H202" s="3">
        <v>0</v>
      </c>
      <c r="I202" s="3">
        <v>1.5111111111111111</v>
      </c>
      <c r="J202" s="3">
        <v>0</v>
      </c>
      <c r="K202" s="3">
        <v>0</v>
      </c>
      <c r="L202" s="3">
        <v>9.1641111111111115</v>
      </c>
      <c r="M202" s="3">
        <v>4.0861111111111112</v>
      </c>
      <c r="N202" s="3">
        <v>0.58333333333333337</v>
      </c>
      <c r="O202" s="3">
        <f>SUM(Table2[[#This Row],[Qualified Social Work Staff Hours]:[Other Social Work Staff Hours]])/Table2[[#This Row],[MDS Census]]</f>
        <v>8.0369095429336387E-2</v>
      </c>
      <c r="P202" s="3">
        <v>0</v>
      </c>
      <c r="Q202" s="3">
        <v>5.9749999999999996</v>
      </c>
      <c r="R202" s="3">
        <f>SUM(Table2[[#This Row],[Qualified Activities Professional Hours]:[Other Activities Professional Hours]])/Table2[[#This Row],[MDS Census]]</f>
        <v>0.10283993115318416</v>
      </c>
      <c r="S202" s="3">
        <v>3.174666666666667</v>
      </c>
      <c r="T202" s="3">
        <v>0</v>
      </c>
      <c r="U202" s="3">
        <v>0</v>
      </c>
      <c r="V202" s="3">
        <f>SUM(Table2[[#This Row],[Occupational Therapist Hours]:[OT Aide Hours]])/Table2[[#This Row],[MDS Census]]</f>
        <v>5.4641422834193924E-2</v>
      </c>
      <c r="W202" s="3">
        <v>1.1408888888888891</v>
      </c>
      <c r="X202" s="3">
        <v>1.2812222222222225</v>
      </c>
      <c r="Y202" s="3">
        <v>0</v>
      </c>
      <c r="Z202" s="3">
        <f>SUM(Table2[[#This Row],[Physical Therapist (PT) Hours]:[PT Aide Hours]])/Table2[[#This Row],[MDS Census]]</f>
        <v>4.1688659399502781E-2</v>
      </c>
      <c r="AA202" s="3">
        <v>0</v>
      </c>
      <c r="AB202" s="3">
        <v>0</v>
      </c>
      <c r="AC202" s="3">
        <v>0</v>
      </c>
      <c r="AD202" s="3">
        <v>0</v>
      </c>
      <c r="AE202" s="3">
        <v>0</v>
      </c>
      <c r="AF202" s="3">
        <v>0</v>
      </c>
      <c r="AG202" s="3">
        <v>6.6666666666666666E-2</v>
      </c>
      <c r="AH202" s="1" t="s">
        <v>200</v>
      </c>
      <c r="AI202" s="17">
        <v>4</v>
      </c>
      <c r="AJ202" s="1"/>
    </row>
  </sheetData>
  <pageMargins left="0.7" right="0.7" top="0.75" bottom="0.75" header="0.3" footer="0.3"/>
  <pageSetup orientation="portrait" horizontalDpi="1200" verticalDpi="1200" r:id="rId1"/>
  <ignoredErrors>
    <ignoredError sqref="AH2:AH20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594</v>
      </c>
      <c r="C2" s="15" t="s">
        <v>673</v>
      </c>
      <c r="D2" s="16"/>
      <c r="F2" s="2" t="s">
        <v>693</v>
      </c>
      <c r="G2" s="2" t="s">
        <v>709</v>
      </c>
      <c r="H2" s="25" t="s">
        <v>706</v>
      </c>
      <c r="I2" s="25" t="s">
        <v>610</v>
      </c>
    </row>
    <row r="3" spans="2:15" ht="15" customHeight="1" x14ac:dyDescent="0.2">
      <c r="B3" s="8" t="s">
        <v>680</v>
      </c>
      <c r="C3" s="7">
        <f>AVERAGE(Nurse!E:E)</f>
        <v>64.80851299060258</v>
      </c>
      <c r="D3" s="7"/>
      <c r="F3" s="28" t="s">
        <v>686</v>
      </c>
      <c r="G3" s="21">
        <f>SUM(Table3[Total Hours Nurse Staffing])</f>
        <v>52988.286000000029</v>
      </c>
      <c r="H3" s="24" t="s">
        <v>679</v>
      </c>
      <c r="I3" s="22">
        <f>Table30[[#This Row],[State Total]]/C7</f>
        <v>4.0677266190486749</v>
      </c>
    </row>
    <row r="4" spans="2:15" ht="15" customHeight="1" x14ac:dyDescent="0.2">
      <c r="B4" s="9" t="s">
        <v>621</v>
      </c>
      <c r="C4" s="7">
        <f>SUM(Nurse!J:J)/SUM(Nurse!E:E)</f>
        <v>4.0677266190486749</v>
      </c>
      <c r="D4" s="7"/>
      <c r="F4" s="12" t="s">
        <v>712</v>
      </c>
      <c r="G4" s="21">
        <f>SUM(Table3[Total Direct Care Staff Hours])</f>
        <v>48741.658333333326</v>
      </c>
      <c r="H4" s="24">
        <f>Table30[[#This Row],[State Total]]/G3</f>
        <v>0.91985723662269991</v>
      </c>
      <c r="I4" s="22">
        <f>Table30[[#This Row],[State Total]]/C7</f>
        <v>3.7417277671347122</v>
      </c>
    </row>
    <row r="5" spans="2:15" ht="15" customHeight="1" thickBot="1" x14ac:dyDescent="0.25">
      <c r="B5" s="10" t="s">
        <v>747</v>
      </c>
      <c r="C5" s="11">
        <f>SUM(Nurse!L:L)/SUM(Nurse!E:E)</f>
        <v>0.63820912225154458</v>
      </c>
      <c r="D5" s="14"/>
      <c r="F5" s="28" t="s">
        <v>671</v>
      </c>
      <c r="G5" s="21">
        <f>SUM(Table3[Total RN Hours (w/ Admin, DON)])</f>
        <v>8313.6382222222201</v>
      </c>
      <c r="H5" s="24">
        <f>Table30[[#This Row],[State Total]]/G3</f>
        <v>0.15689577545916875</v>
      </c>
      <c r="I5" s="22">
        <f>Table30[[#This Row],[State Total]]/C7</f>
        <v>0.63820912225154458</v>
      </c>
      <c r="J5" s="20"/>
      <c r="K5" s="20"/>
      <c r="L5" s="20"/>
      <c r="M5" s="20"/>
      <c r="N5" s="20"/>
      <c r="O5" s="20"/>
    </row>
    <row r="6" spans="2:15" ht="15" customHeight="1" x14ac:dyDescent="0.2">
      <c r="B6" s="18" t="s">
        <v>674</v>
      </c>
      <c r="C6" s="19">
        <f>COUNTA(Nurse!A:A)-1</f>
        <v>201</v>
      </c>
      <c r="D6" s="1"/>
      <c r="F6" s="27" t="s">
        <v>687</v>
      </c>
      <c r="G6" s="21">
        <f>SUM(Table3[RN Hours (excl. Admin, DON)])</f>
        <v>5419.438444444444</v>
      </c>
      <c r="H6" s="24">
        <f>Table30[[#This Row],[State Total]]/G3</f>
        <v>0.10227616051676858</v>
      </c>
      <c r="I6" s="22">
        <f>Table30[[#This Row],[State Total]]/C7</f>
        <v>0.41603146062815466</v>
      </c>
      <c r="J6" s="20"/>
      <c r="K6" s="20"/>
      <c r="L6" s="20"/>
      <c r="M6" s="20"/>
      <c r="N6" s="20"/>
      <c r="O6" s="20"/>
    </row>
    <row r="7" spans="2:15" ht="15" customHeight="1" x14ac:dyDescent="0.2">
      <c r="B7" s="18" t="s">
        <v>675</v>
      </c>
      <c r="C7" s="19">
        <f>SUM(Nurse!E:E)</f>
        <v>13026.511111111118</v>
      </c>
      <c r="D7" s="1"/>
      <c r="F7" s="27" t="s">
        <v>688</v>
      </c>
      <c r="G7" s="21">
        <f>SUM(Table3[RN Admin Hours])</f>
        <v>1866.2222222222219</v>
      </c>
      <c r="H7" s="24">
        <f>Table30[[#This Row],[State Total]]/G3</f>
        <v>3.5219524221300931E-2</v>
      </c>
      <c r="I7" s="22">
        <f>Table30[[#This Row],[State Total]]/C7</f>
        <v>0.14326339618521536</v>
      </c>
      <c r="J7" s="20"/>
      <c r="K7" s="20"/>
      <c r="L7" s="20"/>
      <c r="M7" s="20"/>
      <c r="N7" s="20"/>
      <c r="O7" s="20"/>
    </row>
    <row r="8" spans="2:15" ht="15" customHeight="1" x14ac:dyDescent="0.2">
      <c r="F8" s="27" t="s">
        <v>689</v>
      </c>
      <c r="G8" s="21">
        <f>SUM(Table3[RN DON Hours])</f>
        <v>1027.9775555555555</v>
      </c>
      <c r="H8" s="24">
        <f>Table30[[#This Row],[State Total]]/G3</f>
        <v>1.9400090721099279E-2</v>
      </c>
      <c r="I8" s="22">
        <f>Table30[[#This Row],[State Total]]/C7</f>
        <v>7.8914265438174744E-2</v>
      </c>
      <c r="J8" s="20"/>
      <c r="K8" s="20"/>
      <c r="L8" s="20"/>
      <c r="M8" s="20"/>
      <c r="N8" s="20"/>
      <c r="O8" s="20"/>
    </row>
    <row r="9" spans="2:15" ht="15" customHeight="1" x14ac:dyDescent="0.2">
      <c r="F9" s="12" t="s">
        <v>690</v>
      </c>
      <c r="G9" s="21">
        <f>SUM(Table3[Total LPN Hours (w/ Admin)])</f>
        <v>14924.998888888889</v>
      </c>
      <c r="H9" s="24">
        <f>Table30[[#This Row],[State Total]]/G3</f>
        <v>0.28166600612235093</v>
      </c>
      <c r="I9" s="22">
        <f>Table30[[#This Row],[State Total]]/C7</f>
        <v>1.1457403107850139</v>
      </c>
      <c r="J9" s="20"/>
      <c r="K9" s="20"/>
      <c r="L9" s="20"/>
      <c r="M9" s="20"/>
      <c r="N9" s="20"/>
      <c r="O9" s="20"/>
    </row>
    <row r="10" spans="2:15" ht="15" customHeight="1" x14ac:dyDescent="0.2">
      <c r="F10" s="27" t="s">
        <v>694</v>
      </c>
      <c r="G10" s="21">
        <f>SUM(Table3[LPN Hours (excl. Admin)])</f>
        <v>13572.571000000004</v>
      </c>
      <c r="H10" s="24">
        <f>Table30[[#This Row],[State Total]]/G3</f>
        <v>0.25614285768745182</v>
      </c>
      <c r="I10" s="22">
        <f>Table30[[#This Row],[State Total]]/C7</f>
        <v>1.0419191204944445</v>
      </c>
      <c r="J10" s="20"/>
      <c r="K10" s="20"/>
      <c r="L10" s="20"/>
      <c r="M10" s="20"/>
      <c r="N10" s="20"/>
      <c r="O10" s="20"/>
    </row>
    <row r="11" spans="2:15" ht="15" customHeight="1" x14ac:dyDescent="0.2">
      <c r="F11" s="27" t="s">
        <v>691</v>
      </c>
      <c r="G11" s="21">
        <f>SUM(Table3[LPN Admin Hours])</f>
        <v>1352.4278888888891</v>
      </c>
      <c r="H11" s="24">
        <f>Table30[[#This Row],[State Total]]/G3</f>
        <v>2.5523148434899147E-2</v>
      </c>
      <c r="I11" s="22">
        <f>Table30[[#This Row],[State Total]]/C7</f>
        <v>0.10382119029056978</v>
      </c>
      <c r="J11" s="20"/>
      <c r="K11" s="20"/>
      <c r="L11" s="20"/>
      <c r="M11" s="20"/>
      <c r="N11" s="20"/>
      <c r="O11" s="20"/>
    </row>
    <row r="12" spans="2:15" ht="15" customHeight="1" x14ac:dyDescent="0.2">
      <c r="F12" s="12" t="s">
        <v>695</v>
      </c>
      <c r="G12" s="21">
        <f>SUM(Table3[Total CNA, NA TR, Med Aide/Tech Hours])</f>
        <v>29749.6488888889</v>
      </c>
      <c r="H12" s="24">
        <f>Table30[[#This Row],[State Total]]/G3</f>
        <v>0.56143821841847996</v>
      </c>
      <c r="I12" s="22">
        <f>Table30[[#This Row],[State Total]]/C7</f>
        <v>2.2837771860121152</v>
      </c>
      <c r="J12" s="20"/>
      <c r="K12" s="20"/>
      <c r="L12" s="20"/>
      <c r="M12" s="20"/>
      <c r="N12" s="20"/>
      <c r="O12" s="20"/>
    </row>
    <row r="13" spans="2:15" ht="15" customHeight="1" x14ac:dyDescent="0.2">
      <c r="F13" s="27" t="s">
        <v>609</v>
      </c>
      <c r="G13" s="21">
        <f>SUM(Table3[CNA Hours])</f>
        <v>28386.611000000015</v>
      </c>
      <c r="H13" s="24">
        <f>Table30[[#This Row],[State Total]]/G3</f>
        <v>0.53571483704907907</v>
      </c>
      <c r="I13" s="22">
        <f>Table30[[#This Row],[State Total]]/C7</f>
        <v>2.1791415028838625</v>
      </c>
      <c r="J13" s="20"/>
      <c r="K13" s="20"/>
      <c r="L13" s="20"/>
      <c r="M13" s="20"/>
      <c r="N13" s="20"/>
      <c r="O13" s="20"/>
    </row>
    <row r="14" spans="2:15" ht="15" customHeight="1" x14ac:dyDescent="0.2">
      <c r="F14" s="27" t="s">
        <v>676</v>
      </c>
      <c r="G14" s="21">
        <f>SUM(Table3[NA TR Hours])</f>
        <v>1357.5462222222225</v>
      </c>
      <c r="H14" s="24">
        <f>Table30[[#This Row],[State Total]]/G3</f>
        <v>2.5619742110968107E-2</v>
      </c>
      <c r="I14" s="22">
        <f>Table30[[#This Row],[State Total]]/C7</f>
        <v>0.10421410695794726</v>
      </c>
    </row>
    <row r="15" spans="2:15" ht="15" customHeight="1" x14ac:dyDescent="0.2">
      <c r="F15" s="29" t="s">
        <v>668</v>
      </c>
      <c r="G15" s="23">
        <f>SUM(Table3[Med Aide/Tech Hours])</f>
        <v>5.4916666666666645</v>
      </c>
      <c r="H15" s="24">
        <f>Table30[[#This Row],[State Total]]/G3</f>
        <v>1.0363925843282912E-4</v>
      </c>
      <c r="I15" s="22">
        <f>Table30[[#This Row],[State Total]]/C7</f>
        <v>4.2157617030568389E-4</v>
      </c>
    </row>
    <row r="16" spans="2:15" ht="15" customHeight="1" x14ac:dyDescent="0.2"/>
    <row r="17" spans="6:7" ht="15" customHeight="1" x14ac:dyDescent="0.2"/>
    <row r="18" spans="6:7" ht="15" customHeight="1" x14ac:dyDescent="0.2">
      <c r="F18" s="2" t="s">
        <v>704</v>
      </c>
      <c r="G18" s="2" t="s">
        <v>709</v>
      </c>
    </row>
    <row r="19" spans="6:7" ht="15" customHeight="1" x14ac:dyDescent="0.2">
      <c r="F19" s="2" t="s">
        <v>696</v>
      </c>
      <c r="G19" s="12">
        <f>SUM(Table3[RN Hours Contract])</f>
        <v>103.89955555555555</v>
      </c>
    </row>
    <row r="20" spans="6:7" ht="15" customHeight="1" x14ac:dyDescent="0.2">
      <c r="F20" s="2" t="s">
        <v>697</v>
      </c>
      <c r="G20" s="12">
        <f>SUM(Table3[RN Admin Hours Contract])</f>
        <v>41.332777777777778</v>
      </c>
    </row>
    <row r="21" spans="6:7" ht="15" customHeight="1" x14ac:dyDescent="0.2">
      <c r="F21" s="2" t="s">
        <v>698</v>
      </c>
      <c r="G21" s="12">
        <f>SUM(Table3[RN DON Hours Contract])</f>
        <v>7.4111111111111114</v>
      </c>
    </row>
    <row r="22" spans="6:7" ht="15" customHeight="1" x14ac:dyDescent="0.2">
      <c r="F22" s="2" t="s">
        <v>699</v>
      </c>
      <c r="G22" s="12">
        <f>SUM(Table3[LPN Hours Contract])</f>
        <v>772.03688888888883</v>
      </c>
    </row>
    <row r="23" spans="6:7" ht="15" customHeight="1" x14ac:dyDescent="0.2">
      <c r="F23" s="2" t="s">
        <v>700</v>
      </c>
      <c r="G23" s="12">
        <f>SUM(Table3[LPN Admin Hours Contract])</f>
        <v>18.560555555555553</v>
      </c>
    </row>
    <row r="24" spans="6:7" ht="15" customHeight="1" x14ac:dyDescent="0.2">
      <c r="F24" s="2" t="s">
        <v>701</v>
      </c>
      <c r="G24" s="12">
        <f>SUM(Table3[CNA Hours Contract])</f>
        <v>1579.9177777777782</v>
      </c>
    </row>
    <row r="25" spans="6:7" ht="15" customHeight="1" x14ac:dyDescent="0.2">
      <c r="F25" s="2" t="s">
        <v>702</v>
      </c>
      <c r="G25" s="12">
        <f>SUM(Table3[NA TR Hours Contract])</f>
        <v>10.623111111111111</v>
      </c>
    </row>
    <row r="26" spans="6:7" ht="15" customHeight="1" x14ac:dyDescent="0.2">
      <c r="F26" s="2" t="s">
        <v>703</v>
      </c>
      <c r="G26" s="12">
        <f>SUM(Table3[Med Aide Hours Contract])</f>
        <v>0</v>
      </c>
    </row>
    <row r="27" spans="6:7" ht="15" customHeight="1" x14ac:dyDescent="0.2">
      <c r="F27" s="2" t="s">
        <v>692</v>
      </c>
      <c r="G27" s="12">
        <f>SUM(G19:G26)</f>
        <v>2533.7817777777782</v>
      </c>
    </row>
    <row r="28" spans="6:7" ht="15" customHeight="1" x14ac:dyDescent="0.2">
      <c r="F28" s="2" t="s">
        <v>707</v>
      </c>
      <c r="G28" s="12">
        <f>G3-G27</f>
        <v>50454.504222222255</v>
      </c>
    </row>
    <row r="29" spans="6:7" ht="15" customHeight="1" x14ac:dyDescent="0.2">
      <c r="F29" s="2" t="s">
        <v>708</v>
      </c>
      <c r="G29" s="26">
        <f>G27/G3</f>
        <v>4.7817771984128281E-2</v>
      </c>
    </row>
    <row r="30" spans="6:7" ht="15" customHeight="1" x14ac:dyDescent="0.2"/>
    <row r="31" spans="6:7" ht="15" customHeight="1" x14ac:dyDescent="0.2">
      <c r="G31" s="12"/>
    </row>
    <row r="32" spans="6:7" ht="15" customHeight="1" x14ac:dyDescent="0.2"/>
    <row r="33" spans="6:7" ht="15" customHeight="1" x14ac:dyDescent="0.2">
      <c r="F33" s="2" t="s">
        <v>693</v>
      </c>
      <c r="G33" s="25" t="s">
        <v>610</v>
      </c>
    </row>
    <row r="34" spans="6:7" ht="15" customHeight="1" x14ac:dyDescent="0.2">
      <c r="F34" s="28" t="s">
        <v>672</v>
      </c>
      <c r="G34" s="22">
        <f>I3</f>
        <v>4.0677266190486749</v>
      </c>
    </row>
    <row r="35" spans="6:7" ht="15" customHeight="1" x14ac:dyDescent="0.2">
      <c r="F35" s="12" t="s">
        <v>705</v>
      </c>
      <c r="G35" s="22">
        <f>I5</f>
        <v>0.63820912225154458</v>
      </c>
    </row>
    <row r="36" spans="6:7" ht="15" customHeight="1" x14ac:dyDescent="0.2">
      <c r="F36" s="12" t="s">
        <v>611</v>
      </c>
      <c r="G36" s="22">
        <f>I9</f>
        <v>1.1457403107850139</v>
      </c>
    </row>
    <row r="37" spans="6:7" ht="15" customHeight="1" x14ac:dyDescent="0.2">
      <c r="F37" s="12" t="s">
        <v>710</v>
      </c>
      <c r="G37" s="22">
        <f>I12</f>
        <v>2.2837771860121152</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052E-8FF8-4754-B520-11FDB566654C}">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713</v>
      </c>
      <c r="D2" s="31"/>
    </row>
    <row r="3" spans="2:4" x14ac:dyDescent="0.2">
      <c r="C3" s="32" t="s">
        <v>609</v>
      </c>
      <c r="D3" s="33" t="s">
        <v>714</v>
      </c>
    </row>
    <row r="4" spans="2:4" x14ac:dyDescent="0.2">
      <c r="C4" s="34" t="s">
        <v>610</v>
      </c>
      <c r="D4" s="35" t="s">
        <v>715</v>
      </c>
    </row>
    <row r="5" spans="2:4" x14ac:dyDescent="0.2">
      <c r="C5" s="34" t="s">
        <v>611</v>
      </c>
      <c r="D5" s="35" t="s">
        <v>716</v>
      </c>
    </row>
    <row r="6" spans="2:4" ht="15.75" customHeight="1" x14ac:dyDescent="0.2">
      <c r="C6" s="34" t="s">
        <v>668</v>
      </c>
      <c r="D6" s="35" t="s">
        <v>717</v>
      </c>
    </row>
    <row r="7" spans="2:4" ht="15.5" customHeight="1" x14ac:dyDescent="0.2">
      <c r="C7" s="34" t="s">
        <v>676</v>
      </c>
      <c r="D7" s="35" t="s">
        <v>718</v>
      </c>
    </row>
    <row r="8" spans="2:4" x14ac:dyDescent="0.2">
      <c r="C8" s="34" t="s">
        <v>719</v>
      </c>
      <c r="D8" s="35" t="s">
        <v>720</v>
      </c>
    </row>
    <row r="9" spans="2:4" x14ac:dyDescent="0.2">
      <c r="C9" s="36" t="s">
        <v>721</v>
      </c>
      <c r="D9" s="34" t="s">
        <v>722</v>
      </c>
    </row>
    <row r="10" spans="2:4" x14ac:dyDescent="0.2">
      <c r="B10" s="37"/>
      <c r="C10" s="34" t="s">
        <v>723</v>
      </c>
      <c r="D10" s="35" t="s">
        <v>724</v>
      </c>
    </row>
    <row r="11" spans="2:4" x14ac:dyDescent="0.2">
      <c r="C11" s="34" t="s">
        <v>725</v>
      </c>
      <c r="D11" s="35" t="s">
        <v>726</v>
      </c>
    </row>
    <row r="12" spans="2:4" x14ac:dyDescent="0.2">
      <c r="C12" s="34" t="s">
        <v>727</v>
      </c>
      <c r="D12" s="35" t="s">
        <v>728</v>
      </c>
    </row>
    <row r="13" spans="2:4" x14ac:dyDescent="0.2">
      <c r="C13" s="34" t="s">
        <v>723</v>
      </c>
      <c r="D13" s="35" t="s">
        <v>724</v>
      </c>
    </row>
    <row r="14" spans="2:4" x14ac:dyDescent="0.2">
      <c r="C14" s="34" t="s">
        <v>725</v>
      </c>
      <c r="D14" s="35" t="s">
        <v>729</v>
      </c>
    </row>
    <row r="15" spans="2:4" x14ac:dyDescent="0.2">
      <c r="C15" s="38" t="s">
        <v>727</v>
      </c>
      <c r="D15" s="39" t="s">
        <v>728</v>
      </c>
    </row>
    <row r="17" spans="3:4" ht="24" x14ac:dyDescent="0.3">
      <c r="C17" s="30" t="s">
        <v>730</v>
      </c>
      <c r="D17" s="31"/>
    </row>
    <row r="18" spans="3:4" x14ac:dyDescent="0.2">
      <c r="C18" s="34" t="s">
        <v>610</v>
      </c>
      <c r="D18" s="35" t="s">
        <v>731</v>
      </c>
    </row>
    <row r="19" spans="3:4" x14ac:dyDescent="0.2">
      <c r="C19" s="34" t="s">
        <v>672</v>
      </c>
      <c r="D19" s="35" t="s">
        <v>732</v>
      </c>
    </row>
    <row r="20" spans="3:4" x14ac:dyDescent="0.2">
      <c r="C20" s="36" t="s">
        <v>733</v>
      </c>
      <c r="D20" s="34" t="s">
        <v>734</v>
      </c>
    </row>
    <row r="21" spans="3:4" x14ac:dyDescent="0.2">
      <c r="C21" s="34" t="s">
        <v>735</v>
      </c>
      <c r="D21" s="35" t="s">
        <v>736</v>
      </c>
    </row>
    <row r="22" spans="3:4" x14ac:dyDescent="0.2">
      <c r="C22" s="34" t="s">
        <v>737</v>
      </c>
      <c r="D22" s="35" t="s">
        <v>738</v>
      </c>
    </row>
    <row r="23" spans="3:4" x14ac:dyDescent="0.2">
      <c r="C23" s="34" t="s">
        <v>739</v>
      </c>
      <c r="D23" s="35" t="s">
        <v>740</v>
      </c>
    </row>
    <row r="24" spans="3:4" x14ac:dyDescent="0.2">
      <c r="C24" s="34" t="s">
        <v>741</v>
      </c>
      <c r="D24" s="35" t="s">
        <v>742</v>
      </c>
    </row>
    <row r="25" spans="3:4" x14ac:dyDescent="0.2">
      <c r="C25" s="34" t="s">
        <v>671</v>
      </c>
      <c r="D25" s="35" t="s">
        <v>743</v>
      </c>
    </row>
    <row r="26" spans="3:4" x14ac:dyDescent="0.2">
      <c r="C26" s="34" t="s">
        <v>737</v>
      </c>
      <c r="D26" s="35" t="s">
        <v>738</v>
      </c>
    </row>
    <row r="27" spans="3:4" x14ac:dyDescent="0.2">
      <c r="C27" s="34" t="s">
        <v>739</v>
      </c>
      <c r="D27" s="35" t="s">
        <v>740</v>
      </c>
    </row>
    <row r="28" spans="3:4" x14ac:dyDescent="0.2">
      <c r="C28" s="38" t="s">
        <v>741</v>
      </c>
      <c r="D28" s="39" t="s">
        <v>742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2 2 7 a d c 4 6 - e 6 7 d - 4 4 3 9 - 9 9 f 0 - 5 f b e 7 0 9 a f 9 5 c "   x m l n s = " h t t p : / / s c h e m a s . m i c r o s o f t . c o m / D a t a M a s h u p " > A A A A A B Q D A A B Q S w M E F A A C A A g A I G c 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I G c 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B n B F M o i k e 4 D g A A A B E A A A A T A B w A R m 9 y b X V s Y X M v U 2 V j d G l v b j E u b S C i G A A o o B Q A A A A A A A A A A A A A A A A A A A A A A A A A A A A r T k 0 u y c z P U w i G 0 I b W A F B L A Q I t A B Q A A g A I A C B n B F N + K R 6 K p A A A A P U A A A A S A A A A A A A A A A A A A A A A A A A A A A B D b 2 5 m a W c v U G F j a 2 F n Z S 5 4 b W x Q S w E C L Q A U A A I A C A A g Z w R T D 8 r p q 6 Q A A A D p A A A A E w A A A A A A A A A A A A A A A A D w A A A A W 0 N v b n R l b n R f V H l w Z X N d L n h t b F B L A Q I t A B Q A A g A I A C B n 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C s Z e E Y Q 6 i h u r b 8 Y O 5 0 W O c U j S l U 0 M / 5 7 5 2 H J 6 9 O 7 Y s D z Q A A A A A O g A A A A A I A A C A A A A D j M f l G T m O c L t 4 d f w t Z A n L i X m r y u 0 f A y t V Y H s B 9 / 6 Y i Z V A A A A B a v x J k 2 4 S 3 H 3 L D 1 n Q 6 n y p D d 9 K g 8 e o a p H 6 0 j u l 7 U i v 5 p 2 6 3 N V y m 5 L L y m K z J G g E t v n 1 V m x S G 4 i D X u u C S h I d Q N x o D 5 S G U H i j I k b F H f y 7 D i o s U 5 U A A A A C M / d P X 1 M H f f F T a F 6 H s z g Y J f 4 b s H u t c r f l g M 0 e x H D 0 I e z K 0 5 2 I F t N L 8 p Q u x O U t V r + V C F S d J H D X 6 B H 7 n Y P I Q 9 3 j T < / 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90438F-65AC-4696-B849-6BA41A9EDB64}">
  <ds:schemaRefs>
    <ds:schemaRef ds:uri="http://schemas.microsoft.com/DataMashup"/>
  </ds:schemaRefs>
</ds:datastoreItem>
</file>

<file path=customXml/itemProps2.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D8F2965-B12E-452A-8843-79FC2160E3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2021-08-13T17:58:18Z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